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tables/table3.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mc:AlternateContent xmlns:mc="http://schemas.openxmlformats.org/markup-compatibility/2006">
    <mc:Choice Requires="x15">
      <x15ac:absPath xmlns:x15ac="http://schemas.microsoft.com/office/spreadsheetml/2010/11/ac" url="C:\Users\Nathan\Dropbox\Bookshelf\Mathematics\Microsoft Excel\"/>
    </mc:Choice>
  </mc:AlternateContent>
  <bookViews>
    <workbookView xWindow="480" yWindow="120" windowWidth="27800" windowHeight="14630" tabRatio="770" activeTab="1"/>
  </bookViews>
  <sheets>
    <sheet name="Clean 2014" sheetId="1" r:id="rId1"/>
    <sheet name="5 Stats 2014" sheetId="2" r:id="rId2"/>
    <sheet name="Overall Dist 2014" sheetId="3" r:id="rId3"/>
    <sheet name="Points 2014" sheetId="5" r:id="rId4"/>
    <sheet name="Assists 2014" sheetId="6" r:id="rId5"/>
    <sheet name="Clean 2015" sheetId="8" r:id="rId6"/>
    <sheet name="5 Stats 2015" sheetId="9" r:id="rId7"/>
    <sheet name="Overall Dist 2015" sheetId="12" r:id="rId8"/>
    <sheet name="2014 vs 2015" sheetId="13" r:id="rId9"/>
    <sheet name="Total Points 2015" sheetId="14" r:id="rId10"/>
  </sheets>
  <definedNames>
    <definedName name="ExternalData_1" localSheetId="0">'Clean 2014'!$A$2:$W$494</definedName>
  </definedNames>
  <calcPr calcId="171026"/>
</workbook>
</file>

<file path=xl/calcChain.xml><?xml version="1.0" encoding="utf-8"?>
<calcChain xmlns="http://schemas.openxmlformats.org/spreadsheetml/2006/main">
  <c r="F27" i="3" l="1"/>
  <c r="D27" i="3"/>
  <c r="F26" i="3"/>
  <c r="D26" i="3"/>
  <c r="F25" i="3"/>
  <c r="D25" i="3"/>
  <c r="F24" i="3"/>
  <c r="D24" i="3"/>
  <c r="F23" i="3"/>
  <c r="D23" i="3"/>
  <c r="F22" i="3"/>
  <c r="D22" i="3"/>
  <c r="F21" i="3"/>
  <c r="D21" i="3"/>
  <c r="F20" i="3"/>
  <c r="D20" i="3"/>
  <c r="F19" i="3"/>
  <c r="D19" i="3"/>
  <c r="F18" i="3"/>
  <c r="D18" i="3"/>
  <c r="F17" i="3"/>
  <c r="D17" i="3"/>
  <c r="F16" i="3"/>
  <c r="D16" i="3"/>
  <c r="F15" i="3"/>
  <c r="D15" i="3"/>
  <c r="F14" i="3"/>
  <c r="D14" i="3"/>
  <c r="F13" i="3"/>
  <c r="D13" i="3"/>
  <c r="F12" i="3"/>
  <c r="D12" i="3"/>
  <c r="F11" i="3"/>
  <c r="D11" i="3"/>
  <c r="F10" i="3"/>
  <c r="D10" i="3"/>
  <c r="F9" i="3"/>
  <c r="D9" i="3"/>
  <c r="F8" i="3"/>
  <c r="D8" i="3"/>
  <c r="F7" i="3"/>
  <c r="D7" i="3"/>
  <c r="B3" i="3"/>
  <c r="B3" i="5"/>
  <c r="M486" i="2"/>
  <c r="L486" i="2"/>
  <c r="K486" i="2"/>
  <c r="J486" i="2"/>
  <c r="I486" i="2"/>
  <c r="M485" i="2"/>
  <c r="L485" i="2"/>
  <c r="K485" i="2"/>
  <c r="J485" i="2"/>
  <c r="I485" i="2"/>
  <c r="M484" i="2"/>
  <c r="L484" i="2"/>
  <c r="K484" i="2"/>
  <c r="J484" i="2"/>
  <c r="I484" i="2"/>
  <c r="M483" i="2"/>
  <c r="L483" i="2"/>
  <c r="K483" i="2"/>
  <c r="J483" i="2"/>
  <c r="I483" i="2"/>
  <c r="M482" i="2"/>
  <c r="L482" i="2"/>
  <c r="K482" i="2"/>
  <c r="J482" i="2"/>
  <c r="I482" i="2"/>
  <c r="M481" i="2"/>
  <c r="L481" i="2"/>
  <c r="K481" i="2"/>
  <c r="J481" i="2"/>
  <c r="I481" i="2"/>
  <c r="M480" i="2"/>
  <c r="L480" i="2"/>
  <c r="K480" i="2"/>
  <c r="J480" i="2"/>
  <c r="I480" i="2"/>
  <c r="M479" i="2"/>
  <c r="L479" i="2"/>
  <c r="K479" i="2"/>
  <c r="J479" i="2"/>
  <c r="I479" i="2"/>
  <c r="M478" i="2"/>
  <c r="L478" i="2"/>
  <c r="K478" i="2"/>
  <c r="J478" i="2"/>
  <c r="I478" i="2"/>
  <c r="M477" i="2"/>
  <c r="L477" i="2"/>
  <c r="K477" i="2"/>
  <c r="J477" i="2"/>
  <c r="I477" i="2"/>
  <c r="M476" i="2"/>
  <c r="L476" i="2"/>
  <c r="K476" i="2"/>
  <c r="J476" i="2"/>
  <c r="I476" i="2"/>
  <c r="M475" i="2"/>
  <c r="L475" i="2"/>
  <c r="K475" i="2"/>
  <c r="J475" i="2"/>
  <c r="I475" i="2"/>
  <c r="M474" i="2"/>
  <c r="L474" i="2"/>
  <c r="K474" i="2"/>
  <c r="J474" i="2"/>
  <c r="I474" i="2"/>
  <c r="M473" i="2"/>
  <c r="L473" i="2"/>
  <c r="K473" i="2"/>
  <c r="J473" i="2"/>
  <c r="I473" i="2"/>
  <c r="M472" i="2"/>
  <c r="L472" i="2"/>
  <c r="K472" i="2"/>
  <c r="J472" i="2"/>
  <c r="I472" i="2"/>
  <c r="M471" i="2"/>
  <c r="L471" i="2"/>
  <c r="K471" i="2"/>
  <c r="J471" i="2"/>
  <c r="I471" i="2"/>
  <c r="M470" i="2"/>
  <c r="L470" i="2"/>
  <c r="K470" i="2"/>
  <c r="J470" i="2"/>
  <c r="I470" i="2"/>
  <c r="M469" i="2"/>
  <c r="L469" i="2"/>
  <c r="K469" i="2"/>
  <c r="J469" i="2"/>
  <c r="I469" i="2"/>
  <c r="M468" i="2"/>
  <c r="L468" i="2"/>
  <c r="K468" i="2"/>
  <c r="J468" i="2"/>
  <c r="I468" i="2"/>
  <c r="M467" i="2"/>
  <c r="L467" i="2"/>
  <c r="K467" i="2"/>
  <c r="J467" i="2"/>
  <c r="I467" i="2"/>
  <c r="M466" i="2"/>
  <c r="L466" i="2"/>
  <c r="K466" i="2"/>
  <c r="J466" i="2"/>
  <c r="I466" i="2"/>
  <c r="M465" i="2"/>
  <c r="L465" i="2"/>
  <c r="K465" i="2"/>
  <c r="J465" i="2"/>
  <c r="I465" i="2"/>
  <c r="M464" i="2"/>
  <c r="L464" i="2"/>
  <c r="K464" i="2"/>
  <c r="J464" i="2"/>
  <c r="I464" i="2"/>
  <c r="M463" i="2"/>
  <c r="L463" i="2"/>
  <c r="K463" i="2"/>
  <c r="J463" i="2"/>
  <c r="I463" i="2"/>
  <c r="M462" i="2"/>
  <c r="L462" i="2"/>
  <c r="K462" i="2"/>
  <c r="J462" i="2"/>
  <c r="I462" i="2"/>
  <c r="M461" i="2"/>
  <c r="L461" i="2"/>
  <c r="K461" i="2"/>
  <c r="J461" i="2"/>
  <c r="I461" i="2"/>
  <c r="M460" i="2"/>
  <c r="L460" i="2"/>
  <c r="K460" i="2"/>
  <c r="J460" i="2"/>
  <c r="I460" i="2"/>
  <c r="M459" i="2"/>
  <c r="L459" i="2"/>
  <c r="K459" i="2"/>
  <c r="J459" i="2"/>
  <c r="I459" i="2"/>
  <c r="M458" i="2"/>
  <c r="L458" i="2"/>
  <c r="K458" i="2"/>
  <c r="J458" i="2"/>
  <c r="I458" i="2"/>
  <c r="M457" i="2"/>
  <c r="L457" i="2"/>
  <c r="K457" i="2"/>
  <c r="J457" i="2"/>
  <c r="I457" i="2"/>
  <c r="M456" i="2"/>
  <c r="L456" i="2"/>
  <c r="K456" i="2"/>
  <c r="J456" i="2"/>
  <c r="I456" i="2"/>
  <c r="M455" i="2"/>
  <c r="L455" i="2"/>
  <c r="K455" i="2"/>
  <c r="J455" i="2"/>
  <c r="I455" i="2"/>
  <c r="M454" i="2"/>
  <c r="L454" i="2"/>
  <c r="K454" i="2"/>
  <c r="J454" i="2"/>
  <c r="I454" i="2"/>
  <c r="M453" i="2"/>
  <c r="L453" i="2"/>
  <c r="K453" i="2"/>
  <c r="J453" i="2"/>
  <c r="I453" i="2"/>
  <c r="M452" i="2"/>
  <c r="L452" i="2"/>
  <c r="K452" i="2"/>
  <c r="J452" i="2"/>
  <c r="I452" i="2"/>
  <c r="M451" i="2"/>
  <c r="L451" i="2"/>
  <c r="K451" i="2"/>
  <c r="J451" i="2"/>
  <c r="I451" i="2"/>
  <c r="M450" i="2"/>
  <c r="L450" i="2"/>
  <c r="K450" i="2"/>
  <c r="J450" i="2"/>
  <c r="I450" i="2"/>
  <c r="M449" i="2"/>
  <c r="L449" i="2"/>
  <c r="K449" i="2"/>
  <c r="J449" i="2"/>
  <c r="I449" i="2"/>
  <c r="M448" i="2"/>
  <c r="L448" i="2"/>
  <c r="K448" i="2"/>
  <c r="J448" i="2"/>
  <c r="I448" i="2"/>
  <c r="M447" i="2"/>
  <c r="L447" i="2"/>
  <c r="K447" i="2"/>
  <c r="J447" i="2"/>
  <c r="I447" i="2"/>
  <c r="M446" i="2"/>
  <c r="L446" i="2"/>
  <c r="K446" i="2"/>
  <c r="J446" i="2"/>
  <c r="I446" i="2"/>
  <c r="M445" i="2"/>
  <c r="L445" i="2"/>
  <c r="K445" i="2"/>
  <c r="J445" i="2"/>
  <c r="I445" i="2"/>
  <c r="M444" i="2"/>
  <c r="L444" i="2"/>
  <c r="K444" i="2"/>
  <c r="J444" i="2"/>
  <c r="I444" i="2"/>
  <c r="M443" i="2"/>
  <c r="L443" i="2"/>
  <c r="K443" i="2"/>
  <c r="J443" i="2"/>
  <c r="I443" i="2"/>
  <c r="M442" i="2"/>
  <c r="L442" i="2"/>
  <c r="K442" i="2"/>
  <c r="J442" i="2"/>
  <c r="I442" i="2"/>
  <c r="M441" i="2"/>
  <c r="L441" i="2"/>
  <c r="K441" i="2"/>
  <c r="J441" i="2"/>
  <c r="I441" i="2"/>
  <c r="M440" i="2"/>
  <c r="L440" i="2"/>
  <c r="K440" i="2"/>
  <c r="J440" i="2"/>
  <c r="I440" i="2"/>
  <c r="M439" i="2"/>
  <c r="L439" i="2"/>
  <c r="K439" i="2"/>
  <c r="J439" i="2"/>
  <c r="I439" i="2"/>
  <c r="M438" i="2"/>
  <c r="L438" i="2"/>
  <c r="K438" i="2"/>
  <c r="J438" i="2"/>
  <c r="I438" i="2"/>
  <c r="M437" i="2"/>
  <c r="L437" i="2"/>
  <c r="K437" i="2"/>
  <c r="J437" i="2"/>
  <c r="I437" i="2"/>
  <c r="M436" i="2"/>
  <c r="L436" i="2"/>
  <c r="K436" i="2"/>
  <c r="J436" i="2"/>
  <c r="I436" i="2"/>
  <c r="M435" i="2"/>
  <c r="L435" i="2"/>
  <c r="K435" i="2"/>
  <c r="J435" i="2"/>
  <c r="I435" i="2"/>
  <c r="M434" i="2"/>
  <c r="L434" i="2"/>
  <c r="K434" i="2"/>
  <c r="J434" i="2"/>
  <c r="I434" i="2"/>
  <c r="M433" i="2"/>
  <c r="L433" i="2"/>
  <c r="K433" i="2"/>
  <c r="J433" i="2"/>
  <c r="I433" i="2"/>
  <c r="M432" i="2"/>
  <c r="L432" i="2"/>
  <c r="K432" i="2"/>
  <c r="J432" i="2"/>
  <c r="I432" i="2"/>
  <c r="M431" i="2"/>
  <c r="L431" i="2"/>
  <c r="K431" i="2"/>
  <c r="J431" i="2"/>
  <c r="I431" i="2"/>
  <c r="M430" i="2"/>
  <c r="L430" i="2"/>
  <c r="K430" i="2"/>
  <c r="J430" i="2"/>
  <c r="I430" i="2"/>
  <c r="M429" i="2"/>
  <c r="L429" i="2"/>
  <c r="K429" i="2"/>
  <c r="J429" i="2"/>
  <c r="I429" i="2"/>
  <c r="M428" i="2"/>
  <c r="L428" i="2"/>
  <c r="K428" i="2"/>
  <c r="J428" i="2"/>
  <c r="I428" i="2"/>
  <c r="M427" i="2"/>
  <c r="L427" i="2"/>
  <c r="K427" i="2"/>
  <c r="J427" i="2"/>
  <c r="I427" i="2"/>
  <c r="M426" i="2"/>
  <c r="L426" i="2"/>
  <c r="K426" i="2"/>
  <c r="J426" i="2"/>
  <c r="I426" i="2"/>
  <c r="M425" i="2"/>
  <c r="L425" i="2"/>
  <c r="K425" i="2"/>
  <c r="J425" i="2"/>
  <c r="I425" i="2"/>
  <c r="M424" i="2"/>
  <c r="L424" i="2"/>
  <c r="K424" i="2"/>
  <c r="J424" i="2"/>
  <c r="I424" i="2"/>
  <c r="M423" i="2"/>
  <c r="L423" i="2"/>
  <c r="K423" i="2"/>
  <c r="J423" i="2"/>
  <c r="I423" i="2"/>
  <c r="M422" i="2"/>
  <c r="L422" i="2"/>
  <c r="K422" i="2"/>
  <c r="J422" i="2"/>
  <c r="I422" i="2"/>
  <c r="M421" i="2"/>
  <c r="L421" i="2"/>
  <c r="K421" i="2"/>
  <c r="J421" i="2"/>
  <c r="I421" i="2"/>
  <c r="M420" i="2"/>
  <c r="L420" i="2"/>
  <c r="K420" i="2"/>
  <c r="J420" i="2"/>
  <c r="I420" i="2"/>
  <c r="M419" i="2"/>
  <c r="L419" i="2"/>
  <c r="K419" i="2"/>
  <c r="J419" i="2"/>
  <c r="I419" i="2"/>
  <c r="M418" i="2"/>
  <c r="L418" i="2"/>
  <c r="K418" i="2"/>
  <c r="J418" i="2"/>
  <c r="I418" i="2"/>
  <c r="M417" i="2"/>
  <c r="L417" i="2"/>
  <c r="K417" i="2"/>
  <c r="J417" i="2"/>
  <c r="I417" i="2"/>
  <c r="M416" i="2"/>
  <c r="L416" i="2"/>
  <c r="K416" i="2"/>
  <c r="J416" i="2"/>
  <c r="I416" i="2"/>
  <c r="M415" i="2"/>
  <c r="L415" i="2"/>
  <c r="K415" i="2"/>
  <c r="J415" i="2"/>
  <c r="I415" i="2"/>
  <c r="M414" i="2"/>
  <c r="L414" i="2"/>
  <c r="K414" i="2"/>
  <c r="J414" i="2"/>
  <c r="I414" i="2"/>
  <c r="M413" i="2"/>
  <c r="L413" i="2"/>
  <c r="K413" i="2"/>
  <c r="J413" i="2"/>
  <c r="I413" i="2"/>
  <c r="M412" i="2"/>
  <c r="L412" i="2"/>
  <c r="K412" i="2"/>
  <c r="J412" i="2"/>
  <c r="I412" i="2"/>
  <c r="M411" i="2"/>
  <c r="L411" i="2"/>
  <c r="K411" i="2"/>
  <c r="J411" i="2"/>
  <c r="I411" i="2"/>
  <c r="M410" i="2"/>
  <c r="L410" i="2"/>
  <c r="K410" i="2"/>
  <c r="J410" i="2"/>
  <c r="I410" i="2"/>
  <c r="M409" i="2"/>
  <c r="L409" i="2"/>
  <c r="K409" i="2"/>
  <c r="J409" i="2"/>
  <c r="I409" i="2"/>
  <c r="M408" i="2"/>
  <c r="L408" i="2"/>
  <c r="K408" i="2"/>
  <c r="J408" i="2"/>
  <c r="I408" i="2"/>
  <c r="M407" i="2"/>
  <c r="L407" i="2"/>
  <c r="K407" i="2"/>
  <c r="J407" i="2"/>
  <c r="I407" i="2"/>
  <c r="M406" i="2"/>
  <c r="L406" i="2"/>
  <c r="K406" i="2"/>
  <c r="J406" i="2"/>
  <c r="I406" i="2"/>
  <c r="M405" i="2"/>
  <c r="L405" i="2"/>
  <c r="K405" i="2"/>
  <c r="J405" i="2"/>
  <c r="I405" i="2"/>
  <c r="M404" i="2"/>
  <c r="L404" i="2"/>
  <c r="K404" i="2"/>
  <c r="J404" i="2"/>
  <c r="I404" i="2"/>
  <c r="M403" i="2"/>
  <c r="L403" i="2"/>
  <c r="K403" i="2"/>
  <c r="J403" i="2"/>
  <c r="I403" i="2"/>
  <c r="M402" i="2"/>
  <c r="L402" i="2"/>
  <c r="K402" i="2"/>
  <c r="J402" i="2"/>
  <c r="I402" i="2"/>
  <c r="M401" i="2"/>
  <c r="L401" i="2"/>
  <c r="K401" i="2"/>
  <c r="J401" i="2"/>
  <c r="I401" i="2"/>
  <c r="M400" i="2"/>
  <c r="L400" i="2"/>
  <c r="K400" i="2"/>
  <c r="J400" i="2"/>
  <c r="I400" i="2"/>
  <c r="M399" i="2"/>
  <c r="L399" i="2"/>
  <c r="K399" i="2"/>
  <c r="J399" i="2"/>
  <c r="I399" i="2"/>
  <c r="M398" i="2"/>
  <c r="L398" i="2"/>
  <c r="K398" i="2"/>
  <c r="J398" i="2"/>
  <c r="I398" i="2"/>
  <c r="M397" i="2"/>
  <c r="L397" i="2"/>
  <c r="K397" i="2"/>
  <c r="J397" i="2"/>
  <c r="I397" i="2"/>
  <c r="M396" i="2"/>
  <c r="L396" i="2"/>
  <c r="K396" i="2"/>
  <c r="J396" i="2"/>
  <c r="I396" i="2"/>
  <c r="M395" i="2"/>
  <c r="L395" i="2"/>
  <c r="K395" i="2"/>
  <c r="J395" i="2"/>
  <c r="I395" i="2"/>
  <c r="M394" i="2"/>
  <c r="L394" i="2"/>
  <c r="K394" i="2"/>
  <c r="J394" i="2"/>
  <c r="I394" i="2"/>
  <c r="M393" i="2"/>
  <c r="L393" i="2"/>
  <c r="K393" i="2"/>
  <c r="J393" i="2"/>
  <c r="I393" i="2"/>
  <c r="M392" i="2"/>
  <c r="L392" i="2"/>
  <c r="K392" i="2"/>
  <c r="J392" i="2"/>
  <c r="I392" i="2"/>
  <c r="M391" i="2"/>
  <c r="L391" i="2"/>
  <c r="K391" i="2"/>
  <c r="J391" i="2"/>
  <c r="I391" i="2"/>
  <c r="M390" i="2"/>
  <c r="L390" i="2"/>
  <c r="K390" i="2"/>
  <c r="J390" i="2"/>
  <c r="I390" i="2"/>
  <c r="M389" i="2"/>
  <c r="L389" i="2"/>
  <c r="K389" i="2"/>
  <c r="J389" i="2"/>
  <c r="I389" i="2"/>
  <c r="M388" i="2"/>
  <c r="L388" i="2"/>
  <c r="K388" i="2"/>
  <c r="J388" i="2"/>
  <c r="I388" i="2"/>
  <c r="M387" i="2"/>
  <c r="L387" i="2"/>
  <c r="K387" i="2"/>
  <c r="J387" i="2"/>
  <c r="I387" i="2"/>
  <c r="M386" i="2"/>
  <c r="L386" i="2"/>
  <c r="K386" i="2"/>
  <c r="J386" i="2"/>
  <c r="I386" i="2"/>
  <c r="M385" i="2"/>
  <c r="L385" i="2"/>
  <c r="K385" i="2"/>
  <c r="J385" i="2"/>
  <c r="I385" i="2"/>
  <c r="M384" i="2"/>
  <c r="L384" i="2"/>
  <c r="K384" i="2"/>
  <c r="J384" i="2"/>
  <c r="I384" i="2"/>
  <c r="M383" i="2"/>
  <c r="L383" i="2"/>
  <c r="K383" i="2"/>
  <c r="J383" i="2"/>
  <c r="I383" i="2"/>
  <c r="M382" i="2"/>
  <c r="L382" i="2"/>
  <c r="K382" i="2"/>
  <c r="J382" i="2"/>
  <c r="I382" i="2"/>
  <c r="M381" i="2"/>
  <c r="L381" i="2"/>
  <c r="K381" i="2"/>
  <c r="J381" i="2"/>
  <c r="I381" i="2"/>
  <c r="M380" i="2"/>
  <c r="L380" i="2"/>
  <c r="K380" i="2"/>
  <c r="J380" i="2"/>
  <c r="I380" i="2"/>
  <c r="M379" i="2"/>
  <c r="L379" i="2"/>
  <c r="K379" i="2"/>
  <c r="J379" i="2"/>
  <c r="I379" i="2"/>
  <c r="M378" i="2"/>
  <c r="L378" i="2"/>
  <c r="K378" i="2"/>
  <c r="J378" i="2"/>
  <c r="I378" i="2"/>
  <c r="M377" i="2"/>
  <c r="L377" i="2"/>
  <c r="K377" i="2"/>
  <c r="J377" i="2"/>
  <c r="I377" i="2"/>
  <c r="M376" i="2"/>
  <c r="L376" i="2"/>
  <c r="K376" i="2"/>
  <c r="J376" i="2"/>
  <c r="I376" i="2"/>
  <c r="M375" i="2"/>
  <c r="L375" i="2"/>
  <c r="K375" i="2"/>
  <c r="J375" i="2"/>
  <c r="I375" i="2"/>
  <c r="M374" i="2"/>
  <c r="L374" i="2"/>
  <c r="K374" i="2"/>
  <c r="J374" i="2"/>
  <c r="I374" i="2"/>
  <c r="M373" i="2"/>
  <c r="L373" i="2"/>
  <c r="K373" i="2"/>
  <c r="J373" i="2"/>
  <c r="I373" i="2"/>
  <c r="M372" i="2"/>
  <c r="L372" i="2"/>
  <c r="K372" i="2"/>
  <c r="J372" i="2"/>
  <c r="I372" i="2"/>
  <c r="M371" i="2"/>
  <c r="L371" i="2"/>
  <c r="K371" i="2"/>
  <c r="J371" i="2"/>
  <c r="I371" i="2"/>
  <c r="M370" i="2"/>
  <c r="L370" i="2"/>
  <c r="K370" i="2"/>
  <c r="J370" i="2"/>
  <c r="I370" i="2"/>
  <c r="M369" i="2"/>
  <c r="L369" i="2"/>
  <c r="K369" i="2"/>
  <c r="J369" i="2"/>
  <c r="I369" i="2"/>
  <c r="M368" i="2"/>
  <c r="L368" i="2"/>
  <c r="K368" i="2"/>
  <c r="J368" i="2"/>
  <c r="I368" i="2"/>
  <c r="M367" i="2"/>
  <c r="L367" i="2"/>
  <c r="K367" i="2"/>
  <c r="J367" i="2"/>
  <c r="I367" i="2"/>
  <c r="M366" i="2"/>
  <c r="L366" i="2"/>
  <c r="K366" i="2"/>
  <c r="J366" i="2"/>
  <c r="I366" i="2"/>
  <c r="M365" i="2"/>
  <c r="L365" i="2"/>
  <c r="K365" i="2"/>
  <c r="J365" i="2"/>
  <c r="I365" i="2"/>
  <c r="M364" i="2"/>
  <c r="L364" i="2"/>
  <c r="K364" i="2"/>
  <c r="J364" i="2"/>
  <c r="I364" i="2"/>
  <c r="M363" i="2"/>
  <c r="L363" i="2"/>
  <c r="K363" i="2"/>
  <c r="J363" i="2"/>
  <c r="I363" i="2"/>
  <c r="M362" i="2"/>
  <c r="L362" i="2"/>
  <c r="K362" i="2"/>
  <c r="J362" i="2"/>
  <c r="I362" i="2"/>
  <c r="M361" i="2"/>
  <c r="L361" i="2"/>
  <c r="K361" i="2"/>
  <c r="J361" i="2"/>
  <c r="I361" i="2"/>
  <c r="M360" i="2"/>
  <c r="L360" i="2"/>
  <c r="K360" i="2"/>
  <c r="J360" i="2"/>
  <c r="I360" i="2"/>
  <c r="M359" i="2"/>
  <c r="L359" i="2"/>
  <c r="K359" i="2"/>
  <c r="J359" i="2"/>
  <c r="I359" i="2"/>
  <c r="M358" i="2"/>
  <c r="L358" i="2"/>
  <c r="K358" i="2"/>
  <c r="J358" i="2"/>
  <c r="I358" i="2"/>
  <c r="M357" i="2"/>
  <c r="L357" i="2"/>
  <c r="K357" i="2"/>
  <c r="J357" i="2"/>
  <c r="I357" i="2"/>
  <c r="M356" i="2"/>
  <c r="L356" i="2"/>
  <c r="K356" i="2"/>
  <c r="J356" i="2"/>
  <c r="I356" i="2"/>
  <c r="M355" i="2"/>
  <c r="L355" i="2"/>
  <c r="K355" i="2"/>
  <c r="J355" i="2"/>
  <c r="I355" i="2"/>
  <c r="M354" i="2"/>
  <c r="L354" i="2"/>
  <c r="K354" i="2"/>
  <c r="J354" i="2"/>
  <c r="I354" i="2"/>
  <c r="M353" i="2"/>
  <c r="L353" i="2"/>
  <c r="K353" i="2"/>
  <c r="J353" i="2"/>
  <c r="I353" i="2"/>
  <c r="M352" i="2"/>
  <c r="L352" i="2"/>
  <c r="K352" i="2"/>
  <c r="J352" i="2"/>
  <c r="I352" i="2"/>
  <c r="M351" i="2"/>
  <c r="L351" i="2"/>
  <c r="K351" i="2"/>
  <c r="J351" i="2"/>
  <c r="I351" i="2"/>
  <c r="M350" i="2"/>
  <c r="L350" i="2"/>
  <c r="K350" i="2"/>
  <c r="J350" i="2"/>
  <c r="I350" i="2"/>
  <c r="M349" i="2"/>
  <c r="L349" i="2"/>
  <c r="K349" i="2"/>
  <c r="J349" i="2"/>
  <c r="I349" i="2"/>
  <c r="M348" i="2"/>
  <c r="L348" i="2"/>
  <c r="K348" i="2"/>
  <c r="J348" i="2"/>
  <c r="I348" i="2"/>
  <c r="M347" i="2"/>
  <c r="L347" i="2"/>
  <c r="K347" i="2"/>
  <c r="J347" i="2"/>
  <c r="I347" i="2"/>
  <c r="M346" i="2"/>
  <c r="L346" i="2"/>
  <c r="K346" i="2"/>
  <c r="J346" i="2"/>
  <c r="I346" i="2"/>
  <c r="M345" i="2"/>
  <c r="L345" i="2"/>
  <c r="K345" i="2"/>
  <c r="J345" i="2"/>
  <c r="I345" i="2"/>
  <c r="M344" i="2"/>
  <c r="L344" i="2"/>
  <c r="K344" i="2"/>
  <c r="J344" i="2"/>
  <c r="I344" i="2"/>
  <c r="M343" i="2"/>
  <c r="L343" i="2"/>
  <c r="K343" i="2"/>
  <c r="J343" i="2"/>
  <c r="I343" i="2"/>
  <c r="M342" i="2"/>
  <c r="L342" i="2"/>
  <c r="K342" i="2"/>
  <c r="J342" i="2"/>
  <c r="I342" i="2"/>
  <c r="M341" i="2"/>
  <c r="L341" i="2"/>
  <c r="K341" i="2"/>
  <c r="J341" i="2"/>
  <c r="I341" i="2"/>
  <c r="M340" i="2"/>
  <c r="L340" i="2"/>
  <c r="K340" i="2"/>
  <c r="J340" i="2"/>
  <c r="I340" i="2"/>
  <c r="M339" i="2"/>
  <c r="L339" i="2"/>
  <c r="K339" i="2"/>
  <c r="J339" i="2"/>
  <c r="I339" i="2"/>
  <c r="M338" i="2"/>
  <c r="L338" i="2"/>
  <c r="K338" i="2"/>
  <c r="J338" i="2"/>
  <c r="I338" i="2"/>
  <c r="M337" i="2"/>
  <c r="L337" i="2"/>
  <c r="K337" i="2"/>
  <c r="J337" i="2"/>
  <c r="I337" i="2"/>
  <c r="M336" i="2"/>
  <c r="L336" i="2"/>
  <c r="K336" i="2"/>
  <c r="J336" i="2"/>
  <c r="I336" i="2"/>
  <c r="M335" i="2"/>
  <c r="L335" i="2"/>
  <c r="K335" i="2"/>
  <c r="J335" i="2"/>
  <c r="I335" i="2"/>
  <c r="M334" i="2"/>
  <c r="L334" i="2"/>
  <c r="K334" i="2"/>
  <c r="J334" i="2"/>
  <c r="I334" i="2"/>
  <c r="M333" i="2"/>
  <c r="L333" i="2"/>
  <c r="K333" i="2"/>
  <c r="J333" i="2"/>
  <c r="I333" i="2"/>
  <c r="M332" i="2"/>
  <c r="L332" i="2"/>
  <c r="K332" i="2"/>
  <c r="J332" i="2"/>
  <c r="I332" i="2"/>
  <c r="M331" i="2"/>
  <c r="L331" i="2"/>
  <c r="K331" i="2"/>
  <c r="J331" i="2"/>
  <c r="I331" i="2"/>
  <c r="M330" i="2"/>
  <c r="L330" i="2"/>
  <c r="K330" i="2"/>
  <c r="J330" i="2"/>
  <c r="I330" i="2"/>
  <c r="M329" i="2"/>
  <c r="L329" i="2"/>
  <c r="K329" i="2"/>
  <c r="J329" i="2"/>
  <c r="I329" i="2"/>
  <c r="M328" i="2"/>
  <c r="L328" i="2"/>
  <c r="K328" i="2"/>
  <c r="J328" i="2"/>
  <c r="I328" i="2"/>
  <c r="M327" i="2"/>
  <c r="L327" i="2"/>
  <c r="K327" i="2"/>
  <c r="J327" i="2"/>
  <c r="I327" i="2"/>
  <c r="M326" i="2"/>
  <c r="L326" i="2"/>
  <c r="K326" i="2"/>
  <c r="J326" i="2"/>
  <c r="I326" i="2"/>
  <c r="M325" i="2"/>
  <c r="L325" i="2"/>
  <c r="K325" i="2"/>
  <c r="J325" i="2"/>
  <c r="I325" i="2"/>
  <c r="M324" i="2"/>
  <c r="L324" i="2"/>
  <c r="K324" i="2"/>
  <c r="J324" i="2"/>
  <c r="I324" i="2"/>
  <c r="M323" i="2"/>
  <c r="L323" i="2"/>
  <c r="K323" i="2"/>
  <c r="J323" i="2"/>
  <c r="I323" i="2"/>
  <c r="M322" i="2"/>
  <c r="L322" i="2"/>
  <c r="K322" i="2"/>
  <c r="J322" i="2"/>
  <c r="I322" i="2"/>
  <c r="M321" i="2"/>
  <c r="L321" i="2"/>
  <c r="K321" i="2"/>
  <c r="J321" i="2"/>
  <c r="I321" i="2"/>
  <c r="M320" i="2"/>
  <c r="L320" i="2"/>
  <c r="K320" i="2"/>
  <c r="J320" i="2"/>
  <c r="I320" i="2"/>
  <c r="M319" i="2"/>
  <c r="L319" i="2"/>
  <c r="K319" i="2"/>
  <c r="J319" i="2"/>
  <c r="I319" i="2"/>
  <c r="M318" i="2"/>
  <c r="L318" i="2"/>
  <c r="K318" i="2"/>
  <c r="J318" i="2"/>
  <c r="I318" i="2"/>
  <c r="M317" i="2"/>
  <c r="L317" i="2"/>
  <c r="K317" i="2"/>
  <c r="J317" i="2"/>
  <c r="I317" i="2"/>
  <c r="M316" i="2"/>
  <c r="L316" i="2"/>
  <c r="K316" i="2"/>
  <c r="J316" i="2"/>
  <c r="I316" i="2"/>
  <c r="M315" i="2"/>
  <c r="L315" i="2"/>
  <c r="K315" i="2"/>
  <c r="J315" i="2"/>
  <c r="I315" i="2"/>
  <c r="M314" i="2"/>
  <c r="L314" i="2"/>
  <c r="K314" i="2"/>
  <c r="J314" i="2"/>
  <c r="I314" i="2"/>
  <c r="M313" i="2"/>
  <c r="L313" i="2"/>
  <c r="K313" i="2"/>
  <c r="J313" i="2"/>
  <c r="I313" i="2"/>
  <c r="M312" i="2"/>
  <c r="L312" i="2"/>
  <c r="K312" i="2"/>
  <c r="J312" i="2"/>
  <c r="I312" i="2"/>
  <c r="M311" i="2"/>
  <c r="L311" i="2"/>
  <c r="K311" i="2"/>
  <c r="J311" i="2"/>
  <c r="I311" i="2"/>
  <c r="M310" i="2"/>
  <c r="L310" i="2"/>
  <c r="K310" i="2"/>
  <c r="J310" i="2"/>
  <c r="I310" i="2"/>
  <c r="M309" i="2"/>
  <c r="L309" i="2"/>
  <c r="K309" i="2"/>
  <c r="J309" i="2"/>
  <c r="I309" i="2"/>
  <c r="M308" i="2"/>
  <c r="L308" i="2"/>
  <c r="K308" i="2"/>
  <c r="J308" i="2"/>
  <c r="I308" i="2"/>
  <c r="M307" i="2"/>
  <c r="L307" i="2"/>
  <c r="K307" i="2"/>
  <c r="J307" i="2"/>
  <c r="I307" i="2"/>
  <c r="M306" i="2"/>
  <c r="L306" i="2"/>
  <c r="K306" i="2"/>
  <c r="J306" i="2"/>
  <c r="I306" i="2"/>
  <c r="M305" i="2"/>
  <c r="L305" i="2"/>
  <c r="K305" i="2"/>
  <c r="J305" i="2"/>
  <c r="I305" i="2"/>
  <c r="M304" i="2"/>
  <c r="L304" i="2"/>
  <c r="K304" i="2"/>
  <c r="J304" i="2"/>
  <c r="I304" i="2"/>
  <c r="M303" i="2"/>
  <c r="L303" i="2"/>
  <c r="K303" i="2"/>
  <c r="J303" i="2"/>
  <c r="I303" i="2"/>
  <c r="M302" i="2"/>
  <c r="L302" i="2"/>
  <c r="K302" i="2"/>
  <c r="J302" i="2"/>
  <c r="I302" i="2"/>
  <c r="M301" i="2"/>
  <c r="L301" i="2"/>
  <c r="K301" i="2"/>
  <c r="J301" i="2"/>
  <c r="I301" i="2"/>
  <c r="M300" i="2"/>
  <c r="L300" i="2"/>
  <c r="K300" i="2"/>
  <c r="J300" i="2"/>
  <c r="I300" i="2"/>
  <c r="M299" i="2"/>
  <c r="L299" i="2"/>
  <c r="K299" i="2"/>
  <c r="J299" i="2"/>
  <c r="I299" i="2"/>
  <c r="M298" i="2"/>
  <c r="L298" i="2"/>
  <c r="K298" i="2"/>
  <c r="J298" i="2"/>
  <c r="I298" i="2"/>
  <c r="M297" i="2"/>
  <c r="L297" i="2"/>
  <c r="K297" i="2"/>
  <c r="J297" i="2"/>
  <c r="I297" i="2"/>
  <c r="M296" i="2"/>
  <c r="L296" i="2"/>
  <c r="K296" i="2"/>
  <c r="J296" i="2"/>
  <c r="I296" i="2"/>
  <c r="M295" i="2"/>
  <c r="L295" i="2"/>
  <c r="K295" i="2"/>
  <c r="J295" i="2"/>
  <c r="I295" i="2"/>
  <c r="M294" i="2"/>
  <c r="L294" i="2"/>
  <c r="K294" i="2"/>
  <c r="J294" i="2"/>
  <c r="I294" i="2"/>
  <c r="M293" i="2"/>
  <c r="L293" i="2"/>
  <c r="K293" i="2"/>
  <c r="J293" i="2"/>
  <c r="I293" i="2"/>
  <c r="M292" i="2"/>
  <c r="L292" i="2"/>
  <c r="K292" i="2"/>
  <c r="J292" i="2"/>
  <c r="I292" i="2"/>
  <c r="M291" i="2"/>
  <c r="L291" i="2"/>
  <c r="K291" i="2"/>
  <c r="J291" i="2"/>
  <c r="I291" i="2"/>
  <c r="M290" i="2"/>
  <c r="L290" i="2"/>
  <c r="K290" i="2"/>
  <c r="J290" i="2"/>
  <c r="I290" i="2"/>
  <c r="M289" i="2"/>
  <c r="L289" i="2"/>
  <c r="K289" i="2"/>
  <c r="J289" i="2"/>
  <c r="I289" i="2"/>
  <c r="M288" i="2"/>
  <c r="L288" i="2"/>
  <c r="K288" i="2"/>
  <c r="J288" i="2"/>
  <c r="I288" i="2"/>
  <c r="M287" i="2"/>
  <c r="L287" i="2"/>
  <c r="K287" i="2"/>
  <c r="J287" i="2"/>
  <c r="I287" i="2"/>
  <c r="M286" i="2"/>
  <c r="L286" i="2"/>
  <c r="K286" i="2"/>
  <c r="J286" i="2"/>
  <c r="I286" i="2"/>
  <c r="M285" i="2"/>
  <c r="L285" i="2"/>
  <c r="K285" i="2"/>
  <c r="J285" i="2"/>
  <c r="I285" i="2"/>
  <c r="M284" i="2"/>
  <c r="L284" i="2"/>
  <c r="K284" i="2"/>
  <c r="J284" i="2"/>
  <c r="I284" i="2"/>
  <c r="M283" i="2"/>
  <c r="L283" i="2"/>
  <c r="K283" i="2"/>
  <c r="J283" i="2"/>
  <c r="I283" i="2"/>
  <c r="M282" i="2"/>
  <c r="L282" i="2"/>
  <c r="K282" i="2"/>
  <c r="J282" i="2"/>
  <c r="I282" i="2"/>
  <c r="M281" i="2"/>
  <c r="L281" i="2"/>
  <c r="K281" i="2"/>
  <c r="J281" i="2"/>
  <c r="I281" i="2"/>
  <c r="M280" i="2"/>
  <c r="L280" i="2"/>
  <c r="K280" i="2"/>
  <c r="J280" i="2"/>
  <c r="I280" i="2"/>
  <c r="M279" i="2"/>
  <c r="L279" i="2"/>
  <c r="K279" i="2"/>
  <c r="J279" i="2"/>
  <c r="I279" i="2"/>
  <c r="M278" i="2"/>
  <c r="L278" i="2"/>
  <c r="K278" i="2"/>
  <c r="J278" i="2"/>
  <c r="I278" i="2"/>
  <c r="M277" i="2"/>
  <c r="L277" i="2"/>
  <c r="K277" i="2"/>
  <c r="J277" i="2"/>
  <c r="I277" i="2"/>
  <c r="M276" i="2"/>
  <c r="L276" i="2"/>
  <c r="K276" i="2"/>
  <c r="J276" i="2"/>
  <c r="I276" i="2"/>
  <c r="M275" i="2"/>
  <c r="L275" i="2"/>
  <c r="K275" i="2"/>
  <c r="J275" i="2"/>
  <c r="I275" i="2"/>
  <c r="M274" i="2"/>
  <c r="L274" i="2"/>
  <c r="K274" i="2"/>
  <c r="J274" i="2"/>
  <c r="I274" i="2"/>
  <c r="M273" i="2"/>
  <c r="L273" i="2"/>
  <c r="K273" i="2"/>
  <c r="J273" i="2"/>
  <c r="I273" i="2"/>
  <c r="M272" i="2"/>
  <c r="L272" i="2"/>
  <c r="K272" i="2"/>
  <c r="J272" i="2"/>
  <c r="I272" i="2"/>
  <c r="M271" i="2"/>
  <c r="L271" i="2"/>
  <c r="K271" i="2"/>
  <c r="J271" i="2"/>
  <c r="I271" i="2"/>
  <c r="M270" i="2"/>
  <c r="L270" i="2"/>
  <c r="K270" i="2"/>
  <c r="J270" i="2"/>
  <c r="I270" i="2"/>
  <c r="M269" i="2"/>
  <c r="L269" i="2"/>
  <c r="K269" i="2"/>
  <c r="J269" i="2"/>
  <c r="I269" i="2"/>
  <c r="M268" i="2"/>
  <c r="L268" i="2"/>
  <c r="K268" i="2"/>
  <c r="J268" i="2"/>
  <c r="I268" i="2"/>
  <c r="M267" i="2"/>
  <c r="L267" i="2"/>
  <c r="K267" i="2"/>
  <c r="J267" i="2"/>
  <c r="I267" i="2"/>
  <c r="M266" i="2"/>
  <c r="L266" i="2"/>
  <c r="K266" i="2"/>
  <c r="J266" i="2"/>
  <c r="I266" i="2"/>
  <c r="M265" i="2"/>
  <c r="L265" i="2"/>
  <c r="K265" i="2"/>
  <c r="J265" i="2"/>
  <c r="I265" i="2"/>
  <c r="M264" i="2"/>
  <c r="L264" i="2"/>
  <c r="K264" i="2"/>
  <c r="J264" i="2"/>
  <c r="I264" i="2"/>
  <c r="M263" i="2"/>
  <c r="L263" i="2"/>
  <c r="K263" i="2"/>
  <c r="J263" i="2"/>
  <c r="I263" i="2"/>
  <c r="M262" i="2"/>
  <c r="L262" i="2"/>
  <c r="K262" i="2"/>
  <c r="J262" i="2"/>
  <c r="I262" i="2"/>
  <c r="M261" i="2"/>
  <c r="L261" i="2"/>
  <c r="K261" i="2"/>
  <c r="J261" i="2"/>
  <c r="I261" i="2"/>
  <c r="M260" i="2"/>
  <c r="L260" i="2"/>
  <c r="K260" i="2"/>
  <c r="J260" i="2"/>
  <c r="I260" i="2"/>
  <c r="M259" i="2"/>
  <c r="L259" i="2"/>
  <c r="K259" i="2"/>
  <c r="J259" i="2"/>
  <c r="I259" i="2"/>
  <c r="M258" i="2"/>
  <c r="L258" i="2"/>
  <c r="K258" i="2"/>
  <c r="J258" i="2"/>
  <c r="I258" i="2"/>
  <c r="M257" i="2"/>
  <c r="L257" i="2"/>
  <c r="K257" i="2"/>
  <c r="J257" i="2"/>
  <c r="I257" i="2"/>
  <c r="M256" i="2"/>
  <c r="L256" i="2"/>
  <c r="K256" i="2"/>
  <c r="J256" i="2"/>
  <c r="I256" i="2"/>
  <c r="M255" i="2"/>
  <c r="L255" i="2"/>
  <c r="K255" i="2"/>
  <c r="J255" i="2"/>
  <c r="I255" i="2"/>
  <c r="M254" i="2"/>
  <c r="L254" i="2"/>
  <c r="K254" i="2"/>
  <c r="J254" i="2"/>
  <c r="I254" i="2"/>
  <c r="M253" i="2"/>
  <c r="L253" i="2"/>
  <c r="K253" i="2"/>
  <c r="J253" i="2"/>
  <c r="I253" i="2"/>
  <c r="M252" i="2"/>
  <c r="L252" i="2"/>
  <c r="K252" i="2"/>
  <c r="J252" i="2"/>
  <c r="I252" i="2"/>
  <c r="M251" i="2"/>
  <c r="L251" i="2"/>
  <c r="K251" i="2"/>
  <c r="J251" i="2"/>
  <c r="I251" i="2"/>
  <c r="M250" i="2"/>
  <c r="L250" i="2"/>
  <c r="K250" i="2"/>
  <c r="J250" i="2"/>
  <c r="I250" i="2"/>
  <c r="M249" i="2"/>
  <c r="L249" i="2"/>
  <c r="K249" i="2"/>
  <c r="J249" i="2"/>
  <c r="I249" i="2"/>
  <c r="M248" i="2"/>
  <c r="L248" i="2"/>
  <c r="K248" i="2"/>
  <c r="J248" i="2"/>
  <c r="I248" i="2"/>
  <c r="M247" i="2"/>
  <c r="L247" i="2"/>
  <c r="K247" i="2"/>
  <c r="J247" i="2"/>
  <c r="I247" i="2"/>
  <c r="M246" i="2"/>
  <c r="L246" i="2"/>
  <c r="K246" i="2"/>
  <c r="J246" i="2"/>
  <c r="I246" i="2"/>
  <c r="M245" i="2"/>
  <c r="L245" i="2"/>
  <c r="K245" i="2"/>
  <c r="J245" i="2"/>
  <c r="I245" i="2"/>
  <c r="M244" i="2"/>
  <c r="L244" i="2"/>
  <c r="K244" i="2"/>
  <c r="J244" i="2"/>
  <c r="I244" i="2"/>
  <c r="M243" i="2"/>
  <c r="L243" i="2"/>
  <c r="K243" i="2"/>
  <c r="J243" i="2"/>
  <c r="I243" i="2"/>
  <c r="M242" i="2"/>
  <c r="L242" i="2"/>
  <c r="K242" i="2"/>
  <c r="J242" i="2"/>
  <c r="I242" i="2"/>
  <c r="M241" i="2"/>
  <c r="L241" i="2"/>
  <c r="K241" i="2"/>
  <c r="J241" i="2"/>
  <c r="I241" i="2"/>
  <c r="M240" i="2"/>
  <c r="L240" i="2"/>
  <c r="K240" i="2"/>
  <c r="J240" i="2"/>
  <c r="I240" i="2"/>
  <c r="M239" i="2"/>
  <c r="L239" i="2"/>
  <c r="K239" i="2"/>
  <c r="J239" i="2"/>
  <c r="I239" i="2"/>
  <c r="M238" i="2"/>
  <c r="L238" i="2"/>
  <c r="K238" i="2"/>
  <c r="J238" i="2"/>
  <c r="I238" i="2"/>
  <c r="M237" i="2"/>
  <c r="L237" i="2"/>
  <c r="K237" i="2"/>
  <c r="J237" i="2"/>
  <c r="I237" i="2"/>
  <c r="M236" i="2"/>
  <c r="L236" i="2"/>
  <c r="K236" i="2"/>
  <c r="J236" i="2"/>
  <c r="I236" i="2"/>
  <c r="M235" i="2"/>
  <c r="L235" i="2"/>
  <c r="K235" i="2"/>
  <c r="J235" i="2"/>
  <c r="I235" i="2"/>
  <c r="M234" i="2"/>
  <c r="L234" i="2"/>
  <c r="K234" i="2"/>
  <c r="J234" i="2"/>
  <c r="I234" i="2"/>
  <c r="M233" i="2"/>
  <c r="L233" i="2"/>
  <c r="K233" i="2"/>
  <c r="J233" i="2"/>
  <c r="I233" i="2"/>
  <c r="M232" i="2"/>
  <c r="L232" i="2"/>
  <c r="K232" i="2"/>
  <c r="J232" i="2"/>
  <c r="I232" i="2"/>
  <c r="M231" i="2"/>
  <c r="L231" i="2"/>
  <c r="K231" i="2"/>
  <c r="J231" i="2"/>
  <c r="I231" i="2"/>
  <c r="M230" i="2"/>
  <c r="L230" i="2"/>
  <c r="K230" i="2"/>
  <c r="J230" i="2"/>
  <c r="I230" i="2"/>
  <c r="M229" i="2"/>
  <c r="L229" i="2"/>
  <c r="K229" i="2"/>
  <c r="J229" i="2"/>
  <c r="I229" i="2"/>
  <c r="M228" i="2"/>
  <c r="L228" i="2"/>
  <c r="K228" i="2"/>
  <c r="J228" i="2"/>
  <c r="I228" i="2"/>
  <c r="M227" i="2"/>
  <c r="L227" i="2"/>
  <c r="K227" i="2"/>
  <c r="J227" i="2"/>
  <c r="I227" i="2"/>
  <c r="M226" i="2"/>
  <c r="L226" i="2"/>
  <c r="K226" i="2"/>
  <c r="J226" i="2"/>
  <c r="I226" i="2"/>
  <c r="M225" i="2"/>
  <c r="L225" i="2"/>
  <c r="K225" i="2"/>
  <c r="J225" i="2"/>
  <c r="I225" i="2"/>
  <c r="M224" i="2"/>
  <c r="L224" i="2"/>
  <c r="K224" i="2"/>
  <c r="J224" i="2"/>
  <c r="I224" i="2"/>
  <c r="M223" i="2"/>
  <c r="L223" i="2"/>
  <c r="K223" i="2"/>
  <c r="J223" i="2"/>
  <c r="I223" i="2"/>
  <c r="M222" i="2"/>
  <c r="L222" i="2"/>
  <c r="K222" i="2"/>
  <c r="J222" i="2"/>
  <c r="I222" i="2"/>
  <c r="M221" i="2"/>
  <c r="L221" i="2"/>
  <c r="K221" i="2"/>
  <c r="J221" i="2"/>
  <c r="I221" i="2"/>
  <c r="M220" i="2"/>
  <c r="L220" i="2"/>
  <c r="K220" i="2"/>
  <c r="J220" i="2"/>
  <c r="I220" i="2"/>
  <c r="M219" i="2"/>
  <c r="L219" i="2"/>
  <c r="K219" i="2"/>
  <c r="J219" i="2"/>
  <c r="I219" i="2"/>
  <c r="M218" i="2"/>
  <c r="L218" i="2"/>
  <c r="K218" i="2"/>
  <c r="J218" i="2"/>
  <c r="I218" i="2"/>
  <c r="M217" i="2"/>
  <c r="L217" i="2"/>
  <c r="K217" i="2"/>
  <c r="J217" i="2"/>
  <c r="I217" i="2"/>
  <c r="M216" i="2"/>
  <c r="L216" i="2"/>
  <c r="K216" i="2"/>
  <c r="J216" i="2"/>
  <c r="I216" i="2"/>
  <c r="M215" i="2"/>
  <c r="L215" i="2"/>
  <c r="K215" i="2"/>
  <c r="J215" i="2"/>
  <c r="I215" i="2"/>
  <c r="M214" i="2"/>
  <c r="L214" i="2"/>
  <c r="K214" i="2"/>
  <c r="J214" i="2"/>
  <c r="I214" i="2"/>
  <c r="M213" i="2"/>
  <c r="L213" i="2"/>
  <c r="K213" i="2"/>
  <c r="J213" i="2"/>
  <c r="I213" i="2"/>
  <c r="M212" i="2"/>
  <c r="L212" i="2"/>
  <c r="K212" i="2"/>
  <c r="J212" i="2"/>
  <c r="I212" i="2"/>
  <c r="M211" i="2"/>
  <c r="L211" i="2"/>
  <c r="K211" i="2"/>
  <c r="J211" i="2"/>
  <c r="I211" i="2"/>
  <c r="M210" i="2"/>
  <c r="L210" i="2"/>
  <c r="K210" i="2"/>
  <c r="J210" i="2"/>
  <c r="I210" i="2"/>
  <c r="M209" i="2"/>
  <c r="L209" i="2"/>
  <c r="K209" i="2"/>
  <c r="J209" i="2"/>
  <c r="I209" i="2"/>
  <c r="M208" i="2"/>
  <c r="L208" i="2"/>
  <c r="K208" i="2"/>
  <c r="J208" i="2"/>
  <c r="I208" i="2"/>
  <c r="M207" i="2"/>
  <c r="L207" i="2"/>
  <c r="K207" i="2"/>
  <c r="J207" i="2"/>
  <c r="I207" i="2"/>
  <c r="M206" i="2"/>
  <c r="L206" i="2"/>
  <c r="K206" i="2"/>
  <c r="J206" i="2"/>
  <c r="I206" i="2"/>
  <c r="M205" i="2"/>
  <c r="L205" i="2"/>
  <c r="K205" i="2"/>
  <c r="J205" i="2"/>
  <c r="I205" i="2"/>
  <c r="M204" i="2"/>
  <c r="L204" i="2"/>
  <c r="K204" i="2"/>
  <c r="J204" i="2"/>
  <c r="I204" i="2"/>
  <c r="M203" i="2"/>
  <c r="L203" i="2"/>
  <c r="K203" i="2"/>
  <c r="J203" i="2"/>
  <c r="I203" i="2"/>
  <c r="M202" i="2"/>
  <c r="L202" i="2"/>
  <c r="K202" i="2"/>
  <c r="J202" i="2"/>
  <c r="I202" i="2"/>
  <c r="M201" i="2"/>
  <c r="L201" i="2"/>
  <c r="K201" i="2"/>
  <c r="J201" i="2"/>
  <c r="I201" i="2"/>
  <c r="M200" i="2"/>
  <c r="L200" i="2"/>
  <c r="K200" i="2"/>
  <c r="J200" i="2"/>
  <c r="I200" i="2"/>
  <c r="M199" i="2"/>
  <c r="L199" i="2"/>
  <c r="K199" i="2"/>
  <c r="J199" i="2"/>
  <c r="I199" i="2"/>
  <c r="M198" i="2"/>
  <c r="L198" i="2"/>
  <c r="K198" i="2"/>
  <c r="J198" i="2"/>
  <c r="I198" i="2"/>
  <c r="M197" i="2"/>
  <c r="L197" i="2"/>
  <c r="K197" i="2"/>
  <c r="J197" i="2"/>
  <c r="I197" i="2"/>
  <c r="M196" i="2"/>
  <c r="L196" i="2"/>
  <c r="K196" i="2"/>
  <c r="J196" i="2"/>
  <c r="I196" i="2"/>
  <c r="M195" i="2"/>
  <c r="L195" i="2"/>
  <c r="K195" i="2"/>
  <c r="J195" i="2"/>
  <c r="I195" i="2"/>
  <c r="M194" i="2"/>
  <c r="L194" i="2"/>
  <c r="K194" i="2"/>
  <c r="J194" i="2"/>
  <c r="I194" i="2"/>
  <c r="M193" i="2"/>
  <c r="L193" i="2"/>
  <c r="K193" i="2"/>
  <c r="J193" i="2"/>
  <c r="I193" i="2"/>
  <c r="M192" i="2"/>
  <c r="L192" i="2"/>
  <c r="K192" i="2"/>
  <c r="J192" i="2"/>
  <c r="I192" i="2"/>
  <c r="M191" i="2"/>
  <c r="L191" i="2"/>
  <c r="K191" i="2"/>
  <c r="J191" i="2"/>
  <c r="I191" i="2"/>
  <c r="M190" i="2"/>
  <c r="L190" i="2"/>
  <c r="K190" i="2"/>
  <c r="J190" i="2"/>
  <c r="I190" i="2"/>
  <c r="M189" i="2"/>
  <c r="L189" i="2"/>
  <c r="K189" i="2"/>
  <c r="J189" i="2"/>
  <c r="I189" i="2"/>
  <c r="M188" i="2"/>
  <c r="L188" i="2"/>
  <c r="K188" i="2"/>
  <c r="J188" i="2"/>
  <c r="I188" i="2"/>
  <c r="M187" i="2"/>
  <c r="L187" i="2"/>
  <c r="K187" i="2"/>
  <c r="J187" i="2"/>
  <c r="I187" i="2"/>
  <c r="M186" i="2"/>
  <c r="L186" i="2"/>
  <c r="K186" i="2"/>
  <c r="J186" i="2"/>
  <c r="I186" i="2"/>
  <c r="M185" i="2"/>
  <c r="L185" i="2"/>
  <c r="K185" i="2"/>
  <c r="J185" i="2"/>
  <c r="I185" i="2"/>
  <c r="M184" i="2"/>
  <c r="L184" i="2"/>
  <c r="K184" i="2"/>
  <c r="J184" i="2"/>
  <c r="I184" i="2"/>
  <c r="M183" i="2"/>
  <c r="L183" i="2"/>
  <c r="K183" i="2"/>
  <c r="J183" i="2"/>
  <c r="I183" i="2"/>
  <c r="M182" i="2"/>
  <c r="L182" i="2"/>
  <c r="K182" i="2"/>
  <c r="J182" i="2"/>
  <c r="I182" i="2"/>
  <c r="M181" i="2"/>
  <c r="L181" i="2"/>
  <c r="K181" i="2"/>
  <c r="J181" i="2"/>
  <c r="I181" i="2"/>
  <c r="M180" i="2"/>
  <c r="L180" i="2"/>
  <c r="K180" i="2"/>
  <c r="J180" i="2"/>
  <c r="I180" i="2"/>
  <c r="M179" i="2"/>
  <c r="L179" i="2"/>
  <c r="K179" i="2"/>
  <c r="J179" i="2"/>
  <c r="I179" i="2"/>
  <c r="M178" i="2"/>
  <c r="L178" i="2"/>
  <c r="K178" i="2"/>
  <c r="J178" i="2"/>
  <c r="I178" i="2"/>
  <c r="M177" i="2"/>
  <c r="L177" i="2"/>
  <c r="K177" i="2"/>
  <c r="J177" i="2"/>
  <c r="I177" i="2"/>
  <c r="M176" i="2"/>
  <c r="L176" i="2"/>
  <c r="K176" i="2"/>
  <c r="J176" i="2"/>
  <c r="I176" i="2"/>
  <c r="M175" i="2"/>
  <c r="L175" i="2"/>
  <c r="K175" i="2"/>
  <c r="J175" i="2"/>
  <c r="I175" i="2"/>
  <c r="M174" i="2"/>
  <c r="L174" i="2"/>
  <c r="K174" i="2"/>
  <c r="J174" i="2"/>
  <c r="I174" i="2"/>
  <c r="M173" i="2"/>
  <c r="L173" i="2"/>
  <c r="K173" i="2"/>
  <c r="J173" i="2"/>
  <c r="I173" i="2"/>
  <c r="M172" i="2"/>
  <c r="L172" i="2"/>
  <c r="K172" i="2"/>
  <c r="J172" i="2"/>
  <c r="I172" i="2"/>
  <c r="M171" i="2"/>
  <c r="L171" i="2"/>
  <c r="K171" i="2"/>
  <c r="J171" i="2"/>
  <c r="I171" i="2"/>
  <c r="M170" i="2"/>
  <c r="L170" i="2"/>
  <c r="K170" i="2"/>
  <c r="J170" i="2"/>
  <c r="I170" i="2"/>
  <c r="M169" i="2"/>
  <c r="L169" i="2"/>
  <c r="K169" i="2"/>
  <c r="J169" i="2"/>
  <c r="I169" i="2"/>
  <c r="M168" i="2"/>
  <c r="L168" i="2"/>
  <c r="K168" i="2"/>
  <c r="J168" i="2"/>
  <c r="I168" i="2"/>
  <c r="M167" i="2"/>
  <c r="L167" i="2"/>
  <c r="K167" i="2"/>
  <c r="J167" i="2"/>
  <c r="I167" i="2"/>
  <c r="M166" i="2"/>
  <c r="L166" i="2"/>
  <c r="K166" i="2"/>
  <c r="J166" i="2"/>
  <c r="I166" i="2"/>
  <c r="M165" i="2"/>
  <c r="L165" i="2"/>
  <c r="K165" i="2"/>
  <c r="J165" i="2"/>
  <c r="I165" i="2"/>
  <c r="M164" i="2"/>
  <c r="L164" i="2"/>
  <c r="K164" i="2"/>
  <c r="J164" i="2"/>
  <c r="I164" i="2"/>
  <c r="M163" i="2"/>
  <c r="L163" i="2"/>
  <c r="K163" i="2"/>
  <c r="J163" i="2"/>
  <c r="I163" i="2"/>
  <c r="M162" i="2"/>
  <c r="L162" i="2"/>
  <c r="K162" i="2"/>
  <c r="J162" i="2"/>
  <c r="I162" i="2"/>
  <c r="M161" i="2"/>
  <c r="L161" i="2"/>
  <c r="K161" i="2"/>
  <c r="J161" i="2"/>
  <c r="I161" i="2"/>
  <c r="M160" i="2"/>
  <c r="L160" i="2"/>
  <c r="K160" i="2"/>
  <c r="J160" i="2"/>
  <c r="I160" i="2"/>
  <c r="M159" i="2"/>
  <c r="L159" i="2"/>
  <c r="K159" i="2"/>
  <c r="J159" i="2"/>
  <c r="I159" i="2"/>
  <c r="M158" i="2"/>
  <c r="L158" i="2"/>
  <c r="K158" i="2"/>
  <c r="J158" i="2"/>
  <c r="I158" i="2"/>
  <c r="M157" i="2"/>
  <c r="L157" i="2"/>
  <c r="K157" i="2"/>
  <c r="J157" i="2"/>
  <c r="I157" i="2"/>
  <c r="M156" i="2"/>
  <c r="L156" i="2"/>
  <c r="K156" i="2"/>
  <c r="J156" i="2"/>
  <c r="I156" i="2"/>
  <c r="M155" i="2"/>
  <c r="L155" i="2"/>
  <c r="K155" i="2"/>
  <c r="J155" i="2"/>
  <c r="I155" i="2"/>
  <c r="M154" i="2"/>
  <c r="L154" i="2"/>
  <c r="K154" i="2"/>
  <c r="J154" i="2"/>
  <c r="I154" i="2"/>
  <c r="M153" i="2"/>
  <c r="L153" i="2"/>
  <c r="K153" i="2"/>
  <c r="J153" i="2"/>
  <c r="I153" i="2"/>
  <c r="M152" i="2"/>
  <c r="L152" i="2"/>
  <c r="K152" i="2"/>
  <c r="J152" i="2"/>
  <c r="I152" i="2"/>
  <c r="M151" i="2"/>
  <c r="L151" i="2"/>
  <c r="K151" i="2"/>
  <c r="J151" i="2"/>
  <c r="I151" i="2"/>
  <c r="M150" i="2"/>
  <c r="L150" i="2"/>
  <c r="K150" i="2"/>
  <c r="J150" i="2"/>
  <c r="I150" i="2"/>
  <c r="M149" i="2"/>
  <c r="L149" i="2"/>
  <c r="K149" i="2"/>
  <c r="J149" i="2"/>
  <c r="I149" i="2"/>
  <c r="M148" i="2"/>
  <c r="L148" i="2"/>
  <c r="K148" i="2"/>
  <c r="J148" i="2"/>
  <c r="I148" i="2"/>
  <c r="M147" i="2"/>
  <c r="L147" i="2"/>
  <c r="K147" i="2"/>
  <c r="J147" i="2"/>
  <c r="I147" i="2"/>
  <c r="M146" i="2"/>
  <c r="L146" i="2"/>
  <c r="K146" i="2"/>
  <c r="J146" i="2"/>
  <c r="I146" i="2"/>
  <c r="M145" i="2"/>
  <c r="L145" i="2"/>
  <c r="K145" i="2"/>
  <c r="J145" i="2"/>
  <c r="I145" i="2"/>
  <c r="M144" i="2"/>
  <c r="L144" i="2"/>
  <c r="K144" i="2"/>
  <c r="J144" i="2"/>
  <c r="I144" i="2"/>
  <c r="M143" i="2"/>
  <c r="L143" i="2"/>
  <c r="K143" i="2"/>
  <c r="J143" i="2"/>
  <c r="I143" i="2"/>
  <c r="M142" i="2"/>
  <c r="L142" i="2"/>
  <c r="K142" i="2"/>
  <c r="J142" i="2"/>
  <c r="I142" i="2"/>
  <c r="M141" i="2"/>
  <c r="L141" i="2"/>
  <c r="K141" i="2"/>
  <c r="J141" i="2"/>
  <c r="I141" i="2"/>
  <c r="M140" i="2"/>
  <c r="L140" i="2"/>
  <c r="K140" i="2"/>
  <c r="J140" i="2"/>
  <c r="I140" i="2"/>
  <c r="M139" i="2"/>
  <c r="L139" i="2"/>
  <c r="K139" i="2"/>
  <c r="J139" i="2"/>
  <c r="I139" i="2"/>
  <c r="M138" i="2"/>
  <c r="L138" i="2"/>
  <c r="K138" i="2"/>
  <c r="J138" i="2"/>
  <c r="I138" i="2"/>
  <c r="M137" i="2"/>
  <c r="L137" i="2"/>
  <c r="K137" i="2"/>
  <c r="J137" i="2"/>
  <c r="I137" i="2"/>
  <c r="M136" i="2"/>
  <c r="L136" i="2"/>
  <c r="K136" i="2"/>
  <c r="J136" i="2"/>
  <c r="I136" i="2"/>
  <c r="M135" i="2"/>
  <c r="L135" i="2"/>
  <c r="K135" i="2"/>
  <c r="J135" i="2"/>
  <c r="I135" i="2"/>
  <c r="M134" i="2"/>
  <c r="L134" i="2"/>
  <c r="K134" i="2"/>
  <c r="J134" i="2"/>
  <c r="I134" i="2"/>
  <c r="M133" i="2"/>
  <c r="L133" i="2"/>
  <c r="K133" i="2"/>
  <c r="J133" i="2"/>
  <c r="I133" i="2"/>
  <c r="M132" i="2"/>
  <c r="L132" i="2"/>
  <c r="K132" i="2"/>
  <c r="J132" i="2"/>
  <c r="I132" i="2"/>
  <c r="M131" i="2"/>
  <c r="L131" i="2"/>
  <c r="K131" i="2"/>
  <c r="J131" i="2"/>
  <c r="I131" i="2"/>
  <c r="M130" i="2"/>
  <c r="L130" i="2"/>
  <c r="K130" i="2"/>
  <c r="J130" i="2"/>
  <c r="I130" i="2"/>
  <c r="M129" i="2"/>
  <c r="L129" i="2"/>
  <c r="K129" i="2"/>
  <c r="J129" i="2"/>
  <c r="I129" i="2"/>
  <c r="M128" i="2"/>
  <c r="L128" i="2"/>
  <c r="K128" i="2"/>
  <c r="J128" i="2"/>
  <c r="I128" i="2"/>
  <c r="M127" i="2"/>
  <c r="L127" i="2"/>
  <c r="K127" i="2"/>
  <c r="J127" i="2"/>
  <c r="I127" i="2"/>
  <c r="M126" i="2"/>
  <c r="L126" i="2"/>
  <c r="K126" i="2"/>
  <c r="J126" i="2"/>
  <c r="I126" i="2"/>
  <c r="M125" i="2"/>
  <c r="L125" i="2"/>
  <c r="K125" i="2"/>
  <c r="J125" i="2"/>
  <c r="I125" i="2"/>
  <c r="M124" i="2"/>
  <c r="L124" i="2"/>
  <c r="K124" i="2"/>
  <c r="J124" i="2"/>
  <c r="I124" i="2"/>
  <c r="M123" i="2"/>
  <c r="L123" i="2"/>
  <c r="K123" i="2"/>
  <c r="J123" i="2"/>
  <c r="I123" i="2"/>
  <c r="M122" i="2"/>
  <c r="L122" i="2"/>
  <c r="K122" i="2"/>
  <c r="J122" i="2"/>
  <c r="I122" i="2"/>
  <c r="M121" i="2"/>
  <c r="L121" i="2"/>
  <c r="K121" i="2"/>
  <c r="J121" i="2"/>
  <c r="I121" i="2"/>
  <c r="M120" i="2"/>
  <c r="L120" i="2"/>
  <c r="K120" i="2"/>
  <c r="J120" i="2"/>
  <c r="I120" i="2"/>
  <c r="M119" i="2"/>
  <c r="L119" i="2"/>
  <c r="K119" i="2"/>
  <c r="J119" i="2"/>
  <c r="I119" i="2"/>
  <c r="M118" i="2"/>
  <c r="L118" i="2"/>
  <c r="K118" i="2"/>
  <c r="J118" i="2"/>
  <c r="I118" i="2"/>
  <c r="M117" i="2"/>
  <c r="L117" i="2"/>
  <c r="K117" i="2"/>
  <c r="J117" i="2"/>
  <c r="I117" i="2"/>
  <c r="M116" i="2"/>
  <c r="L116" i="2"/>
  <c r="K116" i="2"/>
  <c r="J116" i="2"/>
  <c r="I116" i="2"/>
  <c r="M115" i="2"/>
  <c r="L115" i="2"/>
  <c r="K115" i="2"/>
  <c r="J115" i="2"/>
  <c r="I115" i="2"/>
  <c r="M114" i="2"/>
  <c r="L114" i="2"/>
  <c r="K114" i="2"/>
  <c r="J114" i="2"/>
  <c r="I114" i="2"/>
  <c r="M113" i="2"/>
  <c r="L113" i="2"/>
  <c r="K113" i="2"/>
  <c r="J113" i="2"/>
  <c r="I113" i="2"/>
  <c r="M112" i="2"/>
  <c r="L112" i="2"/>
  <c r="K112" i="2"/>
  <c r="J112" i="2"/>
  <c r="I112" i="2"/>
  <c r="M111" i="2"/>
  <c r="L111" i="2"/>
  <c r="K111" i="2"/>
  <c r="J111" i="2"/>
  <c r="I111" i="2"/>
  <c r="M110" i="2"/>
  <c r="L110" i="2"/>
  <c r="K110" i="2"/>
  <c r="J110" i="2"/>
  <c r="I110" i="2"/>
  <c r="M109" i="2"/>
  <c r="L109" i="2"/>
  <c r="K109" i="2"/>
  <c r="J109" i="2"/>
  <c r="I109" i="2"/>
  <c r="M108" i="2"/>
  <c r="L108" i="2"/>
  <c r="K108" i="2"/>
  <c r="J108" i="2"/>
  <c r="I108" i="2"/>
  <c r="M107" i="2"/>
  <c r="L107" i="2"/>
  <c r="K107" i="2"/>
  <c r="J107" i="2"/>
  <c r="I107" i="2"/>
  <c r="M106" i="2"/>
  <c r="L106" i="2"/>
  <c r="K106" i="2"/>
  <c r="J106" i="2"/>
  <c r="I106" i="2"/>
  <c r="M105" i="2"/>
  <c r="L105" i="2"/>
  <c r="K105" i="2"/>
  <c r="J105" i="2"/>
  <c r="I105" i="2"/>
  <c r="M104" i="2"/>
  <c r="L104" i="2"/>
  <c r="K104" i="2"/>
  <c r="J104" i="2"/>
  <c r="I104" i="2"/>
  <c r="M103" i="2"/>
  <c r="L103" i="2"/>
  <c r="K103" i="2"/>
  <c r="J103" i="2"/>
  <c r="I103" i="2"/>
  <c r="M102" i="2"/>
  <c r="L102" i="2"/>
  <c r="K102" i="2"/>
  <c r="J102" i="2"/>
  <c r="I102" i="2"/>
  <c r="M101" i="2"/>
  <c r="L101" i="2"/>
  <c r="K101" i="2"/>
  <c r="J101" i="2"/>
  <c r="I101" i="2"/>
  <c r="M100" i="2"/>
  <c r="L100" i="2"/>
  <c r="K100" i="2"/>
  <c r="J100" i="2"/>
  <c r="I100" i="2"/>
  <c r="M99" i="2"/>
  <c r="L99" i="2"/>
  <c r="K99" i="2"/>
  <c r="J99" i="2"/>
  <c r="I99" i="2"/>
  <c r="M98" i="2"/>
  <c r="L98" i="2"/>
  <c r="K98" i="2"/>
  <c r="J98" i="2"/>
  <c r="I98" i="2"/>
  <c r="M97" i="2"/>
  <c r="L97" i="2"/>
  <c r="K97" i="2"/>
  <c r="J97" i="2"/>
  <c r="I97" i="2"/>
  <c r="M96" i="2"/>
  <c r="L96" i="2"/>
  <c r="K96" i="2"/>
  <c r="J96" i="2"/>
  <c r="I96" i="2"/>
  <c r="M95" i="2"/>
  <c r="L95" i="2"/>
  <c r="K95" i="2"/>
  <c r="J95" i="2"/>
  <c r="I95" i="2"/>
  <c r="M94" i="2"/>
  <c r="L94" i="2"/>
  <c r="K94" i="2"/>
  <c r="J94" i="2"/>
  <c r="I94" i="2"/>
  <c r="M93" i="2"/>
  <c r="L93" i="2"/>
  <c r="K93" i="2"/>
  <c r="J93" i="2"/>
  <c r="I93" i="2"/>
  <c r="M92" i="2"/>
  <c r="L92" i="2"/>
  <c r="K92" i="2"/>
  <c r="J92" i="2"/>
  <c r="I92" i="2"/>
  <c r="M91" i="2"/>
  <c r="L91" i="2"/>
  <c r="K91" i="2"/>
  <c r="J91" i="2"/>
  <c r="I91" i="2"/>
  <c r="M90" i="2"/>
  <c r="L90" i="2"/>
  <c r="K90" i="2"/>
  <c r="J90" i="2"/>
  <c r="I90" i="2"/>
  <c r="M89" i="2"/>
  <c r="L89" i="2"/>
  <c r="K89" i="2"/>
  <c r="J89" i="2"/>
  <c r="I89" i="2"/>
  <c r="M88" i="2"/>
  <c r="L88" i="2"/>
  <c r="K88" i="2"/>
  <c r="J88" i="2"/>
  <c r="I88" i="2"/>
  <c r="M87" i="2"/>
  <c r="L87" i="2"/>
  <c r="K87" i="2"/>
  <c r="J87" i="2"/>
  <c r="I87" i="2"/>
  <c r="M86" i="2"/>
  <c r="L86" i="2"/>
  <c r="K86" i="2"/>
  <c r="J86" i="2"/>
  <c r="I86" i="2"/>
  <c r="M85" i="2"/>
  <c r="L85" i="2"/>
  <c r="K85" i="2"/>
  <c r="J85" i="2"/>
  <c r="I85" i="2"/>
  <c r="M84" i="2"/>
  <c r="L84" i="2"/>
  <c r="K84" i="2"/>
  <c r="J84" i="2"/>
  <c r="I84" i="2"/>
  <c r="M83" i="2"/>
  <c r="L83" i="2"/>
  <c r="K83" i="2"/>
  <c r="J83" i="2"/>
  <c r="I83" i="2"/>
  <c r="M82" i="2"/>
  <c r="L82" i="2"/>
  <c r="K82" i="2"/>
  <c r="J82" i="2"/>
  <c r="I82" i="2"/>
  <c r="M81" i="2"/>
  <c r="L81" i="2"/>
  <c r="K81" i="2"/>
  <c r="J81" i="2"/>
  <c r="I81" i="2"/>
  <c r="M80" i="2"/>
  <c r="L80" i="2"/>
  <c r="K80" i="2"/>
  <c r="J80" i="2"/>
  <c r="I80" i="2"/>
  <c r="M79" i="2"/>
  <c r="L79" i="2"/>
  <c r="K79" i="2"/>
  <c r="J79" i="2"/>
  <c r="I79" i="2"/>
  <c r="M78" i="2"/>
  <c r="L78" i="2"/>
  <c r="K78" i="2"/>
  <c r="J78" i="2"/>
  <c r="I78" i="2"/>
  <c r="M77" i="2"/>
  <c r="L77" i="2"/>
  <c r="K77" i="2"/>
  <c r="J77" i="2"/>
  <c r="I77" i="2"/>
  <c r="M76" i="2"/>
  <c r="L76" i="2"/>
  <c r="K76" i="2"/>
  <c r="J76" i="2"/>
  <c r="I76" i="2"/>
  <c r="M75" i="2"/>
  <c r="L75" i="2"/>
  <c r="K75" i="2"/>
  <c r="J75" i="2"/>
  <c r="I75" i="2"/>
  <c r="M74" i="2"/>
  <c r="L74" i="2"/>
  <c r="K74" i="2"/>
  <c r="J74" i="2"/>
  <c r="I74" i="2"/>
  <c r="M73" i="2"/>
  <c r="L73" i="2"/>
  <c r="K73" i="2"/>
  <c r="J73" i="2"/>
  <c r="I73" i="2"/>
  <c r="M72" i="2"/>
  <c r="L72" i="2"/>
  <c r="K72" i="2"/>
  <c r="J72" i="2"/>
  <c r="I72" i="2"/>
  <c r="M71" i="2"/>
  <c r="L71" i="2"/>
  <c r="K71" i="2"/>
  <c r="J71" i="2"/>
  <c r="I71" i="2"/>
  <c r="M70" i="2"/>
  <c r="L70" i="2"/>
  <c r="K70" i="2"/>
  <c r="J70" i="2"/>
  <c r="I70" i="2"/>
  <c r="M69" i="2"/>
  <c r="L69" i="2"/>
  <c r="K69" i="2"/>
  <c r="J69" i="2"/>
  <c r="I69" i="2"/>
  <c r="M68" i="2"/>
  <c r="L68" i="2"/>
  <c r="K68" i="2"/>
  <c r="J68" i="2"/>
  <c r="I68" i="2"/>
  <c r="M67" i="2"/>
  <c r="L67" i="2"/>
  <c r="K67" i="2"/>
  <c r="J67" i="2"/>
  <c r="I67" i="2"/>
  <c r="M66" i="2"/>
  <c r="L66" i="2"/>
  <c r="K66" i="2"/>
  <c r="J66" i="2"/>
  <c r="I66" i="2"/>
  <c r="M65" i="2"/>
  <c r="L65" i="2"/>
  <c r="K65" i="2"/>
  <c r="J65" i="2"/>
  <c r="I65" i="2"/>
  <c r="M64" i="2"/>
  <c r="L64" i="2"/>
  <c r="K64" i="2"/>
  <c r="J64" i="2"/>
  <c r="I64" i="2"/>
  <c r="M63" i="2"/>
  <c r="L63" i="2"/>
  <c r="K63" i="2"/>
  <c r="J63" i="2"/>
  <c r="I63" i="2"/>
  <c r="M62" i="2"/>
  <c r="L62" i="2"/>
  <c r="K62" i="2"/>
  <c r="J62" i="2"/>
  <c r="I62" i="2"/>
  <c r="M61" i="2"/>
  <c r="L61" i="2"/>
  <c r="K61" i="2"/>
  <c r="J61" i="2"/>
  <c r="I61" i="2"/>
  <c r="M60" i="2"/>
  <c r="L60" i="2"/>
  <c r="K60" i="2"/>
  <c r="J60" i="2"/>
  <c r="I60" i="2"/>
  <c r="M59" i="2"/>
  <c r="L59" i="2"/>
  <c r="K59" i="2"/>
  <c r="J59" i="2"/>
  <c r="I59" i="2"/>
  <c r="M58" i="2"/>
  <c r="L58" i="2"/>
  <c r="K58" i="2"/>
  <c r="J58" i="2"/>
  <c r="I58" i="2"/>
  <c r="M57" i="2"/>
  <c r="L57" i="2"/>
  <c r="K57" i="2"/>
  <c r="J57" i="2"/>
  <c r="I57" i="2"/>
  <c r="M56" i="2"/>
  <c r="L56" i="2"/>
  <c r="K56" i="2"/>
  <c r="J56" i="2"/>
  <c r="I56" i="2"/>
  <c r="M55" i="2"/>
  <c r="L55" i="2"/>
  <c r="K55" i="2"/>
  <c r="J55" i="2"/>
  <c r="I55" i="2"/>
  <c r="M54" i="2"/>
  <c r="L54" i="2"/>
  <c r="K54" i="2"/>
  <c r="J54" i="2"/>
  <c r="I54" i="2"/>
  <c r="M53" i="2"/>
  <c r="L53" i="2"/>
  <c r="K53" i="2"/>
  <c r="J53" i="2"/>
  <c r="I53" i="2"/>
  <c r="M52" i="2"/>
  <c r="L52" i="2"/>
  <c r="K52" i="2"/>
  <c r="J52" i="2"/>
  <c r="I52" i="2"/>
  <c r="M51" i="2"/>
  <c r="L51" i="2"/>
  <c r="K51" i="2"/>
  <c r="J51" i="2"/>
  <c r="I51" i="2"/>
  <c r="M50" i="2"/>
  <c r="L50" i="2"/>
  <c r="K50" i="2"/>
  <c r="J50" i="2"/>
  <c r="I50" i="2"/>
  <c r="M49" i="2"/>
  <c r="L49" i="2"/>
  <c r="K49" i="2"/>
  <c r="J49" i="2"/>
  <c r="I49" i="2"/>
  <c r="M48" i="2"/>
  <c r="L48" i="2"/>
  <c r="K48" i="2"/>
  <c r="J48" i="2"/>
  <c r="I48" i="2"/>
  <c r="M47" i="2"/>
  <c r="L47" i="2"/>
  <c r="K47" i="2"/>
  <c r="J47" i="2"/>
  <c r="I47" i="2"/>
  <c r="M46" i="2"/>
  <c r="L46" i="2"/>
  <c r="K46" i="2"/>
  <c r="J46" i="2"/>
  <c r="I46" i="2"/>
  <c r="M45" i="2"/>
  <c r="L45" i="2"/>
  <c r="K45" i="2"/>
  <c r="J45" i="2"/>
  <c r="I45" i="2"/>
  <c r="M44" i="2"/>
  <c r="L44" i="2"/>
  <c r="K44" i="2"/>
  <c r="J44" i="2"/>
  <c r="I44" i="2"/>
  <c r="M43" i="2"/>
  <c r="L43" i="2"/>
  <c r="K43" i="2"/>
  <c r="J43" i="2"/>
  <c r="I43" i="2"/>
  <c r="M42" i="2"/>
  <c r="L42" i="2"/>
  <c r="K42" i="2"/>
  <c r="J42" i="2"/>
  <c r="I42" i="2"/>
  <c r="M41" i="2"/>
  <c r="L41" i="2"/>
  <c r="K41" i="2"/>
  <c r="J41" i="2"/>
  <c r="I41" i="2"/>
  <c r="M40" i="2"/>
  <c r="L40" i="2"/>
  <c r="K40" i="2"/>
  <c r="J40" i="2"/>
  <c r="I40" i="2"/>
  <c r="M39" i="2"/>
  <c r="L39" i="2"/>
  <c r="K39" i="2"/>
  <c r="J39" i="2"/>
  <c r="I39" i="2"/>
  <c r="M38" i="2"/>
  <c r="L38" i="2"/>
  <c r="K38" i="2"/>
  <c r="J38" i="2"/>
  <c r="I38" i="2"/>
  <c r="M37" i="2"/>
  <c r="L37" i="2"/>
  <c r="K37" i="2"/>
  <c r="J37" i="2"/>
  <c r="I37" i="2"/>
  <c r="M36" i="2"/>
  <c r="L36" i="2"/>
  <c r="K36" i="2"/>
  <c r="J36" i="2"/>
  <c r="I36" i="2"/>
  <c r="M35" i="2"/>
  <c r="L35" i="2"/>
  <c r="K35" i="2"/>
  <c r="J35" i="2"/>
  <c r="I35" i="2"/>
  <c r="M34" i="2"/>
  <c r="L34" i="2"/>
  <c r="K34" i="2"/>
  <c r="J34" i="2"/>
  <c r="I34" i="2"/>
  <c r="M33" i="2"/>
  <c r="L33" i="2"/>
  <c r="K33" i="2"/>
  <c r="J33" i="2"/>
  <c r="I33" i="2"/>
  <c r="M32" i="2"/>
  <c r="L32" i="2"/>
  <c r="K32" i="2"/>
  <c r="J32" i="2"/>
  <c r="I32" i="2"/>
  <c r="M31" i="2"/>
  <c r="L31" i="2"/>
  <c r="K31" i="2"/>
  <c r="J31" i="2"/>
  <c r="I31" i="2"/>
  <c r="M30" i="2"/>
  <c r="L30" i="2"/>
  <c r="K30" i="2"/>
  <c r="J30" i="2"/>
  <c r="I30" i="2"/>
  <c r="M29" i="2"/>
  <c r="L29" i="2"/>
  <c r="K29" i="2"/>
  <c r="J29" i="2"/>
  <c r="I29" i="2"/>
  <c r="M28" i="2"/>
  <c r="L28" i="2"/>
  <c r="K28" i="2"/>
  <c r="J28" i="2"/>
  <c r="I28" i="2"/>
  <c r="M27" i="2"/>
  <c r="L27" i="2"/>
  <c r="K27" i="2"/>
  <c r="J27" i="2"/>
  <c r="I27" i="2"/>
  <c r="M26" i="2"/>
  <c r="L26" i="2"/>
  <c r="K26" i="2"/>
  <c r="J26" i="2"/>
  <c r="I26" i="2"/>
  <c r="M25" i="2"/>
  <c r="L25" i="2"/>
  <c r="K25" i="2"/>
  <c r="J25" i="2"/>
  <c r="I25" i="2"/>
  <c r="M24" i="2"/>
  <c r="L24" i="2"/>
  <c r="K24" i="2"/>
  <c r="J24" i="2"/>
  <c r="I24" i="2"/>
  <c r="M23" i="2"/>
  <c r="L23" i="2"/>
  <c r="K23" i="2"/>
  <c r="J23" i="2"/>
  <c r="I23" i="2"/>
  <c r="M22" i="2"/>
  <c r="L22" i="2"/>
  <c r="K22" i="2"/>
  <c r="J22" i="2"/>
  <c r="I22" i="2"/>
  <c r="M21" i="2"/>
  <c r="L21" i="2"/>
  <c r="K21" i="2"/>
  <c r="J21" i="2"/>
  <c r="I21" i="2"/>
  <c r="M20" i="2"/>
  <c r="L20" i="2"/>
  <c r="K20" i="2"/>
  <c r="J20" i="2"/>
  <c r="I20" i="2"/>
  <c r="M19" i="2"/>
  <c r="L19" i="2"/>
  <c r="K19" i="2"/>
  <c r="J19" i="2"/>
  <c r="I19" i="2"/>
  <c r="M18" i="2"/>
  <c r="L18" i="2"/>
  <c r="K18" i="2"/>
  <c r="J18" i="2"/>
  <c r="I18" i="2"/>
  <c r="M17" i="2"/>
  <c r="L17" i="2"/>
  <c r="K17" i="2"/>
  <c r="J17" i="2"/>
  <c r="I17" i="2"/>
  <c r="M16" i="2"/>
  <c r="L16" i="2"/>
  <c r="K16" i="2"/>
  <c r="J16" i="2"/>
  <c r="I16" i="2"/>
  <c r="M15" i="2"/>
  <c r="L15" i="2"/>
  <c r="K15" i="2"/>
  <c r="J15" i="2"/>
  <c r="I15" i="2"/>
  <c r="M14" i="2"/>
  <c r="L14" i="2"/>
  <c r="K14" i="2"/>
  <c r="J14" i="2"/>
  <c r="I14" i="2"/>
  <c r="M13" i="2"/>
  <c r="L13" i="2"/>
  <c r="K13" i="2"/>
  <c r="J13" i="2"/>
  <c r="I13" i="2"/>
  <c r="M12" i="2"/>
  <c r="L12" i="2"/>
  <c r="K12" i="2"/>
  <c r="J12" i="2"/>
  <c r="I12" i="2"/>
  <c r="M11" i="2"/>
  <c r="L11" i="2"/>
  <c r="K11" i="2"/>
  <c r="J11" i="2"/>
  <c r="I11" i="2"/>
  <c r="M10" i="2"/>
  <c r="L10" i="2"/>
  <c r="K10" i="2"/>
  <c r="J10" i="2"/>
  <c r="I10" i="2"/>
  <c r="M9" i="2"/>
  <c r="L9" i="2"/>
  <c r="K9" i="2"/>
  <c r="J9" i="2"/>
  <c r="I9" i="2"/>
  <c r="M8" i="2"/>
  <c r="L8" i="2"/>
  <c r="K8" i="2"/>
  <c r="J8" i="2"/>
  <c r="I8" i="2"/>
  <c r="M7" i="2"/>
  <c r="L7" i="2"/>
  <c r="K7" i="2"/>
  <c r="J7" i="2"/>
  <c r="I7" i="2"/>
  <c r="M6" i="2"/>
  <c r="L6" i="2"/>
  <c r="K6" i="2"/>
  <c r="J6" i="2"/>
  <c r="I6" i="2"/>
  <c r="M5" i="2"/>
  <c r="L5" i="2"/>
  <c r="K5" i="2"/>
  <c r="J5" i="2"/>
  <c r="I5" i="2"/>
  <c r="H3" i="2"/>
  <c r="G3" i="2"/>
  <c r="F3" i="2"/>
  <c r="E3" i="2"/>
  <c r="D3" i="2"/>
  <c r="F5" i="13" l="1"/>
  <c r="G5" i="13"/>
  <c r="F6" i="13"/>
  <c r="G6" i="13"/>
  <c r="F7" i="13"/>
  <c r="G7" i="13"/>
  <c r="F8" i="13"/>
  <c r="G8" i="13"/>
  <c r="F9" i="13"/>
  <c r="G9" i="13"/>
  <c r="F10" i="13"/>
  <c r="G10" i="13"/>
  <c r="F11" i="13"/>
  <c r="G11" i="13"/>
  <c r="F12" i="13"/>
  <c r="G12" i="13"/>
  <c r="F13" i="13"/>
  <c r="G13" i="13"/>
  <c r="F14" i="13"/>
  <c r="G14" i="13"/>
  <c r="F15" i="13"/>
  <c r="G15" i="13"/>
  <c r="F16" i="13"/>
  <c r="G16" i="13"/>
  <c r="F17" i="13"/>
  <c r="G17" i="13"/>
  <c r="F18" i="13"/>
  <c r="G18" i="13"/>
  <c r="F19" i="13"/>
  <c r="G19" i="13"/>
  <c r="F20" i="13"/>
  <c r="G20" i="13"/>
  <c r="F21" i="13"/>
  <c r="G21" i="13"/>
  <c r="F22" i="13"/>
  <c r="G22" i="13"/>
  <c r="F23" i="13"/>
  <c r="G23" i="13"/>
  <c r="F24" i="13"/>
  <c r="G24" i="13"/>
  <c r="G4" i="13"/>
  <c r="F4" i="13"/>
  <c r="P3" i="14"/>
  <c r="X2" i="14"/>
  <c r="X3" i="14"/>
  <c r="X4" i="14"/>
  <c r="X5" i="14"/>
  <c r="X6" i="14"/>
  <c r="X7" i="14"/>
  <c r="X8" i="14"/>
  <c r="X9" i="14"/>
  <c r="X10" i="14"/>
  <c r="X11" i="14"/>
  <c r="X12" i="14"/>
  <c r="X13" i="14"/>
  <c r="X14" i="14"/>
  <c r="X15" i="14"/>
  <c r="X16" i="14"/>
  <c r="X17" i="14"/>
  <c r="X18" i="14"/>
  <c r="X19" i="14"/>
  <c r="X20" i="14"/>
  <c r="X21" i="14"/>
  <c r="X22" i="14"/>
  <c r="X23" i="14"/>
  <c r="X24" i="14"/>
  <c r="X25" i="14"/>
  <c r="X26" i="14"/>
  <c r="X27" i="14"/>
  <c r="X28" i="14"/>
  <c r="X29" i="14"/>
  <c r="X30" i="14"/>
  <c r="X31" i="14"/>
  <c r="X32" i="14"/>
  <c r="X33" i="14"/>
  <c r="X34" i="14"/>
  <c r="X35" i="14"/>
  <c r="X36" i="14"/>
  <c r="X37" i="14"/>
  <c r="X38" i="14"/>
  <c r="X39" i="14"/>
  <c r="X40" i="14"/>
  <c r="X41" i="14"/>
  <c r="X42" i="14"/>
  <c r="X43" i="14"/>
  <c r="X44" i="14"/>
  <c r="X45" i="14"/>
  <c r="X46" i="14"/>
  <c r="X47" i="14"/>
  <c r="X48" i="14"/>
  <c r="X49" i="14"/>
  <c r="X50" i="14"/>
  <c r="X51" i="14"/>
  <c r="X52" i="14"/>
  <c r="X53" i="14"/>
  <c r="X54" i="14"/>
  <c r="X55" i="14"/>
  <c r="X57" i="14"/>
  <c r="X56" i="14"/>
  <c r="X58" i="14"/>
  <c r="X59" i="14"/>
  <c r="X60" i="14"/>
  <c r="X61" i="14"/>
  <c r="X62" i="14"/>
  <c r="X63" i="14"/>
  <c r="X64" i="14"/>
  <c r="X65" i="14"/>
  <c r="X66" i="14"/>
  <c r="X67" i="14"/>
  <c r="X68" i="14"/>
  <c r="X69" i="14"/>
  <c r="X70" i="14"/>
  <c r="X71" i="14"/>
  <c r="X73" i="14"/>
  <c r="X72" i="14"/>
  <c r="X74" i="14"/>
  <c r="X75" i="14"/>
  <c r="X76" i="14"/>
  <c r="X78" i="14"/>
  <c r="X77" i="14"/>
  <c r="X79" i="14"/>
  <c r="X80" i="14"/>
  <c r="X81" i="14"/>
  <c r="X82" i="14"/>
  <c r="X84" i="14"/>
  <c r="X83" i="14"/>
  <c r="X85" i="14"/>
  <c r="X86" i="14"/>
  <c r="X87" i="14"/>
  <c r="X88" i="14"/>
  <c r="X89" i="14"/>
  <c r="X90" i="14"/>
  <c r="X91" i="14"/>
  <c r="X92" i="14"/>
  <c r="X93" i="14"/>
  <c r="X94" i="14"/>
  <c r="X95" i="14"/>
  <c r="X96" i="14"/>
  <c r="X97" i="14"/>
  <c r="X98" i="14"/>
  <c r="X99" i="14"/>
  <c r="X100" i="14"/>
  <c r="X101" i="14"/>
  <c r="X102" i="14"/>
  <c r="X103" i="14"/>
  <c r="X104" i="14"/>
  <c r="X105" i="14"/>
  <c r="X106" i="14"/>
  <c r="X107" i="14"/>
  <c r="X108" i="14"/>
  <c r="X109" i="14"/>
  <c r="X110" i="14"/>
  <c r="X111" i="14"/>
  <c r="X112" i="14"/>
  <c r="X113" i="14"/>
  <c r="X114" i="14"/>
  <c r="X115" i="14"/>
  <c r="X116" i="14"/>
  <c r="X117" i="14"/>
  <c r="X118" i="14"/>
  <c r="X119" i="14"/>
  <c r="X120" i="14"/>
  <c r="X121" i="14"/>
  <c r="X122" i="14"/>
  <c r="X123" i="14"/>
  <c r="X124" i="14"/>
  <c r="X125" i="14"/>
  <c r="X126" i="14"/>
  <c r="X127" i="14"/>
  <c r="X128" i="14"/>
  <c r="X129" i="14"/>
  <c r="X130" i="14"/>
  <c r="X131" i="14"/>
  <c r="X132" i="14"/>
  <c r="X133" i="14"/>
  <c r="X134" i="14"/>
  <c r="X135" i="14"/>
  <c r="X136" i="14"/>
  <c r="X137" i="14"/>
  <c r="X138" i="14"/>
  <c r="X139" i="14"/>
  <c r="X140" i="14"/>
  <c r="X141" i="14"/>
  <c r="X142" i="14"/>
  <c r="X143" i="14"/>
  <c r="X144" i="14"/>
  <c r="X145" i="14"/>
  <c r="X146" i="14"/>
  <c r="X147" i="14"/>
  <c r="X148" i="14"/>
  <c r="X149" i="14"/>
  <c r="X150" i="14"/>
  <c r="X151" i="14"/>
  <c r="X152" i="14"/>
  <c r="X153" i="14"/>
  <c r="X154" i="14"/>
  <c r="X155" i="14"/>
  <c r="X156" i="14"/>
  <c r="X157" i="14"/>
  <c r="X158" i="14"/>
  <c r="X159" i="14"/>
  <c r="X160" i="14"/>
  <c r="X161" i="14"/>
  <c r="X162" i="14"/>
  <c r="X163" i="14"/>
  <c r="X164" i="14"/>
  <c r="X166" i="14"/>
  <c r="X165" i="14"/>
  <c r="X167" i="14"/>
  <c r="X168" i="14"/>
  <c r="X169" i="14"/>
  <c r="X170" i="14"/>
  <c r="X171" i="14"/>
  <c r="X172" i="14"/>
  <c r="X173" i="14"/>
  <c r="X174" i="14"/>
  <c r="X175" i="14"/>
  <c r="X176" i="14"/>
  <c r="X177" i="14"/>
  <c r="X178" i="14"/>
  <c r="X179" i="14"/>
  <c r="X180" i="14"/>
  <c r="X181" i="14"/>
  <c r="X182" i="14"/>
  <c r="X184" i="14"/>
  <c r="X183" i="14"/>
  <c r="X185" i="14"/>
  <c r="X186" i="14"/>
  <c r="X187" i="14"/>
  <c r="X188" i="14"/>
  <c r="X189" i="14"/>
  <c r="X191" i="14"/>
  <c r="X190" i="14"/>
  <c r="X192" i="14"/>
  <c r="X193" i="14"/>
  <c r="X194" i="14"/>
  <c r="X195" i="14"/>
  <c r="X196" i="14"/>
  <c r="X197" i="14"/>
  <c r="X198" i="14"/>
  <c r="X199" i="14"/>
  <c r="X200" i="14"/>
  <c r="X201" i="14"/>
  <c r="X202" i="14"/>
  <c r="X203" i="14"/>
  <c r="X204" i="14"/>
  <c r="X205" i="14"/>
  <c r="X206" i="14"/>
  <c r="X207" i="14"/>
  <c r="X208" i="14"/>
  <c r="X209" i="14"/>
  <c r="X210" i="14"/>
  <c r="X211" i="14"/>
  <c r="X212" i="14"/>
  <c r="X213" i="14"/>
  <c r="X214" i="14"/>
  <c r="X215" i="14"/>
  <c r="X216" i="14"/>
  <c r="X217" i="14"/>
  <c r="X218" i="14"/>
  <c r="X219" i="14"/>
  <c r="X220" i="14"/>
  <c r="X221" i="14"/>
  <c r="X223" i="14"/>
  <c r="X222" i="14"/>
  <c r="X224" i="14"/>
  <c r="X225" i="14"/>
  <c r="X226" i="14"/>
  <c r="X228" i="14"/>
  <c r="X227" i="14"/>
  <c r="X229" i="14"/>
  <c r="X230" i="14"/>
  <c r="X231" i="14"/>
  <c r="X232" i="14"/>
  <c r="X233" i="14"/>
  <c r="X234" i="14"/>
  <c r="X236" i="14"/>
  <c r="X235" i="14"/>
  <c r="X237" i="14"/>
  <c r="X238" i="14"/>
  <c r="X239" i="14"/>
  <c r="X240" i="14"/>
  <c r="X241" i="14"/>
  <c r="X242" i="14"/>
  <c r="X243" i="14"/>
  <c r="X244" i="14"/>
  <c r="X245" i="14"/>
  <c r="X246" i="14"/>
  <c r="X247" i="14"/>
  <c r="X248" i="14"/>
  <c r="X249" i="14"/>
  <c r="X250" i="14"/>
  <c r="X252" i="14"/>
  <c r="X251" i="14"/>
  <c r="X253" i="14"/>
  <c r="X254" i="14"/>
  <c r="X255" i="14"/>
  <c r="X256" i="14"/>
  <c r="X257" i="14"/>
  <c r="X258" i="14"/>
  <c r="X259" i="14"/>
  <c r="X260" i="14"/>
  <c r="X261" i="14"/>
  <c r="X262" i="14"/>
  <c r="X263" i="14"/>
  <c r="X264" i="14"/>
  <c r="X265" i="14"/>
  <c r="X266" i="14"/>
  <c r="X267" i="14"/>
  <c r="X268" i="14"/>
  <c r="X269" i="14"/>
  <c r="X270" i="14"/>
  <c r="X271" i="14"/>
  <c r="X272" i="14"/>
  <c r="X273" i="14"/>
  <c r="X274" i="14"/>
  <c r="X275" i="14"/>
  <c r="X276" i="14"/>
  <c r="X277" i="14"/>
  <c r="X278" i="14"/>
  <c r="X279" i="14"/>
  <c r="X280" i="14"/>
  <c r="X281" i="14"/>
  <c r="X282" i="14"/>
  <c r="X283" i="14"/>
  <c r="X284" i="14"/>
  <c r="X285" i="14"/>
  <c r="X286" i="14"/>
  <c r="X287" i="14"/>
  <c r="X289" i="14"/>
  <c r="X288" i="14"/>
  <c r="X290" i="14"/>
  <c r="X291" i="14"/>
  <c r="X292" i="14"/>
  <c r="X293" i="14"/>
  <c r="X294" i="14"/>
  <c r="X295" i="14"/>
  <c r="X296" i="14"/>
  <c r="X297" i="14"/>
  <c r="X298" i="14"/>
  <c r="X299" i="14"/>
  <c r="X300" i="14"/>
  <c r="X301" i="14"/>
  <c r="X302" i="14"/>
  <c r="X303" i="14"/>
  <c r="X304" i="14"/>
  <c r="X305" i="14"/>
  <c r="X306" i="14"/>
  <c r="X308" i="14"/>
  <c r="X307" i="14"/>
  <c r="X309" i="14"/>
  <c r="X310" i="14"/>
  <c r="X311" i="14"/>
  <c r="X312" i="14"/>
  <c r="X313" i="14"/>
  <c r="X314" i="14"/>
  <c r="X315" i="14"/>
  <c r="X316" i="14"/>
  <c r="X317" i="14"/>
  <c r="X318" i="14"/>
  <c r="X319" i="14"/>
  <c r="X320" i="14"/>
  <c r="X321" i="14"/>
  <c r="X322" i="14"/>
  <c r="X323" i="14"/>
  <c r="X324" i="14"/>
  <c r="X325" i="14"/>
  <c r="X326" i="14"/>
  <c r="X327" i="14"/>
  <c r="X328" i="14"/>
  <c r="X329" i="14"/>
  <c r="X330" i="14"/>
  <c r="X331" i="14"/>
  <c r="X332" i="14"/>
  <c r="X333" i="14"/>
  <c r="X334" i="14"/>
  <c r="X335" i="14"/>
  <c r="X336" i="14"/>
  <c r="X337" i="14"/>
  <c r="X338" i="14"/>
  <c r="X339" i="14"/>
  <c r="X340" i="14"/>
  <c r="X341" i="14"/>
  <c r="X342" i="14"/>
  <c r="X343" i="14"/>
  <c r="X344" i="14"/>
  <c r="X346" i="14"/>
  <c r="X345" i="14"/>
  <c r="X347" i="14"/>
  <c r="X348" i="14"/>
  <c r="X349" i="14"/>
  <c r="X350" i="14"/>
  <c r="X351" i="14"/>
  <c r="X352" i="14"/>
  <c r="X353" i="14"/>
  <c r="X354" i="14"/>
  <c r="X355" i="14"/>
  <c r="X356" i="14"/>
  <c r="X357" i="14"/>
  <c r="X358" i="14"/>
  <c r="X359" i="14"/>
  <c r="X360" i="14"/>
  <c r="X361" i="14"/>
  <c r="X362" i="14"/>
  <c r="X363" i="14"/>
  <c r="X364" i="14"/>
  <c r="X365" i="14"/>
  <c r="X366" i="14"/>
  <c r="X367" i="14"/>
  <c r="X368" i="14"/>
  <c r="X369" i="14"/>
  <c r="X370" i="14"/>
  <c r="X371" i="14"/>
  <c r="X373" i="14"/>
  <c r="X372" i="14"/>
  <c r="X374" i="14"/>
  <c r="X375" i="14"/>
  <c r="X376" i="14"/>
  <c r="X377" i="14"/>
  <c r="X378" i="14"/>
  <c r="X379" i="14"/>
  <c r="X380" i="14"/>
  <c r="X381" i="14"/>
  <c r="X382" i="14"/>
  <c r="X383" i="14"/>
  <c r="X384" i="14"/>
  <c r="X385" i="14"/>
  <c r="X386" i="14"/>
  <c r="X387" i="14"/>
  <c r="X388" i="14"/>
  <c r="X389" i="14"/>
  <c r="X390" i="14"/>
  <c r="X391" i="14"/>
  <c r="X392" i="14"/>
  <c r="X393" i="14"/>
  <c r="X394" i="14"/>
  <c r="X395" i="14"/>
  <c r="X396" i="14"/>
  <c r="X397" i="14"/>
  <c r="X398" i="14"/>
  <c r="X399" i="14"/>
  <c r="X400" i="14"/>
  <c r="X401" i="14"/>
  <c r="X402" i="14"/>
  <c r="X403" i="14"/>
  <c r="X404" i="14"/>
  <c r="X405" i="14"/>
  <c r="X406" i="14"/>
  <c r="X407" i="14"/>
  <c r="X408" i="14"/>
  <c r="X409" i="14"/>
  <c r="X410" i="14"/>
  <c r="X411" i="14"/>
  <c r="X412" i="14"/>
  <c r="X413" i="14"/>
  <c r="X414" i="14"/>
  <c r="X415" i="14"/>
  <c r="X416" i="14"/>
  <c r="X417" i="14"/>
  <c r="X418" i="14"/>
  <c r="X419" i="14"/>
  <c r="X420" i="14"/>
  <c r="X421" i="14"/>
  <c r="X422" i="14"/>
  <c r="X423" i="14"/>
  <c r="X424" i="14"/>
  <c r="X425" i="14"/>
  <c r="X426" i="14"/>
  <c r="X427" i="14"/>
  <c r="X428" i="14"/>
  <c r="X429" i="14"/>
  <c r="X432" i="14"/>
  <c r="X430" i="14"/>
  <c r="X431" i="14"/>
  <c r="X433" i="14"/>
  <c r="X434" i="14"/>
  <c r="X435" i="14"/>
  <c r="X436" i="14"/>
  <c r="X437" i="14"/>
  <c r="X438" i="14"/>
  <c r="X440" i="14"/>
  <c r="X439" i="14"/>
  <c r="X441" i="14"/>
  <c r="X442" i="14"/>
  <c r="X443" i="14"/>
  <c r="X444" i="14"/>
  <c r="X445" i="14"/>
  <c r="X446" i="14"/>
  <c r="X447" i="14"/>
  <c r="X448" i="14"/>
  <c r="X449" i="14"/>
  <c r="X450" i="14"/>
  <c r="X452" i="14"/>
  <c r="X451" i="14"/>
  <c r="X453" i="14"/>
  <c r="X454" i="14"/>
  <c r="X455" i="14"/>
  <c r="X456" i="14"/>
  <c r="X457" i="14"/>
  <c r="X458" i="14"/>
  <c r="X459" i="14"/>
  <c r="X460" i="14"/>
  <c r="X461" i="14"/>
  <c r="X462" i="14"/>
  <c r="X463" i="14"/>
  <c r="X464" i="14"/>
  <c r="X465" i="14"/>
  <c r="X466" i="14"/>
  <c r="X467" i="14"/>
  <c r="X468" i="14"/>
  <c r="X469" i="14"/>
  <c r="X470" i="14"/>
  <c r="X471" i="14"/>
  <c r="X472" i="14"/>
  <c r="X473" i="14"/>
  <c r="X474" i="14"/>
  <c r="X478" i="14"/>
  <c r="X476" i="14"/>
  <c r="X475" i="14"/>
  <c r="X477" i="14"/>
  <c r="X479" i="14"/>
  <c r="X480" i="14"/>
  <c r="X481" i="14"/>
  <c r="X482" i="14"/>
  <c r="X483" i="14"/>
  <c r="X485" i="14"/>
  <c r="X484" i="14"/>
  <c r="X486" i="14"/>
  <c r="X487" i="14"/>
  <c r="X492" i="14"/>
  <c r="X491" i="14"/>
  <c r="X488" i="14"/>
  <c r="X493" i="14"/>
  <c r="X489" i="14"/>
  <c r="X490" i="14"/>
  <c r="V4" i="14"/>
  <c r="V2" i="14"/>
  <c r="V150" i="14"/>
  <c r="V5" i="14"/>
  <c r="V9" i="14"/>
  <c r="V73" i="14"/>
  <c r="V18" i="14"/>
  <c r="V3" i="14"/>
  <c r="V8" i="14"/>
  <c r="V118" i="14"/>
  <c r="V13" i="14"/>
  <c r="V10" i="14"/>
  <c r="V7" i="14"/>
  <c r="V23" i="14"/>
  <c r="V16" i="14"/>
  <c r="V87" i="14"/>
  <c r="V6" i="14"/>
  <c r="V36" i="14"/>
  <c r="V26" i="14"/>
  <c r="V119" i="14"/>
  <c r="V17" i="14"/>
  <c r="V14" i="14"/>
  <c r="V11" i="14"/>
  <c r="V12" i="14"/>
  <c r="V15" i="14"/>
  <c r="V27" i="14"/>
  <c r="V31" i="14"/>
  <c r="V92" i="14"/>
  <c r="V20" i="14"/>
  <c r="V19" i="14"/>
  <c r="V53" i="14"/>
  <c r="V24" i="14"/>
  <c r="V33" i="14"/>
  <c r="V39" i="14"/>
  <c r="V22" i="14"/>
  <c r="V55" i="14"/>
  <c r="V211" i="14"/>
  <c r="V21" i="14"/>
  <c r="V35" i="14"/>
  <c r="V52" i="14"/>
  <c r="V25" i="14"/>
  <c r="V59" i="14"/>
  <c r="V49" i="14"/>
  <c r="V34" i="14"/>
  <c r="V28" i="14"/>
  <c r="V29" i="14"/>
  <c r="V138" i="14"/>
  <c r="V44" i="14"/>
  <c r="V148" i="14"/>
  <c r="V37" i="14"/>
  <c r="V41" i="14"/>
  <c r="V79" i="14"/>
  <c r="V50" i="14"/>
  <c r="V162" i="14"/>
  <c r="V48" i="14"/>
  <c r="V66" i="14"/>
  <c r="V63" i="14"/>
  <c r="V40" i="14"/>
  <c r="V32" i="14"/>
  <c r="V166" i="14"/>
  <c r="V30" i="14"/>
  <c r="V75" i="14"/>
  <c r="V45" i="14"/>
  <c r="V42" i="14"/>
  <c r="V38" i="14"/>
  <c r="V177" i="14"/>
  <c r="V241" i="14"/>
  <c r="V76" i="14"/>
  <c r="V47" i="14"/>
  <c r="V43" i="14"/>
  <c r="V70" i="14"/>
  <c r="V90" i="14"/>
  <c r="V74" i="14"/>
  <c r="V54" i="14"/>
  <c r="V67" i="14"/>
  <c r="V57" i="14"/>
  <c r="V56" i="14"/>
  <c r="V269" i="14"/>
  <c r="V51" i="14"/>
  <c r="V46" i="14"/>
  <c r="V106" i="14"/>
  <c r="V82" i="14"/>
  <c r="V209" i="14"/>
  <c r="V84" i="14"/>
  <c r="V58" i="14"/>
  <c r="V109" i="14"/>
  <c r="V189" i="14"/>
  <c r="V62" i="14"/>
  <c r="V127" i="14"/>
  <c r="V94" i="14"/>
  <c r="V71" i="14"/>
  <c r="V60" i="14"/>
  <c r="V65" i="14"/>
  <c r="V61" i="14"/>
  <c r="V95" i="14"/>
  <c r="V83" i="14"/>
  <c r="V93" i="14"/>
  <c r="V259" i="14"/>
  <c r="V135" i="14"/>
  <c r="V64" i="14"/>
  <c r="V292" i="14"/>
  <c r="V68" i="14"/>
  <c r="V69" i="14"/>
  <c r="V91" i="14"/>
  <c r="V100" i="14"/>
  <c r="V72" i="14"/>
  <c r="V147" i="14"/>
  <c r="V78" i="14"/>
  <c r="V77" i="14"/>
  <c r="V99" i="14"/>
  <c r="V102" i="14"/>
  <c r="V96" i="14"/>
  <c r="V329" i="14"/>
  <c r="V98" i="14"/>
  <c r="V143" i="14"/>
  <c r="V186" i="14"/>
  <c r="V85" i="14"/>
  <c r="V203" i="14"/>
  <c r="V103" i="14"/>
  <c r="V81" i="14"/>
  <c r="V126" i="14"/>
  <c r="V88" i="14"/>
  <c r="V261" i="14"/>
  <c r="V80" i="14"/>
  <c r="V151" i="14"/>
  <c r="V89" i="14"/>
  <c r="V154" i="14"/>
  <c r="V86" i="14"/>
  <c r="V113" i="14"/>
  <c r="V111" i="14"/>
  <c r="V107" i="14"/>
  <c r="V155" i="14"/>
  <c r="V455" i="14"/>
  <c r="V133" i="14"/>
  <c r="V174" i="14"/>
  <c r="V115" i="14"/>
  <c r="V97" i="14"/>
  <c r="V112" i="14"/>
  <c r="V134" i="14"/>
  <c r="V116" i="14"/>
  <c r="V101" i="14"/>
  <c r="V163" i="14"/>
  <c r="V238" i="14"/>
  <c r="V125" i="14"/>
  <c r="V157" i="14"/>
  <c r="V328" i="14"/>
  <c r="V104" i="14"/>
  <c r="V110" i="14"/>
  <c r="V105" i="14"/>
  <c r="V123" i="14"/>
  <c r="V108" i="14"/>
  <c r="V129" i="14"/>
  <c r="V124" i="14"/>
  <c r="V196" i="14"/>
  <c r="V188" i="14"/>
  <c r="V128" i="14"/>
  <c r="V160" i="14"/>
  <c r="V184" i="14"/>
  <c r="V132" i="14"/>
  <c r="V131" i="14"/>
  <c r="V156" i="14"/>
  <c r="V114" i="14"/>
  <c r="V314" i="14"/>
  <c r="V141" i="14"/>
  <c r="V117" i="14"/>
  <c r="V187" i="14"/>
  <c r="V120" i="14"/>
  <c r="V121" i="14"/>
  <c r="V122" i="14"/>
  <c r="V130" i="14"/>
  <c r="V176" i="14"/>
  <c r="V153" i="14"/>
  <c r="V145" i="14"/>
  <c r="V182" i="14"/>
  <c r="V239" i="14"/>
  <c r="V360" i="14"/>
  <c r="V140" i="14"/>
  <c r="V265" i="14"/>
  <c r="V144" i="14"/>
  <c r="V171" i="14"/>
  <c r="V175" i="14"/>
  <c r="V136" i="14"/>
  <c r="V137" i="14"/>
  <c r="V167" i="14"/>
  <c r="V336" i="14"/>
  <c r="V421" i="14"/>
  <c r="V152" i="14"/>
  <c r="V236" i="14"/>
  <c r="V422" i="14"/>
  <c r="V142" i="14"/>
  <c r="V235" i="14"/>
  <c r="V139" i="14"/>
  <c r="V197" i="14"/>
  <c r="V164" i="14"/>
  <c r="V277" i="14"/>
  <c r="V146" i="14"/>
  <c r="V149" i="14"/>
  <c r="V375" i="14"/>
  <c r="V159" i="14"/>
  <c r="V168" i="14"/>
  <c r="V170" i="14"/>
  <c r="V205" i="14"/>
  <c r="V244" i="14"/>
  <c r="V214" i="14"/>
  <c r="V161" i="14"/>
  <c r="V158" i="14"/>
  <c r="V210" i="14"/>
  <c r="V178" i="14"/>
  <c r="V215" i="14"/>
  <c r="V266" i="14"/>
  <c r="V260" i="14"/>
  <c r="V217" i="14"/>
  <c r="V192" i="14"/>
  <c r="V172" i="14"/>
  <c r="V206" i="14"/>
  <c r="V173" i="14"/>
  <c r="V204" i="14"/>
  <c r="V169" i="14"/>
  <c r="V199" i="14"/>
  <c r="V179" i="14"/>
  <c r="V165" i="14"/>
  <c r="V183" i="14"/>
  <c r="V223" i="14"/>
  <c r="V191" i="14"/>
  <c r="V234" i="14"/>
  <c r="V180" i="14"/>
  <c r="V193" i="14"/>
  <c r="V257" i="14"/>
  <c r="V213" i="14"/>
  <c r="V181" i="14"/>
  <c r="V194" i="14"/>
  <c r="V195" i="14"/>
  <c r="V344" i="14"/>
  <c r="V356" i="14"/>
  <c r="V190" i="14"/>
  <c r="V185" i="14"/>
  <c r="V198" i="14"/>
  <c r="V212" i="14"/>
  <c r="V208" i="14"/>
  <c r="V218" i="14"/>
  <c r="V225" i="14"/>
  <c r="V233" i="14"/>
  <c r="V202" i="14"/>
  <c r="V200" i="14"/>
  <c r="V224" i="14"/>
  <c r="V272" i="14"/>
  <c r="V283" i="14"/>
  <c r="V243" i="14"/>
  <c r="V201" i="14"/>
  <c r="V247" i="14"/>
  <c r="V255" i="14"/>
  <c r="V229" i="14"/>
  <c r="V219" i="14"/>
  <c r="V335" i="14"/>
  <c r="V207" i="14"/>
  <c r="V264" i="14"/>
  <c r="V226" i="14"/>
  <c r="V232" i="14"/>
  <c r="V280" i="14"/>
  <c r="V250" i="14"/>
  <c r="V297" i="14"/>
  <c r="V347" i="14"/>
  <c r="V252" i="14"/>
  <c r="V237" i="14"/>
  <c r="V340" i="14"/>
  <c r="V246" i="14"/>
  <c r="V251" i="14"/>
  <c r="V221" i="14"/>
  <c r="V289" i="14"/>
  <c r="V274" i="14"/>
  <c r="V222" i="14"/>
  <c r="V278" i="14"/>
  <c r="V321" i="14"/>
  <c r="V216" i="14"/>
  <c r="V240" i="14"/>
  <c r="V230" i="14"/>
  <c r="V267" i="14"/>
  <c r="V220" i="14"/>
  <c r="V231" i="14"/>
  <c r="V228" i="14"/>
  <c r="V348" i="14"/>
  <c r="V253" i="14"/>
  <c r="V227" i="14"/>
  <c r="V282" i="14"/>
  <c r="V294" i="14"/>
  <c r="V299" i="14"/>
  <c r="V263" i="14"/>
  <c r="V245" i="14"/>
  <c r="V242" i="14"/>
  <c r="V268" i="14"/>
  <c r="V324" i="14"/>
  <c r="V291" i="14"/>
  <c r="V270" i="14"/>
  <c r="V364" i="14"/>
  <c r="V376" i="14"/>
  <c r="V325" i="14"/>
  <c r="V249" i="14"/>
  <c r="V316" i="14"/>
  <c r="V456" i="14"/>
  <c r="V279" i="14"/>
  <c r="V276" i="14"/>
  <c r="V337" i="14"/>
  <c r="V303" i="14"/>
  <c r="V295" i="14"/>
  <c r="V405" i="14"/>
  <c r="V286" i="14"/>
  <c r="V370" i="14"/>
  <c r="V302" i="14"/>
  <c r="V399" i="14"/>
  <c r="V318" i="14"/>
  <c r="V333" i="14"/>
  <c r="V275" i="14"/>
  <c r="V258" i="14"/>
  <c r="V248" i="14"/>
  <c r="V296" i="14"/>
  <c r="V320" i="14"/>
  <c r="V262" i="14"/>
  <c r="V416" i="14"/>
  <c r="V311" i="14"/>
  <c r="V331" i="14"/>
  <c r="V377" i="14"/>
  <c r="V390" i="14"/>
  <c r="V287" i="14"/>
  <c r="V288" i="14"/>
  <c r="V254" i="14"/>
  <c r="V346" i="14"/>
  <c r="V345" i="14"/>
  <c r="V312" i="14"/>
  <c r="V284" i="14"/>
  <c r="V305" i="14"/>
  <c r="V293" i="14"/>
  <c r="V281" i="14"/>
  <c r="V256" i="14"/>
  <c r="V391" i="14"/>
  <c r="V290" i="14"/>
  <c r="V363" i="14"/>
  <c r="V334" i="14"/>
  <c r="V366" i="14"/>
  <c r="V433" i="14"/>
  <c r="V387" i="14"/>
  <c r="V330" i="14"/>
  <c r="V301" i="14"/>
  <c r="V452" i="14"/>
  <c r="V323" i="14"/>
  <c r="V285" i="14"/>
  <c r="V317" i="14"/>
  <c r="V343" i="14"/>
  <c r="V339" i="14"/>
  <c r="V380" i="14"/>
  <c r="V271" i="14"/>
  <c r="V315" i="14"/>
  <c r="V368" i="14"/>
  <c r="V353" i="14"/>
  <c r="V273" i="14"/>
  <c r="V423" i="14"/>
  <c r="V309" i="14"/>
  <c r="V354" i="14"/>
  <c r="V310" i="14"/>
  <c r="V382" i="14"/>
  <c r="V383" i="14"/>
  <c r="V409" i="14"/>
  <c r="V322" i="14"/>
  <c r="V413" i="14"/>
  <c r="V306" i="14"/>
  <c r="V313" i="14"/>
  <c r="V304" i="14"/>
  <c r="V349" i="14"/>
  <c r="V459" i="14"/>
  <c r="V298" i="14"/>
  <c r="V379" i="14"/>
  <c r="V300" i="14"/>
  <c r="V338" i="14"/>
  <c r="V342" i="14"/>
  <c r="V396" i="14"/>
  <c r="V426" i="14"/>
  <c r="V378" i="14"/>
  <c r="V358" i="14"/>
  <c r="V386" i="14"/>
  <c r="V352" i="14"/>
  <c r="V381" i="14"/>
  <c r="V359" i="14"/>
  <c r="V326" i="14"/>
  <c r="V332" i="14"/>
  <c r="V308" i="14"/>
  <c r="V307" i="14"/>
  <c r="V319" i="14"/>
  <c r="V464" i="14"/>
  <c r="V355" i="14"/>
  <c r="V357" i="14"/>
  <c r="V362" i="14"/>
  <c r="V414" i="14"/>
  <c r="V365" i="14"/>
  <c r="V389" i="14"/>
  <c r="V369" i="14"/>
  <c r="V350" i="14"/>
  <c r="V327" i="14"/>
  <c r="V361" i="14"/>
  <c r="V403" i="14"/>
  <c r="V388" i="14"/>
  <c r="V341" i="14"/>
  <c r="V427" i="14"/>
  <c r="V400" i="14"/>
  <c r="V374" i="14"/>
  <c r="V397" i="14"/>
  <c r="V457" i="14"/>
  <c r="V417" i="14"/>
  <c r="V385" i="14"/>
  <c r="V371" i="14"/>
  <c r="V415" i="14"/>
  <c r="V447" i="14"/>
  <c r="V392" i="14"/>
  <c r="V438" i="14"/>
  <c r="V428" i="14"/>
  <c r="V473" i="14"/>
  <c r="V393" i="14"/>
  <c r="V435" i="14"/>
  <c r="V367" i="14"/>
  <c r="V373" i="14"/>
  <c r="V420" i="14"/>
  <c r="V442" i="14"/>
  <c r="V372" i="14"/>
  <c r="V451" i="14"/>
  <c r="V351" i="14"/>
  <c r="V429" i="14"/>
  <c r="V394" i="14"/>
  <c r="V412" i="14"/>
  <c r="V407" i="14"/>
  <c r="V444" i="14"/>
  <c r="V453" i="14"/>
  <c r="V398" i="14"/>
  <c r="V437" i="14"/>
  <c r="V395" i="14"/>
  <c r="V402" i="14"/>
  <c r="V460" i="14"/>
  <c r="V469" i="14"/>
  <c r="V408" i="14"/>
  <c r="V384" i="14"/>
  <c r="V406" i="14"/>
  <c r="V432" i="14"/>
  <c r="V430" i="14"/>
  <c r="V431" i="14"/>
  <c r="V479" i="14"/>
  <c r="V466" i="14"/>
  <c r="V443" i="14"/>
  <c r="V486" i="14"/>
  <c r="V418" i="14"/>
  <c r="V410" i="14"/>
  <c r="V404" i="14"/>
  <c r="V467" i="14"/>
  <c r="V419" i="14"/>
  <c r="V434" i="14"/>
  <c r="V465" i="14"/>
  <c r="V411" i="14"/>
  <c r="V441" i="14"/>
  <c r="V425" i="14"/>
  <c r="V461" i="14"/>
  <c r="V448" i="14"/>
  <c r="V401" i="14"/>
  <c r="V450" i="14"/>
  <c r="V424" i="14"/>
  <c r="V463" i="14"/>
  <c r="V436" i="14"/>
  <c r="V474" i="14"/>
  <c r="V440" i="14"/>
  <c r="V478" i="14"/>
  <c r="V472" i="14"/>
  <c r="V476" i="14"/>
  <c r="V458" i="14"/>
  <c r="V471" i="14"/>
  <c r="V475" i="14"/>
  <c r="V449" i="14"/>
  <c r="V454" i="14"/>
  <c r="V439" i="14"/>
  <c r="V482" i="14"/>
  <c r="V477" i="14"/>
  <c r="V445" i="14"/>
  <c r="V446" i="14"/>
  <c r="V468" i="14"/>
  <c r="V480" i="14"/>
  <c r="V481" i="14"/>
  <c r="V485" i="14"/>
  <c r="V484" i="14"/>
  <c r="V470" i="14"/>
  <c r="V462" i="14"/>
  <c r="V487" i="14"/>
  <c r="V483" i="14"/>
  <c r="V492" i="14"/>
  <c r="V491" i="14"/>
  <c r="V488" i="14"/>
  <c r="V493" i="14"/>
  <c r="V489" i="14"/>
  <c r="V490" i="14"/>
  <c r="E4" i="14"/>
  <c r="E5" i="14"/>
  <c r="E6" i="14"/>
  <c r="E7" i="14"/>
  <c r="E8" i="14"/>
  <c r="E9" i="14"/>
  <c r="E10" i="14"/>
  <c r="E11" i="14"/>
  <c r="E12" i="14"/>
  <c r="E13" i="14"/>
  <c r="E14" i="14"/>
  <c r="E15" i="14"/>
  <c r="E16" i="14"/>
  <c r="E17" i="14"/>
  <c r="E18" i="14"/>
  <c r="E19" i="14"/>
  <c r="E20" i="14"/>
  <c r="E21" i="14"/>
  <c r="E22" i="14"/>
  <c r="E23" i="14"/>
  <c r="E24" i="14"/>
  <c r="E25" i="14"/>
  <c r="E26" i="14"/>
  <c r="E27" i="14"/>
  <c r="E28" i="14"/>
  <c r="E29" i="14"/>
  <c r="E30" i="14"/>
  <c r="E31" i="14"/>
  <c r="E32" i="14"/>
  <c r="E33" i="14"/>
  <c r="E34" i="14"/>
  <c r="E35" i="14"/>
  <c r="E36" i="14"/>
  <c r="E37" i="14"/>
  <c r="E38" i="14"/>
  <c r="E39" i="14"/>
  <c r="E40" i="14"/>
  <c r="E41" i="14"/>
  <c r="E42" i="14"/>
  <c r="E43" i="14"/>
  <c r="E44" i="14"/>
  <c r="E45" i="14"/>
  <c r="E46" i="14"/>
  <c r="E47" i="14"/>
  <c r="E48" i="14"/>
  <c r="E49" i="14"/>
  <c r="E50" i="14"/>
  <c r="E51" i="14"/>
  <c r="E52" i="14"/>
  <c r="E53" i="14"/>
  <c r="E54" i="14"/>
  <c r="E55" i="14"/>
  <c r="E56" i="14"/>
  <c r="E57" i="14"/>
  <c r="E58" i="14"/>
  <c r="E59" i="14"/>
  <c r="E60" i="14"/>
  <c r="E61" i="14"/>
  <c r="E62" i="14"/>
  <c r="E63" i="14"/>
  <c r="E64" i="14"/>
  <c r="E65" i="14"/>
  <c r="E66" i="14"/>
  <c r="E67" i="14"/>
  <c r="E68" i="14"/>
  <c r="E69" i="14"/>
  <c r="E70" i="14"/>
  <c r="E71" i="14"/>
  <c r="E72" i="14"/>
  <c r="E73" i="14"/>
  <c r="E74" i="14"/>
  <c r="E75" i="14"/>
  <c r="E76" i="14"/>
  <c r="E77" i="14"/>
  <c r="E78" i="14"/>
  <c r="E79" i="14"/>
  <c r="E80" i="14"/>
  <c r="E81" i="14"/>
  <c r="E82" i="14"/>
  <c r="E83" i="14"/>
  <c r="E84" i="14"/>
  <c r="E85" i="14"/>
  <c r="E86" i="14"/>
  <c r="E87" i="14"/>
  <c r="E88" i="14"/>
  <c r="E89" i="14"/>
  <c r="E90" i="14"/>
  <c r="E91" i="14"/>
  <c r="E92" i="14"/>
  <c r="E93" i="14"/>
  <c r="E94" i="14"/>
  <c r="E95" i="14"/>
  <c r="E96" i="14"/>
  <c r="E97" i="14"/>
  <c r="E98" i="14"/>
  <c r="E99" i="14"/>
  <c r="E100" i="14"/>
  <c r="E101" i="14"/>
  <c r="E102" i="14"/>
  <c r="E103" i="14"/>
  <c r="E104" i="14"/>
  <c r="E105" i="14"/>
  <c r="E106" i="14"/>
  <c r="E107" i="14"/>
  <c r="E108" i="14"/>
  <c r="E109" i="14"/>
  <c r="E110" i="14"/>
  <c r="E111" i="14"/>
  <c r="E112" i="14"/>
  <c r="E113" i="14"/>
  <c r="E114" i="14"/>
  <c r="E115" i="14"/>
  <c r="E116" i="14"/>
  <c r="E117" i="14"/>
  <c r="E118" i="14"/>
  <c r="E119" i="14"/>
  <c r="E120" i="14"/>
  <c r="E121" i="14"/>
  <c r="E122" i="14"/>
  <c r="E123" i="14"/>
  <c r="E124" i="14"/>
  <c r="E125" i="14"/>
  <c r="E126" i="14"/>
  <c r="E127" i="14"/>
  <c r="E128" i="14"/>
  <c r="E129" i="14"/>
  <c r="E130" i="14"/>
  <c r="E131" i="14"/>
  <c r="E132" i="14"/>
  <c r="E133" i="14"/>
  <c r="E134" i="14"/>
  <c r="E135" i="14"/>
  <c r="E136" i="14"/>
  <c r="E137" i="14"/>
  <c r="E138" i="14"/>
  <c r="E139" i="14"/>
  <c r="E140" i="14"/>
  <c r="E141" i="14"/>
  <c r="E142" i="14"/>
  <c r="E143" i="14"/>
  <c r="E144" i="14"/>
  <c r="E145" i="14"/>
  <c r="E146" i="14"/>
  <c r="E147" i="14"/>
  <c r="E148" i="14"/>
  <c r="E149" i="14"/>
  <c r="E150" i="14"/>
  <c r="E151" i="14"/>
  <c r="E152" i="14"/>
  <c r="E153" i="14"/>
  <c r="E154" i="14"/>
  <c r="E155" i="14"/>
  <c r="E156" i="14"/>
  <c r="E157" i="14"/>
  <c r="E158" i="14"/>
  <c r="E159" i="14"/>
  <c r="E160" i="14"/>
  <c r="E161" i="14"/>
  <c r="E162" i="14"/>
  <c r="E163" i="14"/>
  <c r="E164" i="14"/>
  <c r="E165" i="14"/>
  <c r="E166" i="14"/>
  <c r="E167" i="14"/>
  <c r="E168" i="14"/>
  <c r="E169" i="14"/>
  <c r="E170" i="14"/>
  <c r="E171" i="14"/>
  <c r="E172" i="14"/>
  <c r="E173" i="14"/>
  <c r="E174" i="14"/>
  <c r="E175" i="14"/>
  <c r="E176" i="14"/>
  <c r="E177" i="14"/>
  <c r="E178" i="14"/>
  <c r="E179" i="14"/>
  <c r="E180" i="14"/>
  <c r="E181" i="14"/>
  <c r="E182" i="14"/>
  <c r="E183" i="14"/>
  <c r="E184" i="14"/>
  <c r="E185" i="14"/>
  <c r="E186" i="14"/>
  <c r="E187" i="14"/>
  <c r="E188" i="14"/>
  <c r="E189" i="14"/>
  <c r="E190" i="14"/>
  <c r="E191" i="14"/>
  <c r="E192" i="14"/>
  <c r="E193" i="14"/>
  <c r="E194" i="14"/>
  <c r="E195" i="14"/>
  <c r="E196" i="14"/>
  <c r="E197" i="14"/>
  <c r="E198" i="14"/>
  <c r="E199" i="14"/>
  <c r="E200" i="14"/>
  <c r="E201" i="14"/>
  <c r="E202" i="14"/>
  <c r="E203" i="14"/>
  <c r="E204" i="14"/>
  <c r="E205" i="14"/>
  <c r="E206" i="14"/>
  <c r="E207" i="14"/>
  <c r="E208" i="14"/>
  <c r="E209" i="14"/>
  <c r="E210" i="14"/>
  <c r="E211" i="14"/>
  <c r="E212" i="14"/>
  <c r="E213" i="14"/>
  <c r="E214" i="14"/>
  <c r="E215" i="14"/>
  <c r="E216" i="14"/>
  <c r="E217" i="14"/>
  <c r="E218" i="14"/>
  <c r="E219" i="14"/>
  <c r="E220" i="14"/>
  <c r="E221" i="14"/>
  <c r="E222" i="14"/>
  <c r="E223" i="14"/>
  <c r="E224" i="14"/>
  <c r="E225" i="14"/>
  <c r="E226" i="14"/>
  <c r="E227" i="14"/>
  <c r="E228" i="14"/>
  <c r="E229" i="14"/>
  <c r="E230" i="14"/>
  <c r="E231" i="14"/>
  <c r="E232" i="14"/>
  <c r="E233" i="14"/>
  <c r="E234" i="14"/>
  <c r="E235" i="14"/>
  <c r="E236" i="14"/>
  <c r="E237" i="14"/>
  <c r="E238" i="14"/>
  <c r="E239" i="14"/>
  <c r="E240" i="14"/>
  <c r="E241" i="14"/>
  <c r="E242" i="14"/>
  <c r="E243" i="14"/>
  <c r="E244" i="14"/>
  <c r="E245" i="14"/>
  <c r="E246" i="14"/>
  <c r="E247" i="14"/>
  <c r="E248" i="14"/>
  <c r="E249" i="14"/>
  <c r="E250" i="14"/>
  <c r="E251" i="14"/>
  <c r="E252" i="14"/>
  <c r="E253" i="14"/>
  <c r="E254" i="14"/>
  <c r="E255" i="14"/>
  <c r="E256" i="14"/>
  <c r="E257" i="14"/>
  <c r="E258" i="14"/>
  <c r="E259" i="14"/>
  <c r="E260" i="14"/>
  <c r="E261" i="14"/>
  <c r="E262" i="14"/>
  <c r="E263" i="14"/>
  <c r="E264" i="14"/>
  <c r="E265" i="14"/>
  <c r="E266" i="14"/>
  <c r="E267" i="14"/>
  <c r="E268" i="14"/>
  <c r="E269" i="14"/>
  <c r="E270" i="14"/>
  <c r="E271" i="14"/>
  <c r="E272" i="14"/>
  <c r="E273" i="14"/>
  <c r="E274" i="14"/>
  <c r="E275" i="14"/>
  <c r="E276" i="14"/>
  <c r="E277" i="14"/>
  <c r="E278" i="14"/>
  <c r="E279" i="14"/>
  <c r="E280" i="14"/>
  <c r="E281" i="14"/>
  <c r="E282" i="14"/>
  <c r="E283" i="14"/>
  <c r="E284" i="14"/>
  <c r="E285" i="14"/>
  <c r="E286" i="14"/>
  <c r="E287" i="14"/>
  <c r="E288" i="14"/>
  <c r="E289" i="14"/>
  <c r="E290" i="14"/>
  <c r="E291" i="14"/>
  <c r="E292" i="14"/>
  <c r="E293" i="14"/>
  <c r="E294" i="14"/>
  <c r="E295" i="14"/>
  <c r="E296" i="14"/>
  <c r="E297" i="14"/>
  <c r="E298" i="14"/>
  <c r="E299" i="14"/>
  <c r="E300" i="14"/>
  <c r="E301" i="14"/>
  <c r="E302" i="14"/>
  <c r="E303" i="14"/>
  <c r="E304" i="14"/>
  <c r="E305" i="14"/>
  <c r="E306" i="14"/>
  <c r="E307" i="14"/>
  <c r="E308" i="14"/>
  <c r="E309" i="14"/>
  <c r="E310" i="14"/>
  <c r="E311" i="14"/>
  <c r="E312" i="14"/>
  <c r="E313" i="14"/>
  <c r="E314" i="14"/>
  <c r="E315" i="14"/>
  <c r="E316" i="14"/>
  <c r="E317" i="14"/>
  <c r="E318" i="14"/>
  <c r="E319" i="14"/>
  <c r="E320" i="14"/>
  <c r="E321" i="14"/>
  <c r="E322" i="14"/>
  <c r="E323" i="14"/>
  <c r="E324" i="14"/>
  <c r="E325" i="14"/>
  <c r="E326" i="14"/>
  <c r="E327" i="14"/>
  <c r="E328" i="14"/>
  <c r="E329" i="14"/>
  <c r="E330" i="14"/>
  <c r="E331" i="14"/>
  <c r="E332" i="14"/>
  <c r="E333" i="14"/>
  <c r="E334" i="14"/>
  <c r="E335" i="14"/>
  <c r="E336" i="14"/>
  <c r="E337" i="14"/>
  <c r="E338" i="14"/>
  <c r="E339" i="14"/>
  <c r="E340" i="14"/>
  <c r="E341" i="14"/>
  <c r="E342" i="14"/>
  <c r="E343" i="14"/>
  <c r="E344" i="14"/>
  <c r="E345" i="14"/>
  <c r="E346" i="14"/>
  <c r="E347" i="14"/>
  <c r="E348" i="14"/>
  <c r="E349" i="14"/>
  <c r="E350" i="14"/>
  <c r="E351" i="14"/>
  <c r="E352" i="14"/>
  <c r="E353" i="14"/>
  <c r="E354" i="14"/>
  <c r="E355" i="14"/>
  <c r="E356" i="14"/>
  <c r="E357" i="14"/>
  <c r="E358" i="14"/>
  <c r="E359" i="14"/>
  <c r="E360" i="14"/>
  <c r="E361" i="14"/>
  <c r="E362" i="14"/>
  <c r="E363" i="14"/>
  <c r="E364" i="14"/>
  <c r="E365" i="14"/>
  <c r="E366" i="14"/>
  <c r="E367" i="14"/>
  <c r="E368" i="14"/>
  <c r="E369" i="14"/>
  <c r="E370" i="14"/>
  <c r="E371" i="14"/>
  <c r="E372" i="14"/>
  <c r="E373" i="14"/>
  <c r="E374" i="14"/>
  <c r="E375" i="14"/>
  <c r="E376" i="14"/>
  <c r="E377" i="14"/>
  <c r="E378" i="14"/>
  <c r="E379" i="14"/>
  <c r="E380" i="14"/>
  <c r="E381" i="14"/>
  <c r="E382" i="14"/>
  <c r="E383" i="14"/>
  <c r="E384" i="14"/>
  <c r="E385" i="14"/>
  <c r="E386" i="14"/>
  <c r="E387" i="14"/>
  <c r="E388" i="14"/>
  <c r="E389" i="14"/>
  <c r="E390" i="14"/>
  <c r="E391" i="14"/>
  <c r="E392" i="14"/>
  <c r="E393" i="14"/>
  <c r="E394" i="14"/>
  <c r="E395" i="14"/>
  <c r="E396" i="14"/>
  <c r="E397" i="14"/>
  <c r="E398" i="14"/>
  <c r="E399" i="14"/>
  <c r="E400" i="14"/>
  <c r="E401" i="14"/>
  <c r="E402" i="14"/>
  <c r="E403" i="14"/>
  <c r="E404" i="14"/>
  <c r="E405" i="14"/>
  <c r="E406" i="14"/>
  <c r="E407" i="14"/>
  <c r="E408" i="14"/>
  <c r="E409" i="14"/>
  <c r="E410" i="14"/>
  <c r="E411" i="14"/>
  <c r="E412" i="14"/>
  <c r="E413" i="14"/>
  <c r="E414" i="14"/>
  <c r="E415" i="14"/>
  <c r="E416" i="14"/>
  <c r="E417" i="14"/>
  <c r="E418" i="14"/>
  <c r="E419" i="14"/>
  <c r="E420" i="14"/>
  <c r="E421" i="14"/>
  <c r="E422" i="14"/>
  <c r="E423" i="14"/>
  <c r="E424" i="14"/>
  <c r="E425" i="14"/>
  <c r="E426" i="14"/>
  <c r="E427" i="14"/>
  <c r="E428" i="14"/>
  <c r="E429" i="14"/>
  <c r="E430" i="14"/>
  <c r="E431" i="14"/>
  <c r="E432" i="14"/>
  <c r="E433" i="14"/>
  <c r="E434" i="14"/>
  <c r="E435" i="14"/>
  <c r="E436" i="14"/>
  <c r="E437" i="14"/>
  <c r="E438" i="14"/>
  <c r="E439" i="14"/>
  <c r="E440" i="14"/>
  <c r="E441" i="14"/>
  <c r="E442" i="14"/>
  <c r="E443" i="14"/>
  <c r="E444" i="14"/>
  <c r="E445" i="14"/>
  <c r="E446" i="14"/>
  <c r="E447" i="14"/>
  <c r="E448" i="14"/>
  <c r="E449" i="14"/>
  <c r="E450" i="14"/>
  <c r="E451" i="14"/>
  <c r="E452" i="14"/>
  <c r="E453" i="14"/>
  <c r="E454" i="14"/>
  <c r="E455" i="14"/>
  <c r="E456" i="14"/>
  <c r="E457" i="14"/>
  <c r="E458" i="14"/>
  <c r="E459" i="14"/>
  <c r="E460" i="14"/>
  <c r="E461" i="14"/>
  <c r="E462" i="14"/>
  <c r="E463" i="14"/>
  <c r="E464" i="14"/>
  <c r="E465" i="14"/>
  <c r="E466" i="14"/>
  <c r="E467" i="14"/>
  <c r="E468" i="14"/>
  <c r="E469" i="14"/>
  <c r="E470" i="14"/>
  <c r="E471" i="14"/>
  <c r="E472" i="14"/>
  <c r="E473" i="14"/>
  <c r="E474" i="14"/>
  <c r="E475" i="14"/>
  <c r="E476" i="14"/>
  <c r="E477" i="14"/>
  <c r="E478" i="14"/>
  <c r="E479" i="14"/>
  <c r="E480" i="14"/>
  <c r="E481" i="14"/>
  <c r="E482" i="14"/>
  <c r="E483" i="14"/>
  <c r="E484" i="14"/>
  <c r="E485" i="14"/>
  <c r="E486" i="14"/>
  <c r="E487" i="14"/>
  <c r="E488" i="14"/>
  <c r="E489" i="14"/>
  <c r="E490" i="14"/>
  <c r="E491" i="14"/>
  <c r="E492" i="14"/>
  <c r="E493" i="14"/>
  <c r="E3" i="14"/>
  <c r="E2" i="14"/>
  <c r="B3" i="14"/>
  <c r="B4" i="14"/>
  <c r="B5" i="14"/>
  <c r="B6" i="14"/>
  <c r="B7" i="14"/>
  <c r="B8" i="14"/>
  <c r="B9" i="14"/>
  <c r="B10" i="14"/>
  <c r="B11" i="14"/>
  <c r="B12" i="14"/>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62" i="14"/>
  <c r="B63" i="14"/>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104" i="14"/>
  <c r="B105" i="14"/>
  <c r="B106" i="14"/>
  <c r="B107" i="14"/>
  <c r="B108" i="14"/>
  <c r="B109" i="14"/>
  <c r="B110" i="14"/>
  <c r="B111" i="14"/>
  <c r="B112" i="14"/>
  <c r="B113" i="14"/>
  <c r="B114" i="14"/>
  <c r="B115" i="14"/>
  <c r="B116" i="14"/>
  <c r="B117" i="14"/>
  <c r="B118" i="14"/>
  <c r="B119" i="14"/>
  <c r="B120" i="14"/>
  <c r="B121" i="14"/>
  <c r="B122" i="14"/>
  <c r="B123" i="14"/>
  <c r="B124" i="14"/>
  <c r="B125" i="14"/>
  <c r="B126" i="14"/>
  <c r="B127" i="14"/>
  <c r="B128" i="14"/>
  <c r="B129" i="14"/>
  <c r="B130" i="14"/>
  <c r="B131" i="14"/>
  <c r="B132" i="14"/>
  <c r="B133" i="14"/>
  <c r="B134" i="14"/>
  <c r="B135" i="14"/>
  <c r="B136" i="14"/>
  <c r="B137" i="14"/>
  <c r="B138" i="14"/>
  <c r="B139" i="14"/>
  <c r="B140" i="14"/>
  <c r="B141" i="14"/>
  <c r="B142" i="14"/>
  <c r="B143" i="14"/>
  <c r="B144" i="14"/>
  <c r="B145" i="14"/>
  <c r="B146" i="14"/>
  <c r="B147" i="14"/>
  <c r="B148" i="14"/>
  <c r="B149" i="14"/>
  <c r="B150" i="14"/>
  <c r="B151" i="14"/>
  <c r="B152" i="14"/>
  <c r="B153" i="14"/>
  <c r="B154" i="14"/>
  <c r="B155" i="14"/>
  <c r="B156" i="14"/>
  <c r="B157" i="14"/>
  <c r="B158" i="14"/>
  <c r="B159" i="14"/>
  <c r="B160" i="14"/>
  <c r="B161" i="14"/>
  <c r="B162" i="14"/>
  <c r="B163" i="14"/>
  <c r="B164" i="14"/>
  <c r="B165" i="14"/>
  <c r="B166" i="14"/>
  <c r="B167" i="14"/>
  <c r="B168" i="14"/>
  <c r="B169" i="14"/>
  <c r="B170" i="14"/>
  <c r="B171" i="14"/>
  <c r="B172" i="14"/>
  <c r="B173" i="14"/>
  <c r="B174" i="14"/>
  <c r="B175" i="14"/>
  <c r="B176" i="14"/>
  <c r="B177" i="14"/>
  <c r="B178" i="14"/>
  <c r="B179" i="14"/>
  <c r="B180" i="14"/>
  <c r="B181" i="14"/>
  <c r="B182" i="14"/>
  <c r="B183" i="14"/>
  <c r="B184" i="14"/>
  <c r="B185" i="14"/>
  <c r="B186" i="14"/>
  <c r="B187" i="14"/>
  <c r="B188" i="14"/>
  <c r="B189" i="14"/>
  <c r="B190" i="14"/>
  <c r="B191" i="14"/>
  <c r="B192" i="14"/>
  <c r="B193" i="14"/>
  <c r="B194" i="14"/>
  <c r="B195" i="14"/>
  <c r="B196" i="14"/>
  <c r="B197" i="14"/>
  <c r="B198" i="14"/>
  <c r="B199" i="14"/>
  <c r="B200" i="14"/>
  <c r="B201" i="14"/>
  <c r="B202" i="14"/>
  <c r="B203" i="14"/>
  <c r="B204" i="14"/>
  <c r="B205" i="14"/>
  <c r="B206" i="14"/>
  <c r="B207" i="14"/>
  <c r="B208" i="14"/>
  <c r="B209" i="14"/>
  <c r="B210" i="14"/>
  <c r="B211" i="14"/>
  <c r="B212" i="14"/>
  <c r="B213" i="14"/>
  <c r="B214" i="14"/>
  <c r="B215" i="14"/>
  <c r="B216" i="14"/>
  <c r="B217" i="14"/>
  <c r="B218" i="14"/>
  <c r="B219" i="14"/>
  <c r="B220" i="14"/>
  <c r="B221" i="14"/>
  <c r="B222" i="14"/>
  <c r="B223" i="14"/>
  <c r="B224" i="14"/>
  <c r="B225" i="14"/>
  <c r="B226" i="14"/>
  <c r="B227" i="14"/>
  <c r="B228" i="14"/>
  <c r="B229" i="14"/>
  <c r="B230" i="14"/>
  <c r="B231" i="14"/>
  <c r="B232" i="14"/>
  <c r="B233" i="14"/>
  <c r="B234" i="14"/>
  <c r="B235" i="14"/>
  <c r="B236" i="14"/>
  <c r="B237" i="14"/>
  <c r="B238" i="14"/>
  <c r="B239" i="14"/>
  <c r="B240" i="14"/>
  <c r="B241" i="14"/>
  <c r="B242" i="14"/>
  <c r="B243" i="14"/>
  <c r="B244" i="14"/>
  <c r="B245" i="14"/>
  <c r="B246" i="14"/>
  <c r="B247" i="14"/>
  <c r="B248" i="14"/>
  <c r="B249" i="14"/>
  <c r="B250" i="14"/>
  <c r="B251" i="14"/>
  <c r="B252" i="14"/>
  <c r="B253" i="14"/>
  <c r="B254" i="14"/>
  <c r="B255" i="14"/>
  <c r="B256" i="14"/>
  <c r="B257" i="14"/>
  <c r="B258" i="14"/>
  <c r="B259" i="14"/>
  <c r="B260" i="14"/>
  <c r="B261" i="14"/>
  <c r="B262" i="14"/>
  <c r="B263" i="14"/>
  <c r="B264" i="14"/>
  <c r="B265" i="14"/>
  <c r="B266" i="14"/>
  <c r="B267" i="14"/>
  <c r="B268" i="14"/>
  <c r="B269" i="14"/>
  <c r="B270" i="14"/>
  <c r="B271" i="14"/>
  <c r="B272" i="14"/>
  <c r="B273" i="14"/>
  <c r="B274" i="14"/>
  <c r="B275" i="14"/>
  <c r="B276" i="14"/>
  <c r="B277" i="14"/>
  <c r="B278" i="14"/>
  <c r="B279" i="14"/>
  <c r="B280" i="14"/>
  <c r="B281" i="14"/>
  <c r="B282" i="14"/>
  <c r="B283" i="14"/>
  <c r="B284" i="14"/>
  <c r="B285" i="14"/>
  <c r="B286" i="14"/>
  <c r="B287" i="14"/>
  <c r="B288" i="14"/>
  <c r="B289" i="14"/>
  <c r="B290" i="14"/>
  <c r="B291" i="14"/>
  <c r="B292" i="14"/>
  <c r="B293" i="14"/>
  <c r="B294" i="14"/>
  <c r="B295" i="14"/>
  <c r="B296" i="14"/>
  <c r="B297" i="14"/>
  <c r="B298" i="14"/>
  <c r="B299" i="14"/>
  <c r="B300" i="14"/>
  <c r="B301" i="14"/>
  <c r="B302" i="14"/>
  <c r="B303" i="14"/>
  <c r="B304" i="14"/>
  <c r="B305" i="14"/>
  <c r="B306" i="14"/>
  <c r="B307" i="14"/>
  <c r="B308" i="14"/>
  <c r="B309" i="14"/>
  <c r="B310" i="14"/>
  <c r="B311" i="14"/>
  <c r="B312" i="14"/>
  <c r="B313" i="14"/>
  <c r="B314" i="14"/>
  <c r="B315" i="14"/>
  <c r="B316" i="14"/>
  <c r="B317" i="14"/>
  <c r="B318" i="14"/>
  <c r="B319" i="14"/>
  <c r="B320" i="14"/>
  <c r="B321" i="14"/>
  <c r="B322" i="14"/>
  <c r="B323" i="14"/>
  <c r="B324" i="14"/>
  <c r="B325" i="14"/>
  <c r="B326" i="14"/>
  <c r="B327" i="14"/>
  <c r="B328" i="14"/>
  <c r="B329" i="14"/>
  <c r="B330" i="14"/>
  <c r="B331" i="14"/>
  <c r="B332" i="14"/>
  <c r="B333" i="14"/>
  <c r="B334" i="14"/>
  <c r="B335" i="14"/>
  <c r="B336" i="14"/>
  <c r="B337" i="14"/>
  <c r="B338" i="14"/>
  <c r="B339" i="14"/>
  <c r="B340" i="14"/>
  <c r="B341" i="14"/>
  <c r="B342" i="14"/>
  <c r="B343" i="14"/>
  <c r="B344" i="14"/>
  <c r="B345" i="14"/>
  <c r="B346" i="14"/>
  <c r="B347" i="14"/>
  <c r="B348" i="14"/>
  <c r="B349" i="14"/>
  <c r="B350" i="14"/>
  <c r="B351" i="14"/>
  <c r="B352" i="14"/>
  <c r="B353" i="14"/>
  <c r="B354" i="14"/>
  <c r="B355" i="14"/>
  <c r="B356" i="14"/>
  <c r="B357" i="14"/>
  <c r="B358" i="14"/>
  <c r="B359" i="14"/>
  <c r="B360" i="14"/>
  <c r="B361" i="14"/>
  <c r="B362" i="14"/>
  <c r="B363" i="14"/>
  <c r="B364" i="14"/>
  <c r="B365" i="14"/>
  <c r="B366" i="14"/>
  <c r="B367" i="14"/>
  <c r="B368" i="14"/>
  <c r="B369" i="14"/>
  <c r="B370" i="14"/>
  <c r="B371" i="14"/>
  <c r="B372" i="14"/>
  <c r="B373" i="14"/>
  <c r="B374" i="14"/>
  <c r="B375" i="14"/>
  <c r="B376" i="14"/>
  <c r="B377" i="14"/>
  <c r="B378" i="14"/>
  <c r="B379" i="14"/>
  <c r="B380" i="14"/>
  <c r="B381" i="14"/>
  <c r="B382" i="14"/>
  <c r="B383" i="14"/>
  <c r="B384" i="14"/>
  <c r="B385" i="14"/>
  <c r="B386" i="14"/>
  <c r="B387" i="14"/>
  <c r="B388" i="14"/>
  <c r="B389" i="14"/>
  <c r="B390" i="14"/>
  <c r="B391" i="14"/>
  <c r="B392" i="14"/>
  <c r="B393" i="14"/>
  <c r="B394" i="14"/>
  <c r="B395" i="14"/>
  <c r="B396" i="14"/>
  <c r="B397" i="14"/>
  <c r="B398" i="14"/>
  <c r="B399" i="14"/>
  <c r="B400" i="14"/>
  <c r="B401" i="14"/>
  <c r="B402" i="14"/>
  <c r="B403" i="14"/>
  <c r="B404" i="14"/>
  <c r="B405" i="14"/>
  <c r="B406" i="14"/>
  <c r="B407" i="14"/>
  <c r="B408" i="14"/>
  <c r="B409" i="14"/>
  <c r="B410" i="14"/>
  <c r="B411" i="14"/>
  <c r="B412" i="14"/>
  <c r="B413" i="14"/>
  <c r="B414" i="14"/>
  <c r="B415" i="14"/>
  <c r="B416" i="14"/>
  <c r="B417" i="14"/>
  <c r="B418" i="14"/>
  <c r="B419" i="14"/>
  <c r="B420" i="14"/>
  <c r="B421" i="14"/>
  <c r="B422" i="14"/>
  <c r="B423" i="14"/>
  <c r="B424" i="14"/>
  <c r="B425" i="14"/>
  <c r="B426" i="14"/>
  <c r="B427" i="14"/>
  <c r="B428" i="14"/>
  <c r="B429" i="14"/>
  <c r="B430" i="14"/>
  <c r="B431" i="14"/>
  <c r="B432" i="14"/>
  <c r="B433" i="14"/>
  <c r="B434" i="14"/>
  <c r="B435" i="14"/>
  <c r="B436" i="14"/>
  <c r="B437" i="14"/>
  <c r="B438" i="14"/>
  <c r="B439" i="14"/>
  <c r="B440" i="14"/>
  <c r="B441" i="14"/>
  <c r="B442" i="14"/>
  <c r="B443" i="14"/>
  <c r="B444" i="14"/>
  <c r="B445" i="14"/>
  <c r="B446" i="14"/>
  <c r="B447" i="14"/>
  <c r="B448" i="14"/>
  <c r="B449" i="14"/>
  <c r="B450" i="14"/>
  <c r="B451" i="14"/>
  <c r="B452" i="14"/>
  <c r="B453" i="14"/>
  <c r="B454" i="14"/>
  <c r="B455" i="14"/>
  <c r="B456" i="14"/>
  <c r="B457" i="14"/>
  <c r="B458" i="14"/>
  <c r="B459" i="14"/>
  <c r="B460" i="14"/>
  <c r="B461" i="14"/>
  <c r="B462" i="14"/>
  <c r="B463" i="14"/>
  <c r="B464" i="14"/>
  <c r="B465" i="14"/>
  <c r="B466" i="14"/>
  <c r="B467" i="14"/>
  <c r="B468" i="14"/>
  <c r="B469" i="14"/>
  <c r="B470" i="14"/>
  <c r="B471" i="14"/>
  <c r="B472" i="14"/>
  <c r="B473" i="14"/>
  <c r="B474" i="14"/>
  <c r="B475" i="14"/>
  <c r="B476" i="14"/>
  <c r="B477" i="14"/>
  <c r="B478" i="14"/>
  <c r="B479" i="14"/>
  <c r="B480" i="14"/>
  <c r="B481" i="14"/>
  <c r="B482" i="14"/>
  <c r="B483" i="14"/>
  <c r="B484" i="14"/>
  <c r="B485" i="14"/>
  <c r="B486" i="14"/>
  <c r="B487" i="14"/>
  <c r="B488" i="14"/>
  <c r="B489" i="14"/>
  <c r="B490" i="14"/>
  <c r="B491" i="14"/>
  <c r="B492" i="14"/>
  <c r="B493" i="14"/>
  <c r="B2" i="14"/>
  <c r="W489" i="14"/>
  <c r="W492" i="14"/>
  <c r="W480" i="14"/>
  <c r="W449" i="14"/>
  <c r="W488" i="14"/>
  <c r="W487" i="14"/>
  <c r="W470" i="14"/>
  <c r="W485" i="14"/>
  <c r="W446" i="14"/>
  <c r="W477" i="14"/>
  <c r="W439" i="14"/>
  <c r="W471" i="14"/>
  <c r="W476" i="14"/>
  <c r="W478" i="14"/>
  <c r="W474" i="14"/>
  <c r="W463" i="14"/>
  <c r="W450" i="14"/>
  <c r="W448" i="14"/>
  <c r="W425" i="14"/>
  <c r="W411" i="14"/>
  <c r="W434" i="14"/>
  <c r="W467" i="14"/>
  <c r="W410" i="14"/>
  <c r="W486" i="14"/>
  <c r="W466" i="14"/>
  <c r="W431" i="14"/>
  <c r="W432" i="14"/>
  <c r="W384" i="14"/>
  <c r="W469" i="14"/>
  <c r="W402" i="14"/>
  <c r="W437" i="14"/>
  <c r="W453" i="14"/>
  <c r="W407" i="14"/>
  <c r="W394" i="14"/>
  <c r="W372" i="14"/>
  <c r="W367" i="14"/>
  <c r="W428" i="14"/>
  <c r="W415" i="14"/>
  <c r="W457" i="14"/>
  <c r="W427" i="14"/>
  <c r="W361" i="14"/>
  <c r="W389" i="14"/>
  <c r="W357" i="14"/>
  <c r="W307" i="14"/>
  <c r="W359" i="14"/>
  <c r="W358" i="14"/>
  <c r="W342" i="14"/>
  <c r="W298" i="14"/>
  <c r="W313" i="14"/>
  <c r="W409" i="14"/>
  <c r="W354" i="14"/>
  <c r="W353" i="14"/>
  <c r="W380" i="14"/>
  <c r="W285" i="14"/>
  <c r="W330" i="14"/>
  <c r="W334" i="14"/>
  <c r="W256" i="14"/>
  <c r="W284" i="14"/>
  <c r="W254" i="14"/>
  <c r="W377" i="14"/>
  <c r="W262" i="14"/>
  <c r="W258" i="14"/>
  <c r="W399" i="14"/>
  <c r="W405" i="14"/>
  <c r="W276" i="14"/>
  <c r="W249" i="14"/>
  <c r="W490" i="14"/>
  <c r="W493" i="14"/>
  <c r="W491" i="14"/>
  <c r="W483" i="14"/>
  <c r="W462" i="14"/>
  <c r="W484" i="14"/>
  <c r="W481" i="14"/>
  <c r="W468" i="14"/>
  <c r="W445" i="14"/>
  <c r="W482" i="14"/>
  <c r="W454" i="14"/>
  <c r="W475" i="14"/>
  <c r="W458" i="14"/>
  <c r="W472" i="14"/>
  <c r="W440" i="14"/>
  <c r="W436" i="14"/>
  <c r="W424" i="14"/>
  <c r="W401" i="14"/>
  <c r="W461" i="14"/>
  <c r="W441" i="14"/>
  <c r="W465" i="14"/>
  <c r="W419" i="14"/>
  <c r="W404" i="14"/>
  <c r="W418" i="14"/>
  <c r="W443" i="14"/>
  <c r="W479" i="14"/>
  <c r="W430" i="14"/>
  <c r="W406" i="14"/>
  <c r="W408" i="14"/>
  <c r="W460" i="14"/>
  <c r="W395" i="14"/>
  <c r="W398" i="14"/>
  <c r="W444" i="14"/>
  <c r="W412" i="14"/>
  <c r="W141" i="14"/>
  <c r="W128" i="14"/>
  <c r="W110" i="14"/>
  <c r="W116" i="14"/>
  <c r="W155" i="14"/>
  <c r="W80" i="14"/>
  <c r="W186" i="14"/>
  <c r="W78" i="14"/>
  <c r="W64" i="14"/>
  <c r="W60" i="14"/>
  <c r="W84" i="14"/>
  <c r="W57" i="14"/>
  <c r="W76" i="14"/>
  <c r="W166" i="14"/>
  <c r="W79" i="14"/>
  <c r="W34" i="14"/>
  <c r="W55" i="14"/>
  <c r="W92" i="14"/>
  <c r="W119" i="14"/>
  <c r="W10" i="14"/>
  <c r="W5" i="14"/>
  <c r="W351" i="14"/>
  <c r="W420" i="14"/>
  <c r="W393" i="14"/>
  <c r="W392" i="14"/>
  <c r="W385" i="14"/>
  <c r="W374" i="14"/>
  <c r="W388" i="14"/>
  <c r="W350" i="14"/>
  <c r="W414" i="14"/>
  <c r="W464" i="14"/>
  <c r="W332" i="14"/>
  <c r="W352" i="14"/>
  <c r="W426" i="14"/>
  <c r="W300" i="14"/>
  <c r="W349" i="14"/>
  <c r="W413" i="14"/>
  <c r="W382" i="14"/>
  <c r="W423" i="14"/>
  <c r="W315" i="14"/>
  <c r="W343" i="14"/>
  <c r="W452" i="14"/>
  <c r="W433" i="14"/>
  <c r="W290" i="14"/>
  <c r="W293" i="14"/>
  <c r="W345" i="14"/>
  <c r="W287" i="14"/>
  <c r="W311" i="14"/>
  <c r="W296" i="14"/>
  <c r="W333" i="14"/>
  <c r="W370" i="14"/>
  <c r="W303" i="14"/>
  <c r="W456" i="14"/>
  <c r="W376" i="14"/>
  <c r="W270" i="14"/>
  <c r="W324" i="14"/>
  <c r="W242" i="14"/>
  <c r="W263" i="14"/>
  <c r="W294" i="14"/>
  <c r="W227" i="14"/>
  <c r="W348" i="14"/>
  <c r="W231" i="14"/>
  <c r="W267" i="14"/>
  <c r="W240" i="14"/>
  <c r="W321" i="14"/>
  <c r="W222" i="14"/>
  <c r="W289" i="14"/>
  <c r="W251" i="14"/>
  <c r="W340" i="14"/>
  <c r="W252" i="14"/>
  <c r="W297" i="14"/>
  <c r="W280" i="14"/>
  <c r="W226" i="14"/>
  <c r="W207" i="14"/>
  <c r="W219" i="14"/>
  <c r="W255" i="14"/>
  <c r="W201" i="14"/>
  <c r="W283" i="14"/>
  <c r="W224" i="14"/>
  <c r="W202" i="14"/>
  <c r="W225" i="14"/>
  <c r="W208" i="14"/>
  <c r="W198" i="14"/>
  <c r="W190" i="14"/>
  <c r="W344" i="14"/>
  <c r="W194" i="14"/>
  <c r="W213" i="14"/>
  <c r="W193" i="14"/>
  <c r="W234" i="14"/>
  <c r="W223" i="14"/>
  <c r="W165" i="14"/>
  <c r="W199" i="14"/>
  <c r="W204" i="14"/>
  <c r="W206" i="14"/>
  <c r="W192" i="14"/>
  <c r="W260" i="14"/>
  <c r="W215" i="14"/>
  <c r="W210" i="14"/>
  <c r="W161" i="14"/>
  <c r="W244" i="14"/>
  <c r="W170" i="14"/>
  <c r="W159" i="14"/>
  <c r="W149" i="14"/>
  <c r="W277" i="14"/>
  <c r="W197" i="14"/>
  <c r="W235" i="14"/>
  <c r="W422" i="14"/>
  <c r="W152" i="14"/>
  <c r="W336" i="14"/>
  <c r="W137" i="14"/>
  <c r="W175" i="14"/>
  <c r="W144" i="14"/>
  <c r="W140" i="14"/>
  <c r="W239" i="14"/>
  <c r="W145" i="14"/>
  <c r="W176" i="14"/>
  <c r="W122" i="14"/>
  <c r="W120" i="14"/>
  <c r="W117" i="14"/>
  <c r="W314" i="14"/>
  <c r="W156" i="14"/>
  <c r="W132" i="14"/>
  <c r="W160" i="14"/>
  <c r="W188" i="14"/>
  <c r="W124" i="14"/>
  <c r="W108" i="14"/>
  <c r="W105" i="14"/>
  <c r="W104" i="14"/>
  <c r="W157" i="14"/>
  <c r="W238" i="14"/>
  <c r="W101" i="14"/>
  <c r="W134" i="14"/>
  <c r="W97" i="14"/>
  <c r="W174" i="14"/>
  <c r="W455" i="14"/>
  <c r="W107" i="14"/>
  <c r="W113" i="14"/>
  <c r="W154" i="14"/>
  <c r="W151" i="14"/>
  <c r="W261" i="14"/>
  <c r="W126" i="14"/>
  <c r="W103" i="14"/>
  <c r="W85" i="14"/>
  <c r="W143" i="14"/>
  <c r="W329" i="14"/>
  <c r="W102" i="14"/>
  <c r="W77" i="14"/>
  <c r="W147" i="14"/>
  <c r="W100" i="14"/>
  <c r="W69" i="14"/>
  <c r="W292" i="14"/>
  <c r="W135" i="14"/>
  <c r="W93" i="14"/>
  <c r="W95" i="14"/>
  <c r="W65" i="14"/>
  <c r="W71" i="14"/>
  <c r="W127" i="14"/>
  <c r="W189" i="14"/>
  <c r="W58" i="14"/>
  <c r="W209" i="14"/>
  <c r="W106" i="14"/>
  <c r="W51" i="14"/>
  <c r="W56" i="14"/>
  <c r="W67" i="14"/>
  <c r="W74" i="14"/>
  <c r="W70" i="14"/>
  <c r="W47" i="14"/>
  <c r="W241" i="14"/>
  <c r="W38" i="14"/>
  <c r="W45" i="14"/>
  <c r="W30" i="14"/>
  <c r="W32" i="14"/>
  <c r="W63" i="14"/>
  <c r="W48" i="14"/>
  <c r="W50" i="14"/>
  <c r="W41" i="14"/>
  <c r="W148" i="14"/>
  <c r="W138" i="14"/>
  <c r="W28" i="14"/>
  <c r="W49" i="14"/>
  <c r="W25" i="14"/>
  <c r="W35" i="14"/>
  <c r="W211" i="14"/>
  <c r="W22" i="14"/>
  <c r="W33" i="14"/>
  <c r="W53" i="14"/>
  <c r="W20" i="14"/>
  <c r="W31" i="14"/>
  <c r="W15" i="14"/>
  <c r="W11" i="14"/>
  <c r="W17" i="14"/>
  <c r="W26" i="14"/>
  <c r="W6" i="14"/>
  <c r="W16" i="14"/>
  <c r="W7" i="14"/>
  <c r="W13" i="14"/>
  <c r="W8" i="14"/>
  <c r="W18" i="14"/>
  <c r="W9" i="14"/>
  <c r="W150" i="14"/>
  <c r="W4" i="14"/>
  <c r="W3" i="14"/>
  <c r="W87" i="14"/>
  <c r="W12" i="14"/>
  <c r="W24" i="14"/>
  <c r="W52" i="14"/>
  <c r="W44" i="14"/>
  <c r="W66" i="14"/>
  <c r="W42" i="14"/>
  <c r="W90" i="14"/>
  <c r="W46" i="14"/>
  <c r="W62" i="14"/>
  <c r="W83" i="14"/>
  <c r="W91" i="14"/>
  <c r="W96" i="14"/>
  <c r="W81" i="14"/>
  <c r="W86" i="14"/>
  <c r="W115" i="14"/>
  <c r="W125" i="14"/>
  <c r="W129" i="14"/>
  <c r="W131" i="14"/>
  <c r="W121" i="14"/>
  <c r="W429" i="14"/>
  <c r="W451" i="14"/>
  <c r="W442" i="14"/>
  <c r="W373" i="14"/>
  <c r="W435" i="14"/>
  <c r="W473" i="14"/>
  <c r="W438" i="14"/>
  <c r="W447" i="14"/>
  <c r="W371" i="14"/>
  <c r="W417" i="14"/>
  <c r="W397" i="14"/>
  <c r="W400" i="14"/>
  <c r="W341" i="14"/>
  <c r="W403" i="14"/>
  <c r="W327" i="14"/>
  <c r="W369" i="14"/>
  <c r="W365" i="14"/>
  <c r="W362" i="14"/>
  <c r="W355" i="14"/>
  <c r="W319" i="14"/>
  <c r="W308" i="14"/>
  <c r="W326" i="14"/>
  <c r="W381" i="14"/>
  <c r="W386" i="14"/>
  <c r="W378" i="14"/>
  <c r="W396" i="14"/>
  <c r="W338" i="14"/>
  <c r="W379" i="14"/>
  <c r="W459" i="14"/>
  <c r="W304" i="14"/>
  <c r="W306" i="14"/>
  <c r="W322" i="14"/>
  <c r="W383" i="14"/>
  <c r="W310" i="14"/>
  <c r="W309" i="14"/>
  <c r="W273" i="14"/>
  <c r="W368" i="14"/>
  <c r="W271" i="14"/>
  <c r="W339" i="14"/>
  <c r="W317" i="14"/>
  <c r="W323" i="14"/>
  <c r="W301" i="14"/>
  <c r="W387" i="14"/>
  <c r="W366" i="14"/>
  <c r="W363" i="14"/>
  <c r="W391" i="14"/>
  <c r="W281" i="14"/>
  <c r="W305" i="14"/>
  <c r="W312" i="14"/>
  <c r="W346" i="14"/>
  <c r="W288" i="14"/>
  <c r="W390" i="14"/>
  <c r="W331" i="14"/>
  <c r="W416" i="14"/>
  <c r="W320" i="14"/>
  <c r="W248" i="14"/>
  <c r="W275" i="14"/>
  <c r="W318" i="14"/>
  <c r="W302" i="14"/>
  <c r="W286" i="14"/>
  <c r="W295" i="14"/>
  <c r="W337" i="14"/>
  <c r="W279" i="14"/>
  <c r="W316" i="14"/>
  <c r="W325" i="14"/>
  <c r="W364" i="14"/>
  <c r="W291" i="14"/>
  <c r="W268" i="14"/>
  <c r="W245" i="14"/>
  <c r="W299" i="14"/>
  <c r="W282" i="14"/>
  <c r="W253" i="14"/>
  <c r="W228" i="14"/>
  <c r="W220" i="14"/>
  <c r="W230" i="14"/>
  <c r="W216" i="14"/>
  <c r="W278" i="14"/>
  <c r="W274" i="14"/>
  <c r="W221" i="14"/>
  <c r="W246" i="14"/>
  <c r="W237" i="14"/>
  <c r="W347" i="14"/>
  <c r="W250" i="14"/>
  <c r="W232" i="14"/>
  <c r="W264" i="14"/>
  <c r="W335" i="14"/>
  <c r="W229" i="14"/>
  <c r="W247" i="14"/>
  <c r="W243" i="14"/>
  <c r="W272" i="14"/>
  <c r="W200" i="14"/>
  <c r="W233" i="14"/>
  <c r="W218" i="14"/>
  <c r="W212" i="14"/>
  <c r="W185" i="14"/>
  <c r="W356" i="14"/>
  <c r="W195" i="14"/>
  <c r="W181" i="14"/>
  <c r="W257" i="14"/>
  <c r="W180" i="14"/>
  <c r="W191" i="14"/>
  <c r="W183" i="14"/>
  <c r="W179" i="14"/>
  <c r="W169" i="14"/>
  <c r="W173" i="14"/>
  <c r="W172" i="14"/>
  <c r="W217" i="14"/>
  <c r="W266" i="14"/>
  <c r="W178" i="14"/>
  <c r="W158" i="14"/>
  <c r="W214" i="14"/>
  <c r="W205" i="14"/>
  <c r="W168" i="14"/>
  <c r="W375" i="14"/>
  <c r="W146" i="14"/>
  <c r="W164" i="14"/>
  <c r="W139" i="14"/>
  <c r="W142" i="14"/>
  <c r="W236" i="14"/>
  <c r="W421" i="14"/>
  <c r="W167" i="14"/>
  <c r="W136" i="14"/>
  <c r="W171" i="14"/>
  <c r="W265" i="14"/>
  <c r="W360" i="14"/>
  <c r="W182" i="14"/>
  <c r="W153" i="14"/>
  <c r="W130" i="14"/>
  <c r="W187" i="14"/>
  <c r="W114" i="14"/>
  <c r="W184" i="14"/>
  <c r="W196" i="14"/>
  <c r="W123" i="14"/>
  <c r="W328" i="14"/>
  <c r="W163" i="14"/>
  <c r="W112" i="14"/>
  <c r="W133" i="14"/>
  <c r="W111" i="14"/>
  <c r="W89" i="14"/>
  <c r="W88" i="14"/>
  <c r="W203" i="14"/>
  <c r="W98" i="14"/>
  <c r="W99" i="14"/>
  <c r="W72" i="14"/>
  <c r="W68" i="14"/>
  <c r="W259" i="14"/>
  <c r="W61" i="14"/>
  <c r="W94" i="14"/>
  <c r="W109" i="14"/>
  <c r="W82" i="14"/>
  <c r="W269" i="14"/>
  <c r="W54" i="14"/>
  <c r="W43" i="14"/>
  <c r="W177" i="14"/>
  <c r="W75" i="14"/>
  <c r="W40" i="14"/>
  <c r="W162" i="14"/>
  <c r="W37" i="14"/>
  <c r="W29" i="14"/>
  <c r="W59" i="14"/>
  <c r="W21" i="14"/>
  <c r="W39" i="14"/>
  <c r="W19" i="14"/>
  <c r="W27" i="14"/>
  <c r="W14" i="14"/>
  <c r="W36" i="14"/>
  <c r="W23" i="14"/>
  <c r="W118" i="14"/>
  <c r="W73" i="14"/>
  <c r="W2" i="14"/>
  <c r="F16" i="14"/>
  <c r="F32" i="14"/>
  <c r="F8" i="14"/>
  <c r="F24" i="14"/>
  <c r="F40" i="14"/>
  <c r="F56" i="14"/>
  <c r="F72" i="14"/>
  <c r="F88" i="14"/>
  <c r="F104" i="14"/>
  <c r="F120" i="14"/>
  <c r="F136" i="14"/>
  <c r="F152" i="14"/>
  <c r="F168" i="14"/>
  <c r="F178" i="14"/>
  <c r="F186" i="14"/>
  <c r="F194" i="14"/>
  <c r="F210" i="14"/>
  <c r="F226" i="14"/>
  <c r="F242" i="14"/>
  <c r="F258" i="14"/>
  <c r="F266" i="14"/>
  <c r="F274" i="14"/>
  <c r="F282" i="14"/>
  <c r="F290" i="14"/>
  <c r="F298" i="14"/>
  <c r="F306" i="14"/>
  <c r="F314" i="14"/>
  <c r="F322" i="14"/>
  <c r="F330" i="14"/>
  <c r="F338" i="14"/>
  <c r="F346" i="14"/>
  <c r="F354" i="14"/>
  <c r="F362" i="14"/>
  <c r="F370" i="14"/>
  <c r="F378" i="14"/>
  <c r="F386" i="14"/>
  <c r="F394" i="14"/>
  <c r="F402" i="14"/>
  <c r="F410" i="14"/>
  <c r="F418" i="14"/>
  <c r="F426" i="14"/>
  <c r="F434" i="14"/>
  <c r="F442" i="14"/>
  <c r="F450" i="14"/>
  <c r="F458" i="14"/>
  <c r="F466" i="14"/>
  <c r="F474" i="14"/>
  <c r="F482" i="14"/>
  <c r="F490" i="14"/>
  <c r="F202" i="14"/>
  <c r="F218" i="14"/>
  <c r="F234" i="14"/>
  <c r="F250" i="14"/>
  <c r="F262" i="14"/>
  <c r="F270" i="14"/>
  <c r="F278" i="14"/>
  <c r="F286" i="14"/>
  <c r="F294" i="14"/>
  <c r="F302" i="14"/>
  <c r="F310" i="14"/>
  <c r="F318" i="14"/>
  <c r="F326" i="14"/>
  <c r="F334" i="14"/>
  <c r="F342" i="14"/>
  <c r="F350" i="14"/>
  <c r="F358" i="14"/>
  <c r="F366" i="14"/>
  <c r="F374" i="14"/>
  <c r="F382" i="14"/>
  <c r="F390" i="14"/>
  <c r="F398" i="14"/>
  <c r="F406" i="14"/>
  <c r="F414" i="14"/>
  <c r="F422" i="14"/>
  <c r="F430" i="14"/>
  <c r="F438" i="14"/>
  <c r="F446" i="14"/>
  <c r="F454" i="14"/>
  <c r="F462" i="14"/>
  <c r="F470" i="14"/>
  <c r="F478" i="14"/>
  <c r="F486" i="14"/>
  <c r="F2" i="14"/>
  <c r="F493" i="14"/>
  <c r="F491" i="14"/>
  <c r="F489" i="14"/>
  <c r="F487" i="14"/>
  <c r="F485" i="14"/>
  <c r="F483" i="14"/>
  <c r="F481" i="14"/>
  <c r="F479" i="14"/>
  <c r="F477" i="14"/>
  <c r="F475" i="14"/>
  <c r="F473" i="14"/>
  <c r="F471" i="14"/>
  <c r="F469" i="14"/>
  <c r="F467" i="14"/>
  <c r="F465" i="14"/>
  <c r="F463" i="14"/>
  <c r="F461" i="14"/>
  <c r="F459" i="14"/>
  <c r="F457" i="14"/>
  <c r="F455" i="14"/>
  <c r="F453" i="14"/>
  <c r="F451" i="14"/>
  <c r="F449" i="14"/>
  <c r="F447" i="14"/>
  <c r="F445" i="14"/>
  <c r="F443" i="14"/>
  <c r="F441" i="14"/>
  <c r="F439" i="14"/>
  <c r="F437" i="14"/>
  <c r="F435" i="14"/>
  <c r="F433" i="14"/>
  <c r="F431" i="14"/>
  <c r="F429" i="14"/>
  <c r="F427" i="14"/>
  <c r="F425" i="14"/>
  <c r="F423" i="14"/>
  <c r="F421" i="14"/>
  <c r="F419" i="14"/>
  <c r="F417" i="14"/>
  <c r="F415" i="14"/>
  <c r="F413" i="14"/>
  <c r="F411" i="14"/>
  <c r="F409" i="14"/>
  <c r="F407" i="14"/>
  <c r="F405" i="14"/>
  <c r="F403" i="14"/>
  <c r="F401" i="14"/>
  <c r="F399" i="14"/>
  <c r="F397" i="14"/>
  <c r="F395" i="14"/>
  <c r="F393" i="14"/>
  <c r="F391" i="14"/>
  <c r="F389" i="14"/>
  <c r="F387" i="14"/>
  <c r="F385" i="14"/>
  <c r="F383" i="14"/>
  <c r="F381" i="14"/>
  <c r="F379" i="14"/>
  <c r="F377" i="14"/>
  <c r="F375" i="14"/>
  <c r="F373" i="14"/>
  <c r="F371" i="14"/>
  <c r="F369" i="14"/>
  <c r="F367" i="14"/>
  <c r="F365" i="14"/>
  <c r="F363" i="14"/>
  <c r="F361" i="14"/>
  <c r="F359" i="14"/>
  <c r="F357" i="14"/>
  <c r="F355" i="14"/>
  <c r="F353" i="14"/>
  <c r="F351" i="14"/>
  <c r="F349" i="14"/>
  <c r="F347" i="14"/>
  <c r="F345" i="14"/>
  <c r="F343" i="14"/>
  <c r="F341" i="14"/>
  <c r="F339" i="14"/>
  <c r="F337" i="14"/>
  <c r="F335" i="14"/>
  <c r="F333" i="14"/>
  <c r="F331" i="14"/>
  <c r="F329" i="14"/>
  <c r="F327" i="14"/>
  <c r="F325" i="14"/>
  <c r="F323" i="14"/>
  <c r="F321" i="14"/>
  <c r="F319" i="14"/>
  <c r="F317" i="14"/>
  <c r="F315" i="14"/>
  <c r="F313" i="14"/>
  <c r="F311" i="14"/>
  <c r="F309" i="14"/>
  <c r="F307" i="14"/>
  <c r="F305" i="14"/>
  <c r="F303" i="14"/>
  <c r="F301" i="14"/>
  <c r="F299" i="14"/>
  <c r="F297" i="14"/>
  <c r="F295" i="14"/>
  <c r="F293" i="14"/>
  <c r="F291" i="14"/>
  <c r="F289" i="14"/>
  <c r="F287" i="14"/>
  <c r="F285" i="14"/>
  <c r="F283" i="14"/>
  <c r="F281" i="14"/>
  <c r="F279" i="14"/>
  <c r="F277" i="14"/>
  <c r="F275" i="14"/>
  <c r="F273" i="14"/>
  <c r="F271" i="14"/>
  <c r="F269" i="14"/>
  <c r="F267" i="14"/>
  <c r="F265" i="14"/>
  <c r="F263" i="14"/>
  <c r="F261" i="14"/>
  <c r="F259" i="14"/>
  <c r="F257" i="14"/>
  <c r="F255" i="14"/>
  <c r="F253" i="14"/>
  <c r="F251" i="14"/>
  <c r="F249" i="14"/>
  <c r="F247" i="14"/>
  <c r="F245" i="14"/>
  <c r="F243" i="14"/>
  <c r="F241" i="14"/>
  <c r="F239" i="14"/>
  <c r="F237" i="14"/>
  <c r="F235" i="14"/>
  <c r="F233" i="14"/>
  <c r="F231" i="14"/>
  <c r="F229" i="14"/>
  <c r="F227" i="14"/>
  <c r="F225" i="14"/>
  <c r="F223" i="14"/>
  <c r="F221" i="14"/>
  <c r="F219" i="14"/>
  <c r="F217" i="14"/>
  <c r="F215" i="14"/>
  <c r="F213" i="14"/>
  <c r="F211" i="14"/>
  <c r="F209" i="14"/>
  <c r="F207" i="14"/>
  <c r="F205" i="14"/>
  <c r="F203" i="14"/>
  <c r="F201" i="14"/>
  <c r="F199" i="14"/>
  <c r="F197" i="14"/>
  <c r="F195" i="14"/>
  <c r="F193" i="14"/>
  <c r="F191" i="14"/>
  <c r="F189" i="14"/>
  <c r="F187" i="14"/>
  <c r="F185" i="14"/>
  <c r="F183" i="14"/>
  <c r="F181" i="14"/>
  <c r="F179" i="14"/>
  <c r="F177" i="14"/>
  <c r="F175" i="14"/>
  <c r="F173" i="14"/>
  <c r="F171" i="14"/>
  <c r="F169" i="14"/>
  <c r="F167" i="14"/>
  <c r="F165" i="14"/>
  <c r="F163" i="14"/>
  <c r="F161" i="14"/>
  <c r="F159" i="14"/>
  <c r="F157" i="14"/>
  <c r="F155" i="14"/>
  <c r="F153" i="14"/>
  <c r="F151" i="14"/>
  <c r="F149" i="14"/>
  <c r="F147" i="14"/>
  <c r="F145" i="14"/>
  <c r="F143" i="14"/>
  <c r="F141" i="14"/>
  <c r="F139" i="14"/>
  <c r="F137" i="14"/>
  <c r="F135" i="14"/>
  <c r="F133" i="14"/>
  <c r="F131" i="14"/>
  <c r="F129" i="14"/>
  <c r="F127" i="14"/>
  <c r="F125" i="14"/>
  <c r="F123" i="14"/>
  <c r="F121" i="14"/>
  <c r="F119" i="14"/>
  <c r="F117" i="14"/>
  <c r="F115" i="14"/>
  <c r="F113" i="14"/>
  <c r="F111" i="14"/>
  <c r="F109" i="14"/>
  <c r="F107" i="14"/>
  <c r="F105" i="14"/>
  <c r="F103" i="14"/>
  <c r="F101" i="14"/>
  <c r="F99" i="14"/>
  <c r="F97" i="14"/>
  <c r="F95" i="14"/>
  <c r="F93" i="14"/>
  <c r="F91" i="14"/>
  <c r="F89" i="14"/>
  <c r="F87" i="14"/>
  <c r="F85" i="14"/>
  <c r="F83" i="14"/>
  <c r="F81" i="14"/>
  <c r="F79" i="14"/>
  <c r="F77" i="14"/>
  <c r="F75" i="14"/>
  <c r="F73" i="14"/>
  <c r="F71" i="14"/>
  <c r="F69" i="14"/>
  <c r="F67" i="14"/>
  <c r="F65" i="14"/>
  <c r="F63" i="14"/>
  <c r="F61" i="14"/>
  <c r="F59" i="14"/>
  <c r="F57" i="14"/>
  <c r="F55" i="14"/>
  <c r="F53" i="14"/>
  <c r="F51" i="14"/>
  <c r="F49" i="14"/>
  <c r="F47" i="14"/>
  <c r="F45" i="14"/>
  <c r="F43" i="14"/>
  <c r="F41" i="14"/>
  <c r="F39" i="14"/>
  <c r="F37" i="14"/>
  <c r="F35" i="14"/>
  <c r="F33" i="14"/>
  <c r="F31" i="14"/>
  <c r="F29" i="14"/>
  <c r="F27" i="14"/>
  <c r="F25" i="14"/>
  <c r="F23" i="14"/>
  <c r="F21" i="14"/>
  <c r="F19" i="14"/>
  <c r="F17" i="14"/>
  <c r="F15" i="14"/>
  <c r="F13" i="14"/>
  <c r="F11" i="14"/>
  <c r="F9" i="14"/>
  <c r="F7" i="14"/>
  <c r="F5" i="14"/>
  <c r="F492" i="14"/>
  <c r="F488" i="14"/>
  <c r="F484" i="14"/>
  <c r="F480" i="14"/>
  <c r="F476" i="14"/>
  <c r="F472" i="14"/>
  <c r="F468" i="14"/>
  <c r="F464" i="14"/>
  <c r="F460" i="14"/>
  <c r="F456" i="14"/>
  <c r="F452" i="14"/>
  <c r="F448" i="14"/>
  <c r="F444" i="14"/>
  <c r="F440" i="14"/>
  <c r="F436" i="14"/>
  <c r="F432" i="14"/>
  <c r="F428" i="14"/>
  <c r="F424" i="14"/>
  <c r="F420" i="14"/>
  <c r="F416" i="14"/>
  <c r="F412" i="14"/>
  <c r="F408" i="14"/>
  <c r="F404" i="14"/>
  <c r="F400" i="14"/>
  <c r="F396" i="14"/>
  <c r="F392" i="14"/>
  <c r="F388" i="14"/>
  <c r="F384" i="14"/>
  <c r="F380" i="14"/>
  <c r="F376" i="14"/>
  <c r="F372" i="14"/>
  <c r="F368" i="14"/>
  <c r="F364" i="14"/>
  <c r="F360" i="14"/>
  <c r="F356" i="14"/>
  <c r="F352" i="14"/>
  <c r="F348" i="14"/>
  <c r="F344" i="14"/>
  <c r="F340" i="14"/>
  <c r="F336" i="14"/>
  <c r="F332" i="14"/>
  <c r="F328" i="14"/>
  <c r="F324" i="14"/>
  <c r="F320" i="14"/>
  <c r="F316" i="14"/>
  <c r="F312" i="14"/>
  <c r="F308" i="14"/>
  <c r="F304" i="14"/>
  <c r="F300" i="14"/>
  <c r="F296" i="14"/>
  <c r="F292" i="14"/>
  <c r="F288" i="14"/>
  <c r="F284" i="14"/>
  <c r="F280" i="14"/>
  <c r="F276" i="14"/>
  <c r="F272" i="14"/>
  <c r="F268" i="14"/>
  <c r="F264" i="14"/>
  <c r="F260" i="14"/>
  <c r="F254" i="14"/>
  <c r="F246" i="14"/>
  <c r="F238" i="14"/>
  <c r="F230" i="14"/>
  <c r="F222" i="14"/>
  <c r="F214" i="14"/>
  <c r="F206" i="14"/>
  <c r="F198" i="14"/>
  <c r="F190" i="14"/>
  <c r="F182" i="14"/>
  <c r="F174" i="14"/>
  <c r="F160" i="14"/>
  <c r="F144" i="14"/>
  <c r="F128" i="14"/>
  <c r="F112" i="14"/>
  <c r="F96" i="14"/>
  <c r="F80" i="14"/>
  <c r="F64" i="14"/>
  <c r="F48" i="14"/>
  <c r="F3" i="14"/>
  <c r="F256" i="14"/>
  <c r="F252" i="14"/>
  <c r="F248" i="14"/>
  <c r="F244" i="14"/>
  <c r="F240" i="14"/>
  <c r="F236" i="14"/>
  <c r="F232" i="14"/>
  <c r="F228" i="14"/>
  <c r="F224" i="14"/>
  <c r="F220" i="14"/>
  <c r="F216" i="14"/>
  <c r="F212" i="14"/>
  <c r="F208" i="14"/>
  <c r="F204" i="14"/>
  <c r="F200" i="14"/>
  <c r="F196" i="14"/>
  <c r="F192" i="14"/>
  <c r="F188" i="14"/>
  <c r="F184" i="14"/>
  <c r="F180" i="14"/>
  <c r="F176" i="14"/>
  <c r="F172" i="14"/>
  <c r="F170" i="14"/>
  <c r="F166" i="14"/>
  <c r="F164" i="14"/>
  <c r="F162" i="14"/>
  <c r="F158" i="14"/>
  <c r="F156" i="14"/>
  <c r="F154" i="14"/>
  <c r="F150" i="14"/>
  <c r="F148" i="14"/>
  <c r="F146" i="14"/>
  <c r="F142" i="14"/>
  <c r="F140" i="14"/>
  <c r="F138" i="14"/>
  <c r="F134" i="14"/>
  <c r="F132" i="14"/>
  <c r="F130" i="14"/>
  <c r="F126" i="14"/>
  <c r="F124" i="14"/>
  <c r="F122" i="14"/>
  <c r="F118" i="14"/>
  <c r="F116" i="14"/>
  <c r="F114" i="14"/>
  <c r="F110" i="14"/>
  <c r="F108" i="14"/>
  <c r="F106" i="14"/>
  <c r="F102" i="14"/>
  <c r="F100" i="14"/>
  <c r="F98" i="14"/>
  <c r="F94" i="14"/>
  <c r="F92" i="14"/>
  <c r="F90" i="14"/>
  <c r="F86" i="14"/>
  <c r="F84" i="14"/>
  <c r="F82" i="14"/>
  <c r="F78" i="14"/>
  <c r="F76" i="14"/>
  <c r="F74" i="14"/>
  <c r="F70" i="14"/>
  <c r="F68" i="14"/>
  <c r="F66" i="14"/>
  <c r="F62" i="14"/>
  <c r="F60" i="14"/>
  <c r="F58" i="14"/>
  <c r="F54" i="14"/>
  <c r="F52" i="14"/>
  <c r="F50" i="14"/>
  <c r="F46" i="14"/>
  <c r="F44" i="14"/>
  <c r="F42" i="14"/>
  <c r="F36" i="14"/>
  <c r="F28" i="14"/>
  <c r="F20" i="14"/>
  <c r="F12" i="14"/>
  <c r="F4" i="14"/>
  <c r="F38" i="14"/>
  <c r="F34" i="14"/>
  <c r="F30" i="14"/>
  <c r="F26" i="14"/>
  <c r="F22" i="14"/>
  <c r="F18" i="14"/>
  <c r="F14" i="14"/>
  <c r="F10" i="14"/>
  <c r="F6" i="14"/>
  <c r="B7" i="3"/>
  <c r="B8" i="3"/>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C22" i="3" s="1"/>
  <c r="N341" i="2"/>
  <c r="N342" i="2"/>
  <c r="N343" i="2"/>
  <c r="N344" i="2"/>
  <c r="N345" i="2"/>
  <c r="N346" i="2"/>
  <c r="N347" i="2"/>
  <c r="N348" i="2"/>
  <c r="N349" i="2"/>
  <c r="N350" i="2"/>
  <c r="N351" i="2"/>
  <c r="N352" i="2"/>
  <c r="N353" i="2"/>
  <c r="N354" i="2"/>
  <c r="N355" i="2"/>
  <c r="N356" i="2"/>
  <c r="C24" i="3" s="1"/>
  <c r="N357" i="2"/>
  <c r="N358" i="2"/>
  <c r="N359" i="2"/>
  <c r="N360" i="2"/>
  <c r="C26" i="3" s="1"/>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E24" i="3" s="1"/>
  <c r="N405" i="2"/>
  <c r="N406" i="2"/>
  <c r="N407" i="2"/>
  <c r="N408" i="2"/>
  <c r="N409" i="2"/>
  <c r="N410" i="2"/>
  <c r="N411" i="2"/>
  <c r="N412" i="2"/>
  <c r="N413" i="2"/>
  <c r="N414" i="2"/>
  <c r="N415" i="2"/>
  <c r="N416" i="2"/>
  <c r="N417" i="2"/>
  <c r="N418" i="2"/>
  <c r="N419" i="2"/>
  <c r="N420" i="2"/>
  <c r="E18" i="3" s="1"/>
  <c r="N421" i="2"/>
  <c r="N422" i="2"/>
  <c r="N423" i="2"/>
  <c r="N424" i="2"/>
  <c r="N425" i="2"/>
  <c r="N426" i="2"/>
  <c r="N427" i="2"/>
  <c r="N428" i="2"/>
  <c r="N429" i="2"/>
  <c r="N430" i="2"/>
  <c r="N431" i="2"/>
  <c r="N432" i="2"/>
  <c r="N433" i="2"/>
  <c r="N434" i="2"/>
  <c r="N435" i="2"/>
  <c r="N436" i="2"/>
  <c r="E19" i="3" s="1"/>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E16" i="3" s="1"/>
  <c r="N473" i="2"/>
  <c r="N474" i="2"/>
  <c r="N475" i="2"/>
  <c r="N476" i="2"/>
  <c r="N477" i="2"/>
  <c r="N478" i="2"/>
  <c r="N479" i="2"/>
  <c r="N480" i="2"/>
  <c r="E7" i="3" s="1"/>
  <c r="N481" i="2"/>
  <c r="N482" i="2"/>
  <c r="N483" i="2"/>
  <c r="N484" i="2"/>
  <c r="C21" i="3" s="1"/>
  <c r="N485" i="2"/>
  <c r="N486" i="2"/>
  <c r="B9" i="3"/>
  <c r="B10" i="3"/>
  <c r="B11" i="3"/>
  <c r="B12" i="3"/>
  <c r="B13" i="3"/>
  <c r="B14" i="3"/>
  <c r="B15" i="3"/>
  <c r="B16" i="3"/>
  <c r="B17" i="3"/>
  <c r="B18" i="3"/>
  <c r="B19" i="3"/>
  <c r="B20" i="3"/>
  <c r="B21" i="3"/>
  <c r="B22" i="3"/>
  <c r="B23" i="3"/>
  <c r="C23" i="3"/>
  <c r="B24" i="3"/>
  <c r="B25" i="3"/>
  <c r="C25" i="3"/>
  <c r="B26" i="3"/>
  <c r="B27" i="3"/>
  <c r="C27" i="3"/>
  <c r="B4" i="3"/>
  <c r="B4" i="12"/>
  <c r="B27" i="12"/>
  <c r="B26" i="12"/>
  <c r="B25" i="12"/>
  <c r="B24" i="12"/>
  <c r="B23" i="12"/>
  <c r="B22" i="12"/>
  <c r="B21" i="12"/>
  <c r="B20" i="12"/>
  <c r="B19" i="12"/>
  <c r="B18" i="12"/>
  <c r="B17" i="12"/>
  <c r="B16" i="12"/>
  <c r="B15" i="12"/>
  <c r="B14" i="12"/>
  <c r="B13" i="12"/>
  <c r="B12" i="12"/>
  <c r="B11" i="12"/>
  <c r="B10" i="12"/>
  <c r="B9" i="12"/>
  <c r="B8" i="12"/>
  <c r="B7" i="12"/>
  <c r="E2" i="9"/>
  <c r="F2" i="9"/>
  <c r="G2" i="9"/>
  <c r="H2" i="9"/>
  <c r="E3" i="9"/>
  <c r="F3" i="9"/>
  <c r="G3" i="9"/>
  <c r="H3" i="9"/>
  <c r="D3" i="9"/>
  <c r="D2" i="9"/>
  <c r="I1" i="9"/>
  <c r="J8" i="9"/>
  <c r="K8" i="9"/>
  <c r="L8" i="9"/>
  <c r="M8" i="9"/>
  <c r="J15" i="9"/>
  <c r="K15" i="9"/>
  <c r="L15" i="9"/>
  <c r="M15" i="9"/>
  <c r="J9" i="9"/>
  <c r="K9" i="9"/>
  <c r="L9" i="9"/>
  <c r="M9" i="9"/>
  <c r="J6" i="9"/>
  <c r="K6" i="9"/>
  <c r="L6" i="9"/>
  <c r="M6" i="9"/>
  <c r="J31" i="9"/>
  <c r="K31" i="9"/>
  <c r="L31" i="9"/>
  <c r="M31" i="9"/>
  <c r="J7" i="9"/>
  <c r="K7" i="9"/>
  <c r="L7" i="9"/>
  <c r="M7" i="9"/>
  <c r="J11" i="9"/>
  <c r="K11" i="9"/>
  <c r="L11" i="9"/>
  <c r="M11" i="9"/>
  <c r="J18" i="9"/>
  <c r="K18" i="9"/>
  <c r="L18" i="9"/>
  <c r="M18" i="9"/>
  <c r="J21" i="9"/>
  <c r="K21" i="9"/>
  <c r="L21" i="9"/>
  <c r="M21" i="9"/>
  <c r="J16" i="9"/>
  <c r="K16" i="9"/>
  <c r="L16" i="9"/>
  <c r="M16" i="9"/>
  <c r="J33" i="9"/>
  <c r="K33" i="9"/>
  <c r="L33" i="9"/>
  <c r="M33" i="9"/>
  <c r="J55" i="9"/>
  <c r="K55" i="9"/>
  <c r="L55" i="9"/>
  <c r="M55" i="9"/>
  <c r="J45" i="9"/>
  <c r="K45" i="9"/>
  <c r="L45" i="9"/>
  <c r="M45" i="9"/>
  <c r="J38" i="9"/>
  <c r="K38" i="9"/>
  <c r="L38" i="9"/>
  <c r="M38" i="9"/>
  <c r="J48" i="9"/>
  <c r="K48" i="9"/>
  <c r="L48" i="9"/>
  <c r="M48" i="9"/>
  <c r="J28" i="9"/>
  <c r="K28" i="9"/>
  <c r="L28" i="9"/>
  <c r="M28" i="9"/>
  <c r="J61" i="9"/>
  <c r="K61" i="9"/>
  <c r="L61" i="9"/>
  <c r="M61" i="9"/>
  <c r="J25" i="9"/>
  <c r="K25" i="9"/>
  <c r="L25" i="9"/>
  <c r="M25" i="9"/>
  <c r="J98" i="9"/>
  <c r="K98" i="9"/>
  <c r="L98" i="9"/>
  <c r="M98" i="9"/>
  <c r="J34" i="9"/>
  <c r="K34" i="9"/>
  <c r="L34" i="9"/>
  <c r="M34" i="9"/>
  <c r="J42" i="9"/>
  <c r="K42" i="9"/>
  <c r="L42" i="9"/>
  <c r="M42" i="9"/>
  <c r="J10" i="9"/>
  <c r="K10" i="9"/>
  <c r="L10" i="9"/>
  <c r="M10" i="9"/>
  <c r="J52" i="9"/>
  <c r="K52" i="9"/>
  <c r="L52" i="9"/>
  <c r="M52" i="9"/>
  <c r="J13" i="9"/>
  <c r="K13" i="9"/>
  <c r="L13" i="9"/>
  <c r="M13" i="9"/>
  <c r="J49" i="9"/>
  <c r="K49" i="9"/>
  <c r="L49" i="9"/>
  <c r="M49" i="9"/>
  <c r="J26" i="9"/>
  <c r="K26" i="9"/>
  <c r="L26" i="9"/>
  <c r="M26" i="9"/>
  <c r="J79" i="9"/>
  <c r="K79" i="9"/>
  <c r="L79" i="9"/>
  <c r="M79" i="9"/>
  <c r="J12" i="9"/>
  <c r="K12" i="9"/>
  <c r="L12" i="9"/>
  <c r="M12" i="9"/>
  <c r="J19" i="9"/>
  <c r="K19" i="9"/>
  <c r="L19" i="9"/>
  <c r="M19" i="9"/>
  <c r="J50" i="9"/>
  <c r="K50" i="9"/>
  <c r="L50" i="9"/>
  <c r="M50" i="9"/>
  <c r="J96" i="9"/>
  <c r="K96" i="9"/>
  <c r="L96" i="9"/>
  <c r="M96" i="9"/>
  <c r="J54" i="9"/>
  <c r="K54" i="9"/>
  <c r="L54" i="9"/>
  <c r="M54" i="9"/>
  <c r="J74" i="9"/>
  <c r="K74" i="9"/>
  <c r="L74" i="9"/>
  <c r="M74" i="9"/>
  <c r="J23" i="9"/>
  <c r="K23" i="9"/>
  <c r="L23" i="9"/>
  <c r="M23" i="9"/>
  <c r="J60" i="9"/>
  <c r="K60" i="9"/>
  <c r="L60" i="9"/>
  <c r="M60" i="9"/>
  <c r="J56" i="9"/>
  <c r="K56" i="9"/>
  <c r="L56" i="9"/>
  <c r="M56" i="9"/>
  <c r="J86" i="9"/>
  <c r="K86" i="9"/>
  <c r="L86" i="9"/>
  <c r="M86" i="9"/>
  <c r="J22" i="9"/>
  <c r="K22" i="9"/>
  <c r="L22" i="9"/>
  <c r="M22" i="9"/>
  <c r="J51" i="9"/>
  <c r="K51" i="9"/>
  <c r="L51" i="9"/>
  <c r="M51" i="9"/>
  <c r="J30" i="9"/>
  <c r="K30" i="9"/>
  <c r="L30" i="9"/>
  <c r="M30" i="9"/>
  <c r="J20" i="9"/>
  <c r="K20" i="9"/>
  <c r="L20" i="9"/>
  <c r="M20" i="9"/>
  <c r="J101" i="9"/>
  <c r="K101" i="9"/>
  <c r="L101" i="9"/>
  <c r="M101" i="9"/>
  <c r="J63" i="9"/>
  <c r="K63" i="9"/>
  <c r="L63" i="9"/>
  <c r="M63" i="9"/>
  <c r="J178" i="9"/>
  <c r="K178" i="9"/>
  <c r="L178" i="9"/>
  <c r="M178" i="9"/>
  <c r="J82" i="9"/>
  <c r="K82" i="9"/>
  <c r="L82" i="9"/>
  <c r="M82" i="9"/>
  <c r="J58" i="9"/>
  <c r="K58" i="9"/>
  <c r="L58" i="9"/>
  <c r="M58" i="9"/>
  <c r="J57" i="9"/>
  <c r="K57" i="9"/>
  <c r="L57" i="9"/>
  <c r="M57" i="9"/>
  <c r="J66" i="9"/>
  <c r="K66" i="9"/>
  <c r="L66" i="9"/>
  <c r="M66" i="9"/>
  <c r="J40" i="9"/>
  <c r="K40" i="9"/>
  <c r="L40" i="9"/>
  <c r="M40" i="9"/>
  <c r="J39" i="9"/>
  <c r="K39" i="9"/>
  <c r="L39" i="9"/>
  <c r="M39" i="9"/>
  <c r="J95" i="9"/>
  <c r="K95" i="9"/>
  <c r="L95" i="9"/>
  <c r="M95" i="9"/>
  <c r="J47" i="9"/>
  <c r="K47" i="9"/>
  <c r="L47" i="9"/>
  <c r="M47" i="9"/>
  <c r="J43" i="9"/>
  <c r="K43" i="9"/>
  <c r="L43" i="9"/>
  <c r="M43" i="9"/>
  <c r="J67" i="9"/>
  <c r="K67" i="9"/>
  <c r="L67" i="9"/>
  <c r="M67" i="9"/>
  <c r="J138" i="9"/>
  <c r="K138" i="9"/>
  <c r="L138" i="9"/>
  <c r="M138" i="9"/>
  <c r="J92" i="9"/>
  <c r="K92" i="9"/>
  <c r="L92" i="9"/>
  <c r="M92" i="9"/>
  <c r="J94" i="9"/>
  <c r="K94" i="9"/>
  <c r="L94" i="9"/>
  <c r="M94" i="9"/>
  <c r="J146" i="9"/>
  <c r="K146" i="9"/>
  <c r="L146" i="9"/>
  <c r="M146" i="9"/>
  <c r="J70" i="9"/>
  <c r="K70" i="9"/>
  <c r="L70" i="9"/>
  <c r="M70" i="9"/>
  <c r="J71" i="9"/>
  <c r="K71" i="9"/>
  <c r="L71" i="9"/>
  <c r="M71" i="9"/>
  <c r="J88" i="9"/>
  <c r="K88" i="9"/>
  <c r="L88" i="9"/>
  <c r="M88" i="9"/>
  <c r="J35" i="9"/>
  <c r="K35" i="9"/>
  <c r="L35" i="9"/>
  <c r="M35" i="9"/>
  <c r="J44" i="9"/>
  <c r="K44" i="9"/>
  <c r="L44" i="9"/>
  <c r="M44" i="9"/>
  <c r="J130" i="9"/>
  <c r="K130" i="9"/>
  <c r="L130" i="9"/>
  <c r="M130" i="9"/>
  <c r="J36" i="9"/>
  <c r="K36" i="9"/>
  <c r="L36" i="9"/>
  <c r="M36" i="9"/>
  <c r="J137" i="9"/>
  <c r="K137" i="9"/>
  <c r="L137" i="9"/>
  <c r="M137" i="9"/>
  <c r="J27" i="9"/>
  <c r="K27" i="9"/>
  <c r="L27" i="9"/>
  <c r="M27" i="9"/>
  <c r="J77" i="9"/>
  <c r="K77" i="9"/>
  <c r="L77" i="9"/>
  <c r="M77" i="9"/>
  <c r="J99" i="9"/>
  <c r="K99" i="9"/>
  <c r="L99" i="9"/>
  <c r="M99" i="9"/>
  <c r="J134" i="9"/>
  <c r="K134" i="9"/>
  <c r="L134" i="9"/>
  <c r="M134" i="9"/>
  <c r="J46" i="9"/>
  <c r="K46" i="9"/>
  <c r="L46" i="9"/>
  <c r="M46" i="9"/>
  <c r="J89" i="9"/>
  <c r="K89" i="9"/>
  <c r="L89" i="9"/>
  <c r="M89" i="9"/>
  <c r="J78" i="9"/>
  <c r="K78" i="9"/>
  <c r="L78" i="9"/>
  <c r="M78" i="9"/>
  <c r="J113" i="9"/>
  <c r="K113" i="9"/>
  <c r="L113" i="9"/>
  <c r="M113" i="9"/>
  <c r="J144" i="9"/>
  <c r="K144" i="9"/>
  <c r="L144" i="9"/>
  <c r="M144" i="9"/>
  <c r="J24" i="9"/>
  <c r="K24" i="9"/>
  <c r="L24" i="9"/>
  <c r="M24" i="9"/>
  <c r="J132" i="9"/>
  <c r="K132" i="9"/>
  <c r="L132" i="9"/>
  <c r="M132" i="9"/>
  <c r="J109" i="9"/>
  <c r="K109" i="9"/>
  <c r="L109" i="9"/>
  <c r="M109" i="9"/>
  <c r="J17" i="9"/>
  <c r="K17" i="9"/>
  <c r="L17" i="9"/>
  <c r="M17" i="9"/>
  <c r="J169" i="9"/>
  <c r="K169" i="9"/>
  <c r="L169" i="9"/>
  <c r="M169" i="9"/>
  <c r="J102" i="9"/>
  <c r="K102" i="9"/>
  <c r="L102" i="9"/>
  <c r="M102" i="9"/>
  <c r="J186" i="9"/>
  <c r="K186" i="9"/>
  <c r="L186" i="9"/>
  <c r="M186" i="9"/>
  <c r="J157" i="9"/>
  <c r="K157" i="9"/>
  <c r="L157" i="9"/>
  <c r="M157" i="9"/>
  <c r="J100" i="9"/>
  <c r="K100" i="9"/>
  <c r="L100" i="9"/>
  <c r="M100" i="9"/>
  <c r="J131" i="9"/>
  <c r="K131" i="9"/>
  <c r="L131" i="9"/>
  <c r="M131" i="9"/>
  <c r="J219" i="9"/>
  <c r="K219" i="9"/>
  <c r="L219" i="9"/>
  <c r="M219" i="9"/>
  <c r="J200" i="9"/>
  <c r="K200" i="9"/>
  <c r="L200" i="9"/>
  <c r="M200" i="9"/>
  <c r="J81" i="9"/>
  <c r="K81" i="9"/>
  <c r="L81" i="9"/>
  <c r="M81" i="9"/>
  <c r="J75" i="9"/>
  <c r="K75" i="9"/>
  <c r="L75" i="9"/>
  <c r="M75" i="9"/>
  <c r="J118" i="9"/>
  <c r="K118" i="9"/>
  <c r="L118" i="9"/>
  <c r="M118" i="9"/>
  <c r="J73" i="9"/>
  <c r="K73" i="9"/>
  <c r="L73" i="9"/>
  <c r="M73" i="9"/>
  <c r="J72" i="9"/>
  <c r="K72" i="9"/>
  <c r="L72" i="9"/>
  <c r="M72" i="9"/>
  <c r="J164" i="9"/>
  <c r="K164" i="9"/>
  <c r="L164" i="9"/>
  <c r="M164" i="9"/>
  <c r="J108" i="9"/>
  <c r="K108" i="9"/>
  <c r="L108" i="9"/>
  <c r="M108" i="9"/>
  <c r="J83" i="9"/>
  <c r="K83" i="9"/>
  <c r="L83" i="9"/>
  <c r="M83" i="9"/>
  <c r="J148" i="9"/>
  <c r="K148" i="9"/>
  <c r="L148" i="9"/>
  <c r="M148" i="9"/>
  <c r="J127" i="9"/>
  <c r="K127" i="9"/>
  <c r="L127" i="9"/>
  <c r="M127" i="9"/>
  <c r="J168" i="9"/>
  <c r="K168" i="9"/>
  <c r="L168" i="9"/>
  <c r="M168" i="9"/>
  <c r="J59" i="9"/>
  <c r="K59" i="9"/>
  <c r="L59" i="9"/>
  <c r="M59" i="9"/>
  <c r="J116" i="9"/>
  <c r="K116" i="9"/>
  <c r="L116" i="9"/>
  <c r="M116" i="9"/>
  <c r="J76" i="9"/>
  <c r="K76" i="9"/>
  <c r="L76" i="9"/>
  <c r="M76" i="9"/>
  <c r="J181" i="9"/>
  <c r="K181" i="9"/>
  <c r="L181" i="9"/>
  <c r="M181" i="9"/>
  <c r="J128" i="9"/>
  <c r="K128" i="9"/>
  <c r="L128" i="9"/>
  <c r="M128" i="9"/>
  <c r="J123" i="9"/>
  <c r="K123" i="9"/>
  <c r="L123" i="9"/>
  <c r="M123" i="9"/>
  <c r="J163" i="9"/>
  <c r="K163" i="9"/>
  <c r="L163" i="9"/>
  <c r="M163" i="9"/>
  <c r="J209" i="9"/>
  <c r="K209" i="9"/>
  <c r="L209" i="9"/>
  <c r="M209" i="9"/>
  <c r="J110" i="9"/>
  <c r="K110" i="9"/>
  <c r="L110" i="9"/>
  <c r="M110" i="9"/>
  <c r="J93" i="9"/>
  <c r="K93" i="9"/>
  <c r="L93" i="9"/>
  <c r="M93" i="9"/>
  <c r="J119" i="9"/>
  <c r="K119" i="9"/>
  <c r="L119" i="9"/>
  <c r="M119" i="9"/>
  <c r="J105" i="9"/>
  <c r="K105" i="9"/>
  <c r="L105" i="9"/>
  <c r="M105" i="9"/>
  <c r="J229" i="9"/>
  <c r="K229" i="9"/>
  <c r="L229" i="9"/>
  <c r="M229" i="9"/>
  <c r="J221" i="9"/>
  <c r="K221" i="9"/>
  <c r="L221" i="9"/>
  <c r="M221" i="9"/>
  <c r="J171" i="9"/>
  <c r="K171" i="9"/>
  <c r="L171" i="9"/>
  <c r="M171" i="9"/>
  <c r="J135" i="9"/>
  <c r="K135" i="9"/>
  <c r="L135" i="9"/>
  <c r="M135" i="9"/>
  <c r="J41" i="9"/>
  <c r="K41" i="9"/>
  <c r="L41" i="9"/>
  <c r="M41" i="9"/>
  <c r="J160" i="9"/>
  <c r="K160" i="9"/>
  <c r="L160" i="9"/>
  <c r="M160" i="9"/>
  <c r="J104" i="9"/>
  <c r="K104" i="9"/>
  <c r="L104" i="9"/>
  <c r="M104" i="9"/>
  <c r="J150" i="9"/>
  <c r="K150" i="9"/>
  <c r="L150" i="9"/>
  <c r="M150" i="9"/>
  <c r="J90" i="9"/>
  <c r="K90" i="9"/>
  <c r="L90" i="9"/>
  <c r="M90" i="9"/>
  <c r="J87" i="9"/>
  <c r="K87" i="9"/>
  <c r="L87" i="9"/>
  <c r="M87" i="9"/>
  <c r="J29" i="9"/>
  <c r="K29" i="9"/>
  <c r="L29" i="9"/>
  <c r="M29" i="9"/>
  <c r="J85" i="9"/>
  <c r="K85" i="9"/>
  <c r="L85" i="9"/>
  <c r="M85" i="9"/>
  <c r="J179" i="9"/>
  <c r="K179" i="9"/>
  <c r="L179" i="9"/>
  <c r="M179" i="9"/>
  <c r="J159" i="9"/>
  <c r="K159" i="9"/>
  <c r="L159" i="9"/>
  <c r="M159" i="9"/>
  <c r="J129" i="9"/>
  <c r="K129" i="9"/>
  <c r="L129" i="9"/>
  <c r="M129" i="9"/>
  <c r="J187" i="9"/>
  <c r="K187" i="9"/>
  <c r="L187" i="9"/>
  <c r="M187" i="9"/>
  <c r="J14" i="9"/>
  <c r="K14" i="9"/>
  <c r="L14" i="9"/>
  <c r="M14" i="9"/>
  <c r="J248" i="9"/>
  <c r="K248" i="9"/>
  <c r="L248" i="9"/>
  <c r="M248" i="9"/>
  <c r="J166" i="9"/>
  <c r="K166" i="9"/>
  <c r="L166" i="9"/>
  <c r="M166" i="9"/>
  <c r="J106" i="9"/>
  <c r="K106" i="9"/>
  <c r="L106" i="9"/>
  <c r="M106" i="9"/>
  <c r="J224" i="9"/>
  <c r="K224" i="9"/>
  <c r="L224" i="9"/>
  <c r="M224" i="9"/>
  <c r="J97" i="9"/>
  <c r="K97" i="9"/>
  <c r="L97" i="9"/>
  <c r="M97" i="9"/>
  <c r="J142" i="9"/>
  <c r="K142" i="9"/>
  <c r="L142" i="9"/>
  <c r="M142" i="9"/>
  <c r="J120" i="9"/>
  <c r="K120" i="9"/>
  <c r="L120" i="9"/>
  <c r="M120" i="9"/>
  <c r="J252" i="9"/>
  <c r="K252" i="9"/>
  <c r="L252" i="9"/>
  <c r="M252" i="9"/>
  <c r="J189" i="9"/>
  <c r="K189" i="9"/>
  <c r="L189" i="9"/>
  <c r="M189" i="9"/>
  <c r="J103" i="9"/>
  <c r="K103" i="9"/>
  <c r="L103" i="9"/>
  <c r="M103" i="9"/>
  <c r="J126" i="9"/>
  <c r="K126" i="9"/>
  <c r="L126" i="9"/>
  <c r="M126" i="9"/>
  <c r="J231" i="9"/>
  <c r="K231" i="9"/>
  <c r="L231" i="9"/>
  <c r="M231" i="9"/>
  <c r="J176" i="9"/>
  <c r="K176" i="9"/>
  <c r="L176" i="9"/>
  <c r="M176" i="9"/>
  <c r="J112" i="9"/>
  <c r="K112" i="9"/>
  <c r="L112" i="9"/>
  <c r="M112" i="9"/>
  <c r="J216" i="9"/>
  <c r="K216" i="9"/>
  <c r="L216" i="9"/>
  <c r="M216" i="9"/>
  <c r="J69" i="9"/>
  <c r="K69" i="9"/>
  <c r="L69" i="9"/>
  <c r="M69" i="9"/>
  <c r="J136" i="9"/>
  <c r="K136" i="9"/>
  <c r="L136" i="9"/>
  <c r="M136" i="9"/>
  <c r="J37" i="9"/>
  <c r="K37" i="9"/>
  <c r="L37" i="9"/>
  <c r="M37" i="9"/>
  <c r="J185" i="9"/>
  <c r="K185" i="9"/>
  <c r="L185" i="9"/>
  <c r="M185" i="9"/>
  <c r="J122" i="9"/>
  <c r="K122" i="9"/>
  <c r="L122" i="9"/>
  <c r="M122" i="9"/>
  <c r="J156" i="9"/>
  <c r="K156" i="9"/>
  <c r="L156" i="9"/>
  <c r="M156" i="9"/>
  <c r="J183" i="9"/>
  <c r="K183" i="9"/>
  <c r="L183" i="9"/>
  <c r="M183" i="9"/>
  <c r="J180" i="9"/>
  <c r="K180" i="9"/>
  <c r="L180" i="9"/>
  <c r="M180" i="9"/>
  <c r="J154" i="9"/>
  <c r="K154" i="9"/>
  <c r="L154" i="9"/>
  <c r="M154" i="9"/>
  <c r="J202" i="9"/>
  <c r="K202" i="9"/>
  <c r="L202" i="9"/>
  <c r="M202" i="9"/>
  <c r="J272" i="9"/>
  <c r="K272" i="9"/>
  <c r="L272" i="9"/>
  <c r="M272" i="9"/>
  <c r="J115" i="9"/>
  <c r="K115" i="9"/>
  <c r="L115" i="9"/>
  <c r="M115" i="9"/>
  <c r="J192" i="9"/>
  <c r="K192" i="9"/>
  <c r="L192" i="9"/>
  <c r="M192" i="9"/>
  <c r="J253" i="9"/>
  <c r="K253" i="9"/>
  <c r="L253" i="9"/>
  <c r="M253" i="9"/>
  <c r="J153" i="9"/>
  <c r="K153" i="9"/>
  <c r="L153" i="9"/>
  <c r="M153" i="9"/>
  <c r="J32" i="9"/>
  <c r="K32" i="9"/>
  <c r="L32" i="9"/>
  <c r="M32" i="9"/>
  <c r="J162" i="9"/>
  <c r="K162" i="9"/>
  <c r="L162" i="9"/>
  <c r="M162" i="9"/>
  <c r="J147" i="9"/>
  <c r="K147" i="9"/>
  <c r="L147" i="9"/>
  <c r="M147" i="9"/>
  <c r="J245" i="9"/>
  <c r="K245" i="9"/>
  <c r="L245" i="9"/>
  <c r="M245" i="9"/>
  <c r="J145" i="9"/>
  <c r="K145" i="9"/>
  <c r="L145" i="9"/>
  <c r="M145" i="9"/>
  <c r="J62" i="9"/>
  <c r="K62" i="9"/>
  <c r="L62" i="9"/>
  <c r="M62" i="9"/>
  <c r="J125" i="9"/>
  <c r="K125" i="9"/>
  <c r="L125" i="9"/>
  <c r="M125" i="9"/>
  <c r="J124" i="9"/>
  <c r="K124" i="9"/>
  <c r="L124" i="9"/>
  <c r="M124" i="9"/>
  <c r="J198" i="9"/>
  <c r="K198" i="9"/>
  <c r="L198" i="9"/>
  <c r="M198" i="9"/>
  <c r="J91" i="9"/>
  <c r="K91" i="9"/>
  <c r="L91" i="9"/>
  <c r="M91" i="9"/>
  <c r="J201" i="9"/>
  <c r="K201" i="9"/>
  <c r="L201" i="9"/>
  <c r="M201" i="9"/>
  <c r="J182" i="9"/>
  <c r="K182" i="9"/>
  <c r="L182" i="9"/>
  <c r="M182" i="9"/>
  <c r="J210" i="9"/>
  <c r="K210" i="9"/>
  <c r="L210" i="9"/>
  <c r="M210" i="9"/>
  <c r="J80" i="9"/>
  <c r="K80" i="9"/>
  <c r="L80" i="9"/>
  <c r="M80" i="9"/>
  <c r="J143" i="9"/>
  <c r="K143" i="9"/>
  <c r="L143" i="9"/>
  <c r="M143" i="9"/>
  <c r="J281" i="9"/>
  <c r="K281" i="9"/>
  <c r="L281" i="9"/>
  <c r="M281" i="9"/>
  <c r="J261" i="9"/>
  <c r="K261" i="9"/>
  <c r="L261" i="9"/>
  <c r="M261" i="9"/>
  <c r="J213" i="9"/>
  <c r="K213" i="9"/>
  <c r="L213" i="9"/>
  <c r="M213" i="9"/>
  <c r="J117" i="9"/>
  <c r="K117" i="9"/>
  <c r="L117" i="9"/>
  <c r="M117" i="9"/>
  <c r="J167" i="9"/>
  <c r="K167" i="9"/>
  <c r="L167" i="9"/>
  <c r="M167" i="9"/>
  <c r="J301" i="9"/>
  <c r="K301" i="9"/>
  <c r="L301" i="9"/>
  <c r="M301" i="9"/>
  <c r="J65" i="9"/>
  <c r="K65" i="9"/>
  <c r="L65" i="9"/>
  <c r="M65" i="9"/>
  <c r="J247" i="9"/>
  <c r="K247" i="9"/>
  <c r="L247" i="9"/>
  <c r="M247" i="9"/>
  <c r="J199" i="9"/>
  <c r="K199" i="9"/>
  <c r="L199" i="9"/>
  <c r="M199" i="9"/>
  <c r="J68" i="9"/>
  <c r="K68" i="9"/>
  <c r="L68" i="9"/>
  <c r="M68" i="9"/>
  <c r="J232" i="9"/>
  <c r="K232" i="9"/>
  <c r="L232" i="9"/>
  <c r="M232" i="9"/>
  <c r="J218" i="9"/>
  <c r="K218" i="9"/>
  <c r="L218" i="9"/>
  <c r="M218" i="9"/>
  <c r="J238" i="9"/>
  <c r="K238" i="9"/>
  <c r="L238" i="9"/>
  <c r="M238" i="9"/>
  <c r="J197" i="9"/>
  <c r="K197" i="9"/>
  <c r="L197" i="9"/>
  <c r="M197" i="9"/>
  <c r="J241" i="9"/>
  <c r="K241" i="9"/>
  <c r="L241" i="9"/>
  <c r="M241" i="9"/>
  <c r="J277" i="9"/>
  <c r="K277" i="9"/>
  <c r="L277" i="9"/>
  <c r="M277" i="9"/>
  <c r="J196" i="9"/>
  <c r="K196" i="9"/>
  <c r="L196" i="9"/>
  <c r="M196" i="9"/>
  <c r="J264" i="9"/>
  <c r="K264" i="9"/>
  <c r="L264" i="9"/>
  <c r="M264" i="9"/>
  <c r="J149" i="9"/>
  <c r="K149" i="9"/>
  <c r="L149" i="9"/>
  <c r="M149" i="9"/>
  <c r="J107" i="9"/>
  <c r="K107" i="9"/>
  <c r="L107" i="9"/>
  <c r="M107" i="9"/>
  <c r="J195" i="9"/>
  <c r="K195" i="9"/>
  <c r="L195" i="9"/>
  <c r="M195" i="9"/>
  <c r="J223" i="9"/>
  <c r="K223" i="9"/>
  <c r="L223" i="9"/>
  <c r="M223" i="9"/>
  <c r="J161" i="9"/>
  <c r="K161" i="9"/>
  <c r="L161" i="9"/>
  <c r="M161" i="9"/>
  <c r="J53" i="9"/>
  <c r="K53" i="9"/>
  <c r="L53" i="9"/>
  <c r="M53" i="9"/>
  <c r="J258" i="9"/>
  <c r="K258" i="9"/>
  <c r="L258" i="9"/>
  <c r="M258" i="9"/>
  <c r="J111" i="9"/>
  <c r="K111" i="9"/>
  <c r="L111" i="9"/>
  <c r="M111" i="9"/>
  <c r="J310" i="9"/>
  <c r="K310" i="9"/>
  <c r="L310" i="9"/>
  <c r="M310" i="9"/>
  <c r="J121" i="9"/>
  <c r="K121" i="9"/>
  <c r="L121" i="9"/>
  <c r="M121" i="9"/>
  <c r="J204" i="9"/>
  <c r="K204" i="9"/>
  <c r="L204" i="9"/>
  <c r="M204" i="9"/>
  <c r="J175" i="9"/>
  <c r="K175" i="9"/>
  <c r="L175" i="9"/>
  <c r="M175" i="9"/>
  <c r="J173" i="9"/>
  <c r="K173" i="9"/>
  <c r="L173" i="9"/>
  <c r="M173" i="9"/>
  <c r="J174" i="9"/>
  <c r="K174" i="9"/>
  <c r="L174" i="9"/>
  <c r="M174" i="9"/>
  <c r="J230" i="9"/>
  <c r="K230" i="9"/>
  <c r="L230" i="9"/>
  <c r="M230" i="9"/>
  <c r="J203" i="9"/>
  <c r="K203" i="9"/>
  <c r="L203" i="9"/>
  <c r="M203" i="9"/>
  <c r="J225" i="9"/>
  <c r="K225" i="9"/>
  <c r="L225" i="9"/>
  <c r="M225" i="9"/>
  <c r="J165" i="9"/>
  <c r="K165" i="9"/>
  <c r="L165" i="9"/>
  <c r="M165" i="9"/>
  <c r="J325" i="9"/>
  <c r="K325" i="9"/>
  <c r="L325" i="9"/>
  <c r="M325" i="9"/>
  <c r="J193" i="9"/>
  <c r="K193" i="9"/>
  <c r="L193" i="9"/>
  <c r="M193" i="9"/>
  <c r="J188" i="9"/>
  <c r="K188" i="9"/>
  <c r="L188" i="9"/>
  <c r="M188" i="9"/>
  <c r="J172" i="9"/>
  <c r="K172" i="9"/>
  <c r="L172" i="9"/>
  <c r="M172" i="9"/>
  <c r="J211" i="9"/>
  <c r="K211" i="9"/>
  <c r="L211" i="9"/>
  <c r="M211" i="9"/>
  <c r="J141" i="9"/>
  <c r="K141" i="9"/>
  <c r="L141" i="9"/>
  <c r="M141" i="9"/>
  <c r="J158" i="9"/>
  <c r="K158" i="9"/>
  <c r="L158" i="9"/>
  <c r="M158" i="9"/>
  <c r="J319" i="9"/>
  <c r="K319" i="9"/>
  <c r="L319" i="9"/>
  <c r="M319" i="9"/>
  <c r="J266" i="9"/>
  <c r="K266" i="9"/>
  <c r="L266" i="9"/>
  <c r="M266" i="9"/>
  <c r="J133" i="9"/>
  <c r="K133" i="9"/>
  <c r="L133" i="9"/>
  <c r="M133" i="9"/>
  <c r="J308" i="9"/>
  <c r="K308" i="9"/>
  <c r="L308" i="9"/>
  <c r="M308" i="9"/>
  <c r="J233" i="9"/>
  <c r="K233" i="9"/>
  <c r="L233" i="9"/>
  <c r="M233" i="9"/>
  <c r="J215" i="9"/>
  <c r="K215" i="9"/>
  <c r="L215" i="9"/>
  <c r="M215" i="9"/>
  <c r="J170" i="9"/>
  <c r="K170" i="9"/>
  <c r="L170" i="9"/>
  <c r="M170" i="9"/>
  <c r="J206" i="9"/>
  <c r="K206" i="9"/>
  <c r="L206" i="9"/>
  <c r="M206" i="9"/>
  <c r="J254" i="9"/>
  <c r="K254" i="9"/>
  <c r="L254" i="9"/>
  <c r="M254" i="9"/>
  <c r="J276" i="9"/>
  <c r="K276" i="9"/>
  <c r="L276" i="9"/>
  <c r="M276" i="9"/>
  <c r="J278" i="9"/>
  <c r="K278" i="9"/>
  <c r="L278" i="9"/>
  <c r="M278" i="9"/>
  <c r="J251" i="9"/>
  <c r="K251" i="9"/>
  <c r="L251" i="9"/>
  <c r="M251" i="9"/>
  <c r="J236" i="9"/>
  <c r="K236" i="9"/>
  <c r="L236" i="9"/>
  <c r="M236" i="9"/>
  <c r="J191" i="9"/>
  <c r="K191" i="9"/>
  <c r="L191" i="9"/>
  <c r="M191" i="9"/>
  <c r="J237" i="9"/>
  <c r="K237" i="9"/>
  <c r="L237" i="9"/>
  <c r="M237" i="9"/>
  <c r="J177" i="9"/>
  <c r="K177" i="9"/>
  <c r="L177" i="9"/>
  <c r="M177" i="9"/>
  <c r="J114" i="9"/>
  <c r="K114" i="9"/>
  <c r="L114" i="9"/>
  <c r="M114" i="9"/>
  <c r="J220" i="9"/>
  <c r="K220" i="9"/>
  <c r="L220" i="9"/>
  <c r="M220" i="9"/>
  <c r="J139" i="9"/>
  <c r="K139" i="9"/>
  <c r="L139" i="9"/>
  <c r="M139" i="9"/>
  <c r="J227" i="9"/>
  <c r="K227" i="9"/>
  <c r="L227" i="9"/>
  <c r="M227" i="9"/>
  <c r="J311" i="9"/>
  <c r="K311" i="9"/>
  <c r="L311" i="9"/>
  <c r="M311" i="9"/>
  <c r="J333" i="9"/>
  <c r="K333" i="9"/>
  <c r="L333" i="9"/>
  <c r="M333" i="9"/>
  <c r="J228" i="9"/>
  <c r="K228" i="9"/>
  <c r="L228" i="9"/>
  <c r="M228" i="9"/>
  <c r="J64" i="9"/>
  <c r="K64" i="9"/>
  <c r="L64" i="9"/>
  <c r="M64" i="9"/>
  <c r="J322" i="9"/>
  <c r="K322" i="9"/>
  <c r="L322" i="9"/>
  <c r="M322" i="9"/>
  <c r="J294" i="9"/>
  <c r="K294" i="9"/>
  <c r="L294" i="9"/>
  <c r="M294" i="9"/>
  <c r="J282" i="9"/>
  <c r="K282" i="9"/>
  <c r="L282" i="9"/>
  <c r="M282" i="9"/>
  <c r="J271" i="9"/>
  <c r="K271" i="9"/>
  <c r="L271" i="9"/>
  <c r="M271" i="9"/>
  <c r="J140" i="9"/>
  <c r="K140" i="9"/>
  <c r="L140" i="9"/>
  <c r="M140" i="9"/>
  <c r="J338" i="9"/>
  <c r="K338" i="9"/>
  <c r="L338" i="9"/>
  <c r="M338" i="9"/>
  <c r="J155" i="9"/>
  <c r="K155" i="9"/>
  <c r="L155" i="9"/>
  <c r="M155" i="9"/>
  <c r="J151" i="9"/>
  <c r="K151" i="9"/>
  <c r="L151" i="9"/>
  <c r="M151" i="9"/>
  <c r="J270" i="9"/>
  <c r="K270" i="9"/>
  <c r="L270" i="9"/>
  <c r="M270" i="9"/>
  <c r="J334" i="9"/>
  <c r="K334" i="9"/>
  <c r="L334" i="9"/>
  <c r="M334" i="9"/>
  <c r="J262" i="9"/>
  <c r="K262" i="9"/>
  <c r="L262" i="9"/>
  <c r="M262" i="9"/>
  <c r="J295" i="9"/>
  <c r="K295" i="9"/>
  <c r="L295" i="9"/>
  <c r="M295" i="9"/>
  <c r="J313" i="9"/>
  <c r="K313" i="9"/>
  <c r="L313" i="9"/>
  <c r="M313" i="9"/>
  <c r="J244" i="9"/>
  <c r="K244" i="9"/>
  <c r="L244" i="9"/>
  <c r="M244" i="9"/>
  <c r="J297" i="9"/>
  <c r="K297" i="9"/>
  <c r="L297" i="9"/>
  <c r="M297" i="9"/>
  <c r="J267" i="9"/>
  <c r="K267" i="9"/>
  <c r="L267" i="9"/>
  <c r="M267" i="9"/>
  <c r="J314" i="9"/>
  <c r="K314" i="9"/>
  <c r="L314" i="9"/>
  <c r="M314" i="9"/>
  <c r="J246" i="9"/>
  <c r="K246" i="9"/>
  <c r="L246" i="9"/>
  <c r="M246" i="9"/>
  <c r="J255" i="9"/>
  <c r="K255" i="9"/>
  <c r="L255" i="9"/>
  <c r="M255" i="9"/>
  <c r="J226" i="9"/>
  <c r="K226" i="9"/>
  <c r="L226" i="9"/>
  <c r="M226" i="9"/>
  <c r="J359" i="9"/>
  <c r="K359" i="9"/>
  <c r="L359" i="9"/>
  <c r="M359" i="9"/>
  <c r="J343" i="9"/>
  <c r="K343" i="9"/>
  <c r="L343" i="9"/>
  <c r="M343" i="9"/>
  <c r="J377" i="9"/>
  <c r="K377" i="9"/>
  <c r="L377" i="9"/>
  <c r="M377" i="9"/>
  <c r="J152" i="9"/>
  <c r="K152" i="9"/>
  <c r="L152" i="9"/>
  <c r="M152" i="9"/>
  <c r="J256" i="9"/>
  <c r="K256" i="9"/>
  <c r="L256" i="9"/>
  <c r="M256" i="9"/>
  <c r="J84" i="9"/>
  <c r="K84" i="9"/>
  <c r="L84" i="9"/>
  <c r="M84" i="9"/>
  <c r="J284" i="9"/>
  <c r="K284" i="9"/>
  <c r="L284" i="9"/>
  <c r="M284" i="9"/>
  <c r="J340" i="9"/>
  <c r="K340" i="9"/>
  <c r="L340" i="9"/>
  <c r="M340" i="9"/>
  <c r="J370" i="9"/>
  <c r="K370" i="9"/>
  <c r="L370" i="9"/>
  <c r="M370" i="9"/>
  <c r="J394" i="9"/>
  <c r="K394" i="9"/>
  <c r="L394" i="9"/>
  <c r="M394" i="9"/>
  <c r="J214" i="9"/>
  <c r="K214" i="9"/>
  <c r="L214" i="9"/>
  <c r="M214" i="9"/>
  <c r="J263" i="9"/>
  <c r="K263" i="9"/>
  <c r="L263" i="9"/>
  <c r="M263" i="9"/>
  <c r="J357" i="9"/>
  <c r="K357" i="9"/>
  <c r="L357" i="9"/>
  <c r="M357" i="9"/>
  <c r="J208" i="9"/>
  <c r="K208" i="9"/>
  <c r="L208" i="9"/>
  <c r="M208" i="9"/>
  <c r="J345" i="9"/>
  <c r="K345" i="9"/>
  <c r="L345" i="9"/>
  <c r="M345" i="9"/>
  <c r="J291" i="9"/>
  <c r="K291" i="9"/>
  <c r="L291" i="9"/>
  <c r="M291" i="9"/>
  <c r="J269" i="9"/>
  <c r="K269" i="9"/>
  <c r="L269" i="9"/>
  <c r="M269" i="9"/>
  <c r="J312" i="9"/>
  <c r="K312" i="9"/>
  <c r="L312" i="9"/>
  <c r="M312" i="9"/>
  <c r="J290" i="9"/>
  <c r="K290" i="9"/>
  <c r="L290" i="9"/>
  <c r="M290" i="9"/>
  <c r="J335" i="9"/>
  <c r="K335" i="9"/>
  <c r="L335" i="9"/>
  <c r="M335" i="9"/>
  <c r="J268" i="9"/>
  <c r="K268" i="9"/>
  <c r="L268" i="9"/>
  <c r="M268" i="9"/>
  <c r="J283" i="9"/>
  <c r="K283" i="9"/>
  <c r="L283" i="9"/>
  <c r="M283" i="9"/>
  <c r="J242" i="9"/>
  <c r="K242" i="9"/>
  <c r="L242" i="9"/>
  <c r="M242" i="9"/>
  <c r="J317" i="9"/>
  <c r="K317" i="9"/>
  <c r="L317" i="9"/>
  <c r="M317" i="9"/>
  <c r="J360" i="9"/>
  <c r="K360" i="9"/>
  <c r="L360" i="9"/>
  <c r="M360" i="9"/>
  <c r="J235" i="9"/>
  <c r="K235" i="9"/>
  <c r="L235" i="9"/>
  <c r="M235" i="9"/>
  <c r="J318" i="9"/>
  <c r="K318" i="9"/>
  <c r="L318" i="9"/>
  <c r="M318" i="9"/>
  <c r="J275" i="9"/>
  <c r="K275" i="9"/>
  <c r="L275" i="9"/>
  <c r="M275" i="9"/>
  <c r="J365" i="9"/>
  <c r="K365" i="9"/>
  <c r="L365" i="9"/>
  <c r="M365" i="9"/>
  <c r="J289" i="9"/>
  <c r="K289" i="9"/>
  <c r="L289" i="9"/>
  <c r="M289" i="9"/>
  <c r="J336" i="9"/>
  <c r="K336" i="9"/>
  <c r="L336" i="9"/>
  <c r="M336" i="9"/>
  <c r="J250" i="9"/>
  <c r="K250" i="9"/>
  <c r="L250" i="9"/>
  <c r="M250" i="9"/>
  <c r="J353" i="9"/>
  <c r="K353" i="9"/>
  <c r="L353" i="9"/>
  <c r="M353" i="9"/>
  <c r="J328" i="9"/>
  <c r="K328" i="9"/>
  <c r="L328" i="9"/>
  <c r="M328" i="9"/>
  <c r="J397" i="9"/>
  <c r="K397" i="9"/>
  <c r="L397" i="9"/>
  <c r="M397" i="9"/>
  <c r="J367" i="9"/>
  <c r="K367" i="9"/>
  <c r="L367" i="9"/>
  <c r="M367" i="9"/>
  <c r="J207" i="9"/>
  <c r="K207" i="9"/>
  <c r="L207" i="9"/>
  <c r="M207" i="9"/>
  <c r="J361" i="9"/>
  <c r="K361" i="9"/>
  <c r="L361" i="9"/>
  <c r="M361" i="9"/>
  <c r="J356" i="9"/>
  <c r="K356" i="9"/>
  <c r="L356" i="9"/>
  <c r="M356" i="9"/>
  <c r="J184" i="9"/>
  <c r="K184" i="9"/>
  <c r="L184" i="9"/>
  <c r="M184" i="9"/>
  <c r="J348" i="9"/>
  <c r="K348" i="9"/>
  <c r="L348" i="9"/>
  <c r="M348" i="9"/>
  <c r="J324" i="9"/>
  <c r="K324" i="9"/>
  <c r="L324" i="9"/>
  <c r="M324" i="9"/>
  <c r="J303" i="9"/>
  <c r="K303" i="9"/>
  <c r="L303" i="9"/>
  <c r="M303" i="9"/>
  <c r="J327" i="9"/>
  <c r="K327" i="9"/>
  <c r="L327" i="9"/>
  <c r="M327" i="9"/>
  <c r="J406" i="9"/>
  <c r="K406" i="9"/>
  <c r="L406" i="9"/>
  <c r="M406" i="9"/>
  <c r="J234" i="9"/>
  <c r="K234" i="9"/>
  <c r="L234" i="9"/>
  <c r="M234" i="9"/>
  <c r="J293" i="9"/>
  <c r="K293" i="9"/>
  <c r="L293" i="9"/>
  <c r="M293" i="9"/>
  <c r="J222" i="9"/>
  <c r="K222" i="9"/>
  <c r="L222" i="9"/>
  <c r="M222" i="9"/>
  <c r="J373" i="9"/>
  <c r="K373" i="9"/>
  <c r="L373" i="9"/>
  <c r="M373" i="9"/>
  <c r="J240" i="9"/>
  <c r="K240" i="9"/>
  <c r="L240" i="9"/>
  <c r="M240" i="9"/>
  <c r="J259" i="9"/>
  <c r="K259" i="9"/>
  <c r="L259" i="9"/>
  <c r="M259" i="9"/>
  <c r="J260" i="9"/>
  <c r="K260" i="9"/>
  <c r="L260" i="9"/>
  <c r="M260" i="9"/>
  <c r="J288" i="9"/>
  <c r="K288" i="9"/>
  <c r="L288" i="9"/>
  <c r="M288" i="9"/>
  <c r="J249" i="9"/>
  <c r="K249" i="9"/>
  <c r="L249" i="9"/>
  <c r="M249" i="9"/>
  <c r="J309" i="9"/>
  <c r="K309" i="9"/>
  <c r="L309" i="9"/>
  <c r="M309" i="9"/>
  <c r="J307" i="9"/>
  <c r="K307" i="9"/>
  <c r="L307" i="9"/>
  <c r="M307" i="9"/>
  <c r="J332" i="9"/>
  <c r="K332" i="9"/>
  <c r="L332" i="9"/>
  <c r="M332" i="9"/>
  <c r="J205" i="9"/>
  <c r="K205" i="9"/>
  <c r="L205" i="9"/>
  <c r="M205" i="9"/>
  <c r="J280" i="9"/>
  <c r="K280" i="9"/>
  <c r="L280" i="9"/>
  <c r="M280" i="9"/>
  <c r="J190" i="9"/>
  <c r="K190" i="9"/>
  <c r="L190" i="9"/>
  <c r="M190" i="9"/>
  <c r="J384" i="9"/>
  <c r="K384" i="9"/>
  <c r="L384" i="9"/>
  <c r="M384" i="9"/>
  <c r="J411" i="9"/>
  <c r="K411" i="9"/>
  <c r="L411" i="9"/>
  <c r="M411" i="9"/>
  <c r="J265" i="9"/>
  <c r="K265" i="9"/>
  <c r="L265" i="9"/>
  <c r="M265" i="9"/>
  <c r="J344" i="9"/>
  <c r="K344" i="9"/>
  <c r="L344" i="9"/>
  <c r="M344" i="9"/>
  <c r="J279" i="9"/>
  <c r="K279" i="9"/>
  <c r="L279" i="9"/>
  <c r="M279" i="9"/>
  <c r="J387" i="9"/>
  <c r="K387" i="9"/>
  <c r="L387" i="9"/>
  <c r="M387" i="9"/>
  <c r="J331" i="9"/>
  <c r="K331" i="9"/>
  <c r="L331" i="9"/>
  <c r="M331" i="9"/>
  <c r="J217" i="9"/>
  <c r="K217" i="9"/>
  <c r="L217" i="9"/>
  <c r="M217" i="9"/>
  <c r="J329" i="9"/>
  <c r="K329" i="9"/>
  <c r="L329" i="9"/>
  <c r="M329" i="9"/>
  <c r="J300" i="9"/>
  <c r="K300" i="9"/>
  <c r="L300" i="9"/>
  <c r="M300" i="9"/>
  <c r="J194" i="9"/>
  <c r="K194" i="9"/>
  <c r="L194" i="9"/>
  <c r="M194" i="9"/>
  <c r="J422" i="9"/>
  <c r="K422" i="9"/>
  <c r="L422" i="9"/>
  <c r="M422" i="9"/>
  <c r="J326" i="9"/>
  <c r="K326" i="9"/>
  <c r="L326" i="9"/>
  <c r="M326" i="9"/>
  <c r="J362" i="9"/>
  <c r="K362" i="9"/>
  <c r="L362" i="9"/>
  <c r="M362" i="9"/>
  <c r="J306" i="9"/>
  <c r="K306" i="9"/>
  <c r="L306" i="9"/>
  <c r="M306" i="9"/>
  <c r="J358" i="9"/>
  <c r="K358" i="9"/>
  <c r="L358" i="9"/>
  <c r="M358" i="9"/>
  <c r="J337" i="9"/>
  <c r="K337" i="9"/>
  <c r="L337" i="9"/>
  <c r="M337" i="9"/>
  <c r="J355" i="9"/>
  <c r="K355" i="9"/>
  <c r="L355" i="9"/>
  <c r="M355" i="9"/>
  <c r="J450" i="9"/>
  <c r="K450" i="9"/>
  <c r="L450" i="9"/>
  <c r="M450" i="9"/>
  <c r="J354" i="9"/>
  <c r="K354" i="9"/>
  <c r="L354" i="9"/>
  <c r="M354" i="9"/>
  <c r="J374" i="9"/>
  <c r="K374" i="9"/>
  <c r="L374" i="9"/>
  <c r="M374" i="9"/>
  <c r="J380" i="9"/>
  <c r="K380" i="9"/>
  <c r="L380" i="9"/>
  <c r="M380" i="9"/>
  <c r="J342" i="9"/>
  <c r="K342" i="9"/>
  <c r="L342" i="9"/>
  <c r="M342" i="9"/>
  <c r="J386" i="9"/>
  <c r="K386" i="9"/>
  <c r="L386" i="9"/>
  <c r="M386" i="9"/>
  <c r="J402" i="9"/>
  <c r="K402" i="9"/>
  <c r="L402" i="9"/>
  <c r="M402" i="9"/>
  <c r="J428" i="9"/>
  <c r="K428" i="9"/>
  <c r="L428" i="9"/>
  <c r="M428" i="9"/>
  <c r="J372" i="9"/>
  <c r="K372" i="9"/>
  <c r="L372" i="9"/>
  <c r="M372" i="9"/>
  <c r="J323" i="9"/>
  <c r="K323" i="9"/>
  <c r="L323" i="9"/>
  <c r="M323" i="9"/>
  <c r="J399" i="9"/>
  <c r="K399" i="9"/>
  <c r="L399" i="9"/>
  <c r="M399" i="9"/>
  <c r="J305" i="9"/>
  <c r="K305" i="9"/>
  <c r="L305" i="9"/>
  <c r="M305" i="9"/>
  <c r="J378" i="9"/>
  <c r="K378" i="9"/>
  <c r="L378" i="9"/>
  <c r="M378" i="9"/>
  <c r="J302" i="9"/>
  <c r="K302" i="9"/>
  <c r="L302" i="9"/>
  <c r="M302" i="9"/>
  <c r="J395" i="9"/>
  <c r="K395" i="9"/>
  <c r="L395" i="9"/>
  <c r="M395" i="9"/>
  <c r="J299" i="9"/>
  <c r="K299" i="9"/>
  <c r="L299" i="9"/>
  <c r="M299" i="9"/>
  <c r="J285" i="9"/>
  <c r="K285" i="9"/>
  <c r="L285" i="9"/>
  <c r="M285" i="9"/>
  <c r="J239" i="9"/>
  <c r="K239" i="9"/>
  <c r="L239" i="9"/>
  <c r="M239" i="9"/>
  <c r="J287" i="9"/>
  <c r="K287" i="9"/>
  <c r="L287" i="9"/>
  <c r="M287" i="9"/>
  <c r="J349" i="9"/>
  <c r="K349" i="9"/>
  <c r="L349" i="9"/>
  <c r="M349" i="9"/>
  <c r="J243" i="9"/>
  <c r="K243" i="9"/>
  <c r="L243" i="9"/>
  <c r="M243" i="9"/>
  <c r="J315" i="9"/>
  <c r="K315" i="9"/>
  <c r="L315" i="9"/>
  <c r="M315" i="9"/>
  <c r="J304" i="9"/>
  <c r="K304" i="9"/>
  <c r="L304" i="9"/>
  <c r="M304" i="9"/>
  <c r="J274" i="9"/>
  <c r="K274" i="9"/>
  <c r="L274" i="9"/>
  <c r="M274" i="9"/>
  <c r="J375" i="9"/>
  <c r="K375" i="9"/>
  <c r="L375" i="9"/>
  <c r="M375" i="9"/>
  <c r="J298" i="9"/>
  <c r="K298" i="9"/>
  <c r="L298" i="9"/>
  <c r="M298" i="9"/>
  <c r="J407" i="9"/>
  <c r="K407" i="9"/>
  <c r="L407" i="9"/>
  <c r="M407" i="9"/>
  <c r="J273" i="9"/>
  <c r="K273" i="9"/>
  <c r="L273" i="9"/>
  <c r="M273" i="9"/>
  <c r="J379" i="9"/>
  <c r="K379" i="9"/>
  <c r="L379" i="9"/>
  <c r="M379" i="9"/>
  <c r="J408" i="9"/>
  <c r="K408" i="9"/>
  <c r="L408" i="9"/>
  <c r="M408" i="9"/>
  <c r="J368" i="9"/>
  <c r="K368" i="9"/>
  <c r="L368" i="9"/>
  <c r="M368" i="9"/>
  <c r="J212" i="9"/>
  <c r="K212" i="9"/>
  <c r="L212" i="9"/>
  <c r="M212" i="9"/>
  <c r="J257" i="9"/>
  <c r="K257" i="9"/>
  <c r="L257" i="9"/>
  <c r="M257" i="9"/>
  <c r="J352" i="9"/>
  <c r="K352" i="9"/>
  <c r="L352" i="9"/>
  <c r="M352" i="9"/>
  <c r="J392" i="9"/>
  <c r="K392" i="9"/>
  <c r="L392" i="9"/>
  <c r="M392" i="9"/>
  <c r="J369" i="9"/>
  <c r="K369" i="9"/>
  <c r="L369" i="9"/>
  <c r="M369" i="9"/>
  <c r="J321" i="9"/>
  <c r="K321" i="9"/>
  <c r="L321" i="9"/>
  <c r="M321" i="9"/>
  <c r="J401" i="9"/>
  <c r="K401" i="9"/>
  <c r="L401" i="9"/>
  <c r="M401" i="9"/>
  <c r="J454" i="9"/>
  <c r="K454" i="9"/>
  <c r="L454" i="9"/>
  <c r="M454" i="9"/>
  <c r="J405" i="9"/>
  <c r="K405" i="9"/>
  <c r="L405" i="9"/>
  <c r="M405" i="9"/>
  <c r="J388" i="9"/>
  <c r="K388" i="9"/>
  <c r="L388" i="9"/>
  <c r="M388" i="9"/>
  <c r="J366" i="9"/>
  <c r="K366" i="9"/>
  <c r="L366" i="9"/>
  <c r="M366" i="9"/>
  <c r="J292" i="9"/>
  <c r="K292" i="9"/>
  <c r="L292" i="9"/>
  <c r="M292" i="9"/>
  <c r="J415" i="9"/>
  <c r="K415" i="9"/>
  <c r="L415" i="9"/>
  <c r="M415" i="9"/>
  <c r="J296" i="9"/>
  <c r="K296" i="9"/>
  <c r="L296" i="9"/>
  <c r="M296" i="9"/>
  <c r="J420" i="9"/>
  <c r="K420" i="9"/>
  <c r="L420" i="9"/>
  <c r="M420" i="9"/>
  <c r="J381" i="9"/>
  <c r="K381" i="9"/>
  <c r="L381" i="9"/>
  <c r="M381" i="9"/>
  <c r="J316" i="9"/>
  <c r="K316" i="9"/>
  <c r="L316" i="9"/>
  <c r="M316" i="9"/>
  <c r="J320" i="9"/>
  <c r="K320" i="9"/>
  <c r="L320" i="9"/>
  <c r="M320" i="9"/>
  <c r="J424" i="9"/>
  <c r="K424" i="9"/>
  <c r="L424" i="9"/>
  <c r="M424" i="9"/>
  <c r="J347" i="9"/>
  <c r="K347" i="9"/>
  <c r="L347" i="9"/>
  <c r="M347" i="9"/>
  <c r="J364" i="9"/>
  <c r="K364" i="9"/>
  <c r="L364" i="9"/>
  <c r="M364" i="9"/>
  <c r="J330" i="9"/>
  <c r="K330" i="9"/>
  <c r="L330" i="9"/>
  <c r="M330" i="9"/>
  <c r="J371" i="9"/>
  <c r="K371" i="9"/>
  <c r="L371" i="9"/>
  <c r="M371" i="9"/>
  <c r="J427" i="9"/>
  <c r="K427" i="9"/>
  <c r="L427" i="9"/>
  <c r="M427" i="9"/>
  <c r="J435" i="9"/>
  <c r="K435" i="9"/>
  <c r="L435" i="9"/>
  <c r="M435" i="9"/>
  <c r="J400" i="9"/>
  <c r="K400" i="9"/>
  <c r="L400" i="9"/>
  <c r="M400" i="9"/>
  <c r="J286" i="9"/>
  <c r="K286" i="9"/>
  <c r="L286" i="9"/>
  <c r="M286" i="9"/>
  <c r="J398" i="9"/>
  <c r="K398" i="9"/>
  <c r="L398" i="9"/>
  <c r="M398" i="9"/>
  <c r="J385" i="9"/>
  <c r="K385" i="9"/>
  <c r="L385" i="9"/>
  <c r="M385" i="9"/>
  <c r="J442" i="9"/>
  <c r="K442" i="9"/>
  <c r="L442" i="9"/>
  <c r="M442" i="9"/>
  <c r="J351" i="9"/>
  <c r="K351" i="9"/>
  <c r="L351" i="9"/>
  <c r="M351" i="9"/>
  <c r="J376" i="9"/>
  <c r="K376" i="9"/>
  <c r="L376" i="9"/>
  <c r="M376" i="9"/>
  <c r="J421" i="9"/>
  <c r="K421" i="9"/>
  <c r="L421" i="9"/>
  <c r="M421" i="9"/>
  <c r="J410" i="9"/>
  <c r="K410" i="9"/>
  <c r="L410" i="9"/>
  <c r="M410" i="9"/>
  <c r="J414" i="9"/>
  <c r="K414" i="9"/>
  <c r="L414" i="9"/>
  <c r="M414" i="9"/>
  <c r="J403" i="9"/>
  <c r="K403" i="9"/>
  <c r="L403" i="9"/>
  <c r="M403" i="9"/>
  <c r="J416" i="9"/>
  <c r="K416" i="9"/>
  <c r="L416" i="9"/>
  <c r="M416" i="9"/>
  <c r="J463" i="9"/>
  <c r="K463" i="9"/>
  <c r="L463" i="9"/>
  <c r="M463" i="9"/>
  <c r="J413" i="9"/>
  <c r="K413" i="9"/>
  <c r="L413" i="9"/>
  <c r="M413" i="9"/>
  <c r="J433" i="9"/>
  <c r="K433" i="9"/>
  <c r="L433" i="9"/>
  <c r="M433" i="9"/>
  <c r="J350" i="9"/>
  <c r="K350" i="9"/>
  <c r="L350" i="9"/>
  <c r="M350" i="9"/>
  <c r="J440" i="9"/>
  <c r="K440" i="9"/>
  <c r="L440" i="9"/>
  <c r="M440" i="9"/>
  <c r="J443" i="9"/>
  <c r="K443" i="9"/>
  <c r="L443" i="9"/>
  <c r="M443" i="9"/>
  <c r="J382" i="9"/>
  <c r="K382" i="9"/>
  <c r="L382" i="9"/>
  <c r="M382" i="9"/>
  <c r="J363" i="9"/>
  <c r="K363" i="9"/>
  <c r="L363" i="9"/>
  <c r="M363" i="9"/>
  <c r="J341" i="9"/>
  <c r="K341" i="9"/>
  <c r="L341" i="9"/>
  <c r="M341" i="9"/>
  <c r="J459" i="9"/>
  <c r="K459" i="9"/>
  <c r="L459" i="9"/>
  <c r="M459" i="9"/>
  <c r="J432" i="9"/>
  <c r="K432" i="9"/>
  <c r="L432" i="9"/>
  <c r="M432" i="9"/>
  <c r="J423" i="9"/>
  <c r="K423" i="9"/>
  <c r="L423" i="9"/>
  <c r="M423" i="9"/>
  <c r="J426" i="9"/>
  <c r="K426" i="9"/>
  <c r="L426" i="9"/>
  <c r="M426" i="9"/>
  <c r="J383" i="9"/>
  <c r="K383" i="9"/>
  <c r="L383" i="9"/>
  <c r="M383" i="9"/>
  <c r="J466" i="9"/>
  <c r="K466" i="9"/>
  <c r="L466" i="9"/>
  <c r="M466" i="9"/>
  <c r="J404" i="9"/>
  <c r="K404" i="9"/>
  <c r="L404" i="9"/>
  <c r="M404" i="9"/>
  <c r="J339" i="9"/>
  <c r="K339" i="9"/>
  <c r="L339" i="9"/>
  <c r="M339" i="9"/>
  <c r="J412" i="9"/>
  <c r="K412" i="9"/>
  <c r="L412" i="9"/>
  <c r="M412" i="9"/>
  <c r="J419" i="9"/>
  <c r="K419" i="9"/>
  <c r="L419" i="9"/>
  <c r="M419" i="9"/>
  <c r="J431" i="9"/>
  <c r="K431" i="9"/>
  <c r="L431" i="9"/>
  <c r="M431" i="9"/>
  <c r="J439" i="9"/>
  <c r="K439" i="9"/>
  <c r="L439" i="9"/>
  <c r="M439" i="9"/>
  <c r="J452" i="9"/>
  <c r="K452" i="9"/>
  <c r="L452" i="9"/>
  <c r="M452" i="9"/>
  <c r="J451" i="9"/>
  <c r="K451" i="9"/>
  <c r="L451" i="9"/>
  <c r="M451" i="9"/>
  <c r="J418" i="9"/>
  <c r="K418" i="9"/>
  <c r="L418" i="9"/>
  <c r="M418" i="9"/>
  <c r="J391" i="9"/>
  <c r="K391" i="9"/>
  <c r="L391" i="9"/>
  <c r="M391" i="9"/>
  <c r="J346" i="9"/>
  <c r="K346" i="9"/>
  <c r="L346" i="9"/>
  <c r="M346" i="9"/>
  <c r="J447" i="9"/>
  <c r="K447" i="9"/>
  <c r="L447" i="9"/>
  <c r="M447" i="9"/>
  <c r="J467" i="9"/>
  <c r="K467" i="9"/>
  <c r="L467" i="9"/>
  <c r="M467" i="9"/>
  <c r="J475" i="9"/>
  <c r="K475" i="9"/>
  <c r="L475" i="9"/>
  <c r="M475" i="9"/>
  <c r="J396" i="9"/>
  <c r="K396" i="9"/>
  <c r="L396" i="9"/>
  <c r="M396" i="9"/>
  <c r="J425" i="9"/>
  <c r="K425" i="9"/>
  <c r="L425" i="9"/>
  <c r="M425" i="9"/>
  <c r="J465" i="9"/>
  <c r="K465" i="9"/>
  <c r="L465" i="9"/>
  <c r="M465" i="9"/>
  <c r="J477" i="9"/>
  <c r="K477" i="9"/>
  <c r="L477" i="9"/>
  <c r="M477" i="9"/>
  <c r="J417" i="9"/>
  <c r="K417" i="9"/>
  <c r="L417" i="9"/>
  <c r="M417" i="9"/>
  <c r="J429" i="9"/>
  <c r="K429" i="9"/>
  <c r="L429" i="9"/>
  <c r="M429" i="9"/>
  <c r="J482" i="9"/>
  <c r="K482" i="9"/>
  <c r="L482" i="9"/>
  <c r="M482" i="9"/>
  <c r="J436" i="9"/>
  <c r="K436" i="9"/>
  <c r="L436" i="9"/>
  <c r="M436" i="9"/>
  <c r="J441" i="9"/>
  <c r="K441" i="9"/>
  <c r="L441" i="9"/>
  <c r="M441" i="9"/>
  <c r="J492" i="9"/>
  <c r="K492" i="9"/>
  <c r="L492" i="9"/>
  <c r="M492" i="9"/>
  <c r="J460" i="9"/>
  <c r="K460" i="9"/>
  <c r="L460" i="9"/>
  <c r="M460" i="9"/>
  <c r="J449" i="9"/>
  <c r="K449" i="9"/>
  <c r="L449" i="9"/>
  <c r="M449" i="9"/>
  <c r="J434" i="9"/>
  <c r="K434" i="9"/>
  <c r="L434" i="9"/>
  <c r="M434" i="9"/>
  <c r="J409" i="9"/>
  <c r="K409" i="9"/>
  <c r="L409" i="9"/>
  <c r="M409" i="9"/>
  <c r="J456" i="9"/>
  <c r="K456" i="9"/>
  <c r="L456" i="9"/>
  <c r="M456" i="9"/>
  <c r="J470" i="9"/>
  <c r="K470" i="9"/>
  <c r="L470" i="9"/>
  <c r="M470" i="9"/>
  <c r="J462" i="9"/>
  <c r="K462" i="9"/>
  <c r="L462" i="9"/>
  <c r="M462" i="9"/>
  <c r="J476" i="9"/>
  <c r="K476" i="9"/>
  <c r="L476" i="9"/>
  <c r="M476" i="9"/>
  <c r="J471" i="9"/>
  <c r="K471" i="9"/>
  <c r="L471" i="9"/>
  <c r="M471" i="9"/>
  <c r="J448" i="9"/>
  <c r="K448" i="9"/>
  <c r="L448" i="9"/>
  <c r="M448" i="9"/>
  <c r="J393" i="9"/>
  <c r="K393" i="9"/>
  <c r="L393" i="9"/>
  <c r="M393" i="9"/>
  <c r="J478" i="9"/>
  <c r="K478" i="9"/>
  <c r="L478" i="9"/>
  <c r="M478" i="9"/>
  <c r="J389" i="9"/>
  <c r="K389" i="9"/>
  <c r="L389" i="9"/>
  <c r="M389" i="9"/>
  <c r="J438" i="9"/>
  <c r="K438" i="9"/>
  <c r="L438" i="9"/>
  <c r="M438" i="9"/>
  <c r="J430" i="9"/>
  <c r="K430" i="9"/>
  <c r="L430" i="9"/>
  <c r="M430" i="9"/>
  <c r="J474" i="9"/>
  <c r="K474" i="9"/>
  <c r="L474" i="9"/>
  <c r="M474" i="9"/>
  <c r="J472" i="9"/>
  <c r="K472" i="9"/>
  <c r="L472" i="9"/>
  <c r="M472" i="9"/>
  <c r="J473" i="9"/>
  <c r="K473" i="9"/>
  <c r="L473" i="9"/>
  <c r="M473" i="9"/>
  <c r="J444" i="9"/>
  <c r="K444" i="9"/>
  <c r="L444" i="9"/>
  <c r="M444" i="9"/>
  <c r="J390" i="9"/>
  <c r="K390" i="9"/>
  <c r="L390" i="9"/>
  <c r="M390" i="9"/>
  <c r="J445" i="9"/>
  <c r="K445" i="9"/>
  <c r="L445" i="9"/>
  <c r="M445" i="9"/>
  <c r="J464" i="9"/>
  <c r="K464" i="9"/>
  <c r="L464" i="9"/>
  <c r="M464" i="9"/>
  <c r="J468" i="9"/>
  <c r="K468" i="9"/>
  <c r="L468" i="9"/>
  <c r="M468" i="9"/>
  <c r="J489" i="9"/>
  <c r="K489" i="9"/>
  <c r="L489" i="9"/>
  <c r="M489" i="9"/>
  <c r="J481" i="9"/>
  <c r="K481" i="9"/>
  <c r="L481" i="9"/>
  <c r="M481" i="9"/>
  <c r="J453" i="9"/>
  <c r="K453" i="9"/>
  <c r="L453" i="9"/>
  <c r="M453" i="9"/>
  <c r="J457" i="9"/>
  <c r="K457" i="9"/>
  <c r="L457" i="9"/>
  <c r="M457" i="9"/>
  <c r="J437" i="9"/>
  <c r="K437" i="9"/>
  <c r="L437" i="9"/>
  <c r="M437" i="9"/>
  <c r="J461" i="9"/>
  <c r="K461" i="9"/>
  <c r="L461" i="9"/>
  <c r="M461" i="9"/>
  <c r="J458" i="9"/>
  <c r="K458" i="9"/>
  <c r="L458" i="9"/>
  <c r="M458" i="9"/>
  <c r="J469" i="9"/>
  <c r="K469" i="9"/>
  <c r="L469" i="9"/>
  <c r="M469" i="9"/>
  <c r="J446" i="9"/>
  <c r="K446" i="9"/>
  <c r="L446" i="9"/>
  <c r="M446" i="9"/>
  <c r="J480" i="9"/>
  <c r="K480" i="9"/>
  <c r="L480" i="9"/>
  <c r="M480" i="9"/>
  <c r="J494" i="9"/>
  <c r="K494" i="9"/>
  <c r="L494" i="9"/>
  <c r="M494" i="9"/>
  <c r="J491" i="9"/>
  <c r="K491" i="9"/>
  <c r="L491" i="9"/>
  <c r="M491" i="9"/>
  <c r="J495" i="9"/>
  <c r="K495" i="9"/>
  <c r="L495" i="9"/>
  <c r="M495" i="9"/>
  <c r="J479" i="9"/>
  <c r="K479" i="9"/>
  <c r="L479" i="9"/>
  <c r="M479" i="9"/>
  <c r="J486" i="9"/>
  <c r="K486" i="9"/>
  <c r="L486" i="9"/>
  <c r="M486" i="9"/>
  <c r="J493" i="9"/>
  <c r="K493" i="9"/>
  <c r="L493" i="9"/>
  <c r="M493" i="9"/>
  <c r="J485" i="9"/>
  <c r="K485" i="9"/>
  <c r="L485" i="9"/>
  <c r="M485" i="9"/>
  <c r="J483" i="9"/>
  <c r="K483" i="9"/>
  <c r="L483" i="9"/>
  <c r="M483" i="9"/>
  <c r="J490" i="9"/>
  <c r="K490" i="9"/>
  <c r="L490" i="9"/>
  <c r="M490" i="9"/>
  <c r="J455" i="9"/>
  <c r="K455" i="9"/>
  <c r="L455" i="9"/>
  <c r="M455" i="9"/>
  <c r="J488" i="9"/>
  <c r="K488" i="9"/>
  <c r="L488" i="9"/>
  <c r="M488" i="9"/>
  <c r="J487" i="9"/>
  <c r="K487" i="9"/>
  <c r="L487" i="9"/>
  <c r="M487" i="9"/>
  <c r="J484" i="9"/>
  <c r="K484" i="9"/>
  <c r="L484" i="9"/>
  <c r="M484" i="9"/>
  <c r="J496" i="9"/>
  <c r="K496" i="9"/>
  <c r="L496" i="9"/>
  <c r="M496" i="9"/>
  <c r="J5" i="9"/>
  <c r="K5" i="9"/>
  <c r="L5" i="9"/>
  <c r="M5" i="9"/>
  <c r="I5" i="9"/>
  <c r="I8" i="9"/>
  <c r="N8" i="9"/>
  <c r="I15" i="9"/>
  <c r="N15" i="9"/>
  <c r="I9" i="9"/>
  <c r="N9" i="9"/>
  <c r="I6" i="9"/>
  <c r="N6" i="9"/>
  <c r="I31" i="9"/>
  <c r="N31" i="9"/>
  <c r="I7" i="9"/>
  <c r="N7" i="9"/>
  <c r="I11" i="9"/>
  <c r="N11" i="9"/>
  <c r="I18" i="9"/>
  <c r="N18" i="9"/>
  <c r="I21" i="9"/>
  <c r="N21" i="9"/>
  <c r="I16" i="9"/>
  <c r="N16" i="9"/>
  <c r="I33" i="9"/>
  <c r="N33" i="9"/>
  <c r="I55" i="9"/>
  <c r="N55" i="9"/>
  <c r="I45" i="9"/>
  <c r="N45" i="9"/>
  <c r="I38" i="9"/>
  <c r="N38" i="9"/>
  <c r="I48" i="9"/>
  <c r="N48" i="9"/>
  <c r="I28" i="9"/>
  <c r="N28" i="9"/>
  <c r="I61" i="9"/>
  <c r="N61" i="9"/>
  <c r="I25" i="9"/>
  <c r="N25" i="9"/>
  <c r="I98" i="9"/>
  <c r="N98" i="9"/>
  <c r="I34" i="9"/>
  <c r="N34" i="9"/>
  <c r="I42" i="9"/>
  <c r="N42" i="9"/>
  <c r="I10" i="9"/>
  <c r="N10" i="9"/>
  <c r="I52" i="9"/>
  <c r="N52" i="9"/>
  <c r="I13" i="9"/>
  <c r="N13" i="9"/>
  <c r="I49" i="9"/>
  <c r="N49" i="9"/>
  <c r="I26" i="9"/>
  <c r="N26" i="9"/>
  <c r="I79" i="9"/>
  <c r="N79" i="9"/>
  <c r="I12" i="9"/>
  <c r="N12" i="9"/>
  <c r="I19" i="9"/>
  <c r="N19" i="9"/>
  <c r="I50" i="9"/>
  <c r="N50" i="9"/>
  <c r="I96" i="9"/>
  <c r="N96" i="9"/>
  <c r="I54" i="9"/>
  <c r="N54" i="9"/>
  <c r="I74" i="9"/>
  <c r="N74" i="9"/>
  <c r="I23" i="9"/>
  <c r="N23" i="9"/>
  <c r="I60" i="9"/>
  <c r="N60" i="9"/>
  <c r="I56" i="9"/>
  <c r="N56" i="9"/>
  <c r="I86" i="9"/>
  <c r="N86" i="9"/>
  <c r="I22" i="9"/>
  <c r="N22" i="9"/>
  <c r="I51" i="9"/>
  <c r="N51" i="9"/>
  <c r="I30" i="9"/>
  <c r="N30" i="9"/>
  <c r="I20" i="9"/>
  <c r="N20" i="9"/>
  <c r="I101" i="9"/>
  <c r="N101" i="9"/>
  <c r="I63" i="9"/>
  <c r="N63" i="9"/>
  <c r="I178" i="9"/>
  <c r="N178" i="9"/>
  <c r="I82" i="9"/>
  <c r="N82" i="9"/>
  <c r="I58" i="9"/>
  <c r="N58" i="9"/>
  <c r="I57" i="9"/>
  <c r="N57" i="9"/>
  <c r="I66" i="9"/>
  <c r="N66" i="9"/>
  <c r="I40" i="9"/>
  <c r="N40" i="9"/>
  <c r="I39" i="9"/>
  <c r="N39" i="9"/>
  <c r="I95" i="9"/>
  <c r="N95" i="9"/>
  <c r="I47" i="9"/>
  <c r="N47" i="9"/>
  <c r="I43" i="9"/>
  <c r="N43" i="9"/>
  <c r="I67" i="9"/>
  <c r="N67" i="9"/>
  <c r="I138" i="9"/>
  <c r="N138" i="9"/>
  <c r="I92" i="9"/>
  <c r="N92" i="9"/>
  <c r="I94" i="9"/>
  <c r="N94" i="9"/>
  <c r="I146" i="9"/>
  <c r="N146" i="9"/>
  <c r="I70" i="9"/>
  <c r="N70" i="9"/>
  <c r="I71" i="9"/>
  <c r="N71" i="9"/>
  <c r="I88" i="9"/>
  <c r="N88" i="9"/>
  <c r="I35" i="9"/>
  <c r="N35" i="9"/>
  <c r="I44" i="9"/>
  <c r="N44" i="9"/>
  <c r="I130" i="9"/>
  <c r="N130" i="9"/>
  <c r="I36" i="9"/>
  <c r="N36" i="9"/>
  <c r="I137" i="9"/>
  <c r="N137" i="9"/>
  <c r="I27" i="9"/>
  <c r="N27" i="9"/>
  <c r="I77" i="9"/>
  <c r="N77" i="9"/>
  <c r="I99" i="9"/>
  <c r="N99" i="9"/>
  <c r="I134" i="9"/>
  <c r="N134" i="9"/>
  <c r="I46" i="9"/>
  <c r="N46" i="9"/>
  <c r="I89" i="9"/>
  <c r="N89" i="9"/>
  <c r="I78" i="9"/>
  <c r="N78" i="9"/>
  <c r="I113" i="9"/>
  <c r="N113" i="9"/>
  <c r="I144" i="9"/>
  <c r="N144" i="9"/>
  <c r="I24" i="9"/>
  <c r="N24" i="9"/>
  <c r="I132" i="9"/>
  <c r="N132" i="9"/>
  <c r="I109" i="9"/>
  <c r="N109" i="9"/>
  <c r="I17" i="9"/>
  <c r="N17" i="9"/>
  <c r="I169" i="9"/>
  <c r="N169" i="9"/>
  <c r="I102" i="9"/>
  <c r="N102" i="9"/>
  <c r="I186" i="9"/>
  <c r="N186" i="9"/>
  <c r="I157" i="9"/>
  <c r="N157" i="9"/>
  <c r="I100" i="9"/>
  <c r="N100" i="9"/>
  <c r="I131" i="9"/>
  <c r="N131" i="9"/>
  <c r="I219" i="9"/>
  <c r="N219" i="9"/>
  <c r="I200" i="9"/>
  <c r="N200" i="9"/>
  <c r="I81" i="9"/>
  <c r="N81" i="9"/>
  <c r="I75" i="9"/>
  <c r="N75" i="9"/>
  <c r="I118" i="9"/>
  <c r="N118" i="9"/>
  <c r="I73" i="9"/>
  <c r="N73" i="9"/>
  <c r="I72" i="9"/>
  <c r="N72" i="9"/>
  <c r="I164" i="9"/>
  <c r="N164" i="9"/>
  <c r="I108" i="9"/>
  <c r="N108" i="9"/>
  <c r="I83" i="9"/>
  <c r="N83" i="9"/>
  <c r="I148" i="9"/>
  <c r="N148" i="9"/>
  <c r="I127" i="9"/>
  <c r="N127" i="9"/>
  <c r="I168" i="9"/>
  <c r="N168" i="9"/>
  <c r="I59" i="9"/>
  <c r="N59" i="9"/>
  <c r="I116" i="9"/>
  <c r="N116" i="9"/>
  <c r="I76" i="9"/>
  <c r="N76" i="9"/>
  <c r="I181" i="9"/>
  <c r="N181" i="9"/>
  <c r="I128" i="9"/>
  <c r="N128" i="9"/>
  <c r="I123" i="9"/>
  <c r="N123" i="9"/>
  <c r="I163" i="9"/>
  <c r="N163" i="9"/>
  <c r="I209" i="9"/>
  <c r="N209" i="9"/>
  <c r="I110" i="9"/>
  <c r="N110" i="9"/>
  <c r="I93" i="9"/>
  <c r="N93" i="9"/>
  <c r="I119" i="9"/>
  <c r="N119" i="9"/>
  <c r="I105" i="9"/>
  <c r="N105" i="9"/>
  <c r="I229" i="9"/>
  <c r="N229" i="9"/>
  <c r="I221" i="9"/>
  <c r="N221" i="9"/>
  <c r="I171" i="9"/>
  <c r="N171" i="9"/>
  <c r="I135" i="9"/>
  <c r="N135" i="9"/>
  <c r="I41" i="9"/>
  <c r="N41" i="9"/>
  <c r="I160" i="9"/>
  <c r="N160" i="9"/>
  <c r="I104" i="9"/>
  <c r="N104" i="9"/>
  <c r="I150" i="9"/>
  <c r="N150" i="9"/>
  <c r="I90" i="9"/>
  <c r="N90" i="9"/>
  <c r="I87" i="9"/>
  <c r="N87" i="9"/>
  <c r="I29" i="9"/>
  <c r="N29" i="9"/>
  <c r="I85" i="9"/>
  <c r="N85" i="9"/>
  <c r="I179" i="9"/>
  <c r="N179" i="9"/>
  <c r="I159" i="9"/>
  <c r="N159" i="9"/>
  <c r="I129" i="9"/>
  <c r="N129" i="9"/>
  <c r="I187" i="9"/>
  <c r="N187" i="9"/>
  <c r="I14" i="9"/>
  <c r="N14" i="9"/>
  <c r="I248" i="9"/>
  <c r="N248" i="9"/>
  <c r="I166" i="9"/>
  <c r="N166" i="9"/>
  <c r="I106" i="9"/>
  <c r="N106" i="9"/>
  <c r="I224" i="9"/>
  <c r="N224" i="9"/>
  <c r="I97" i="9"/>
  <c r="N97" i="9"/>
  <c r="I142" i="9"/>
  <c r="N142" i="9"/>
  <c r="I120" i="9"/>
  <c r="N120" i="9"/>
  <c r="I252" i="9"/>
  <c r="N252" i="9"/>
  <c r="I189" i="9"/>
  <c r="N189" i="9"/>
  <c r="I103" i="9"/>
  <c r="N103" i="9"/>
  <c r="I126" i="9"/>
  <c r="N126" i="9"/>
  <c r="I231" i="9"/>
  <c r="N231" i="9"/>
  <c r="I176" i="9"/>
  <c r="N176" i="9"/>
  <c r="I112" i="9"/>
  <c r="N112" i="9"/>
  <c r="I216" i="9"/>
  <c r="N216" i="9"/>
  <c r="I69" i="9"/>
  <c r="N69" i="9"/>
  <c r="I136" i="9"/>
  <c r="N136" i="9"/>
  <c r="I37" i="9"/>
  <c r="N37" i="9"/>
  <c r="I185" i="9"/>
  <c r="N185" i="9"/>
  <c r="I122" i="9"/>
  <c r="N122" i="9"/>
  <c r="I156" i="9"/>
  <c r="N156" i="9"/>
  <c r="I183" i="9"/>
  <c r="N183" i="9"/>
  <c r="I180" i="9"/>
  <c r="N180" i="9"/>
  <c r="I154" i="9"/>
  <c r="N154" i="9"/>
  <c r="I202" i="9"/>
  <c r="N202" i="9"/>
  <c r="I272" i="9"/>
  <c r="N272" i="9"/>
  <c r="I115" i="9"/>
  <c r="N115" i="9"/>
  <c r="I192" i="9"/>
  <c r="N192" i="9"/>
  <c r="I253" i="9"/>
  <c r="N253" i="9"/>
  <c r="I153" i="9"/>
  <c r="N153" i="9"/>
  <c r="I32" i="9"/>
  <c r="N32" i="9"/>
  <c r="I162" i="9"/>
  <c r="N162" i="9"/>
  <c r="I147" i="9"/>
  <c r="N147" i="9"/>
  <c r="I245" i="9"/>
  <c r="N245" i="9"/>
  <c r="I145" i="9"/>
  <c r="N145" i="9"/>
  <c r="I62" i="9"/>
  <c r="N62" i="9"/>
  <c r="I125" i="9"/>
  <c r="N125" i="9"/>
  <c r="I124" i="9"/>
  <c r="N124" i="9"/>
  <c r="I198" i="9"/>
  <c r="N198" i="9"/>
  <c r="I91" i="9"/>
  <c r="N91" i="9"/>
  <c r="I201" i="9"/>
  <c r="N201" i="9"/>
  <c r="I182" i="9"/>
  <c r="N182" i="9"/>
  <c r="I210" i="9"/>
  <c r="N210" i="9"/>
  <c r="I80" i="9"/>
  <c r="N80" i="9"/>
  <c r="I143" i="9"/>
  <c r="N143" i="9"/>
  <c r="I281" i="9"/>
  <c r="N281" i="9"/>
  <c r="I261" i="9"/>
  <c r="N261" i="9"/>
  <c r="I213" i="9"/>
  <c r="N213" i="9"/>
  <c r="I117" i="9"/>
  <c r="N117" i="9"/>
  <c r="I167" i="9"/>
  <c r="N167" i="9"/>
  <c r="I301" i="9"/>
  <c r="N301" i="9"/>
  <c r="I65" i="9"/>
  <c r="N65" i="9"/>
  <c r="I247" i="9"/>
  <c r="N247" i="9"/>
  <c r="I199" i="9"/>
  <c r="N199" i="9"/>
  <c r="I68" i="9"/>
  <c r="N68" i="9"/>
  <c r="I232" i="9"/>
  <c r="N232" i="9"/>
  <c r="I218" i="9"/>
  <c r="N218" i="9"/>
  <c r="I238" i="9"/>
  <c r="N238" i="9"/>
  <c r="I197" i="9"/>
  <c r="N197" i="9"/>
  <c r="I241" i="9"/>
  <c r="N241" i="9"/>
  <c r="I277" i="9"/>
  <c r="N277" i="9"/>
  <c r="I196" i="9"/>
  <c r="N196" i="9"/>
  <c r="I264" i="9"/>
  <c r="N264" i="9"/>
  <c r="I149" i="9"/>
  <c r="N149" i="9"/>
  <c r="I107" i="9"/>
  <c r="N107" i="9"/>
  <c r="I195" i="9"/>
  <c r="N195" i="9"/>
  <c r="I223" i="9"/>
  <c r="N223" i="9"/>
  <c r="I161" i="9"/>
  <c r="N161" i="9"/>
  <c r="I53" i="9"/>
  <c r="N53" i="9"/>
  <c r="I258" i="9"/>
  <c r="N258" i="9"/>
  <c r="I111" i="9"/>
  <c r="N111" i="9"/>
  <c r="I310" i="9"/>
  <c r="N310" i="9"/>
  <c r="I121" i="9"/>
  <c r="N121" i="9"/>
  <c r="I204" i="9"/>
  <c r="N204" i="9"/>
  <c r="I175" i="9"/>
  <c r="N175" i="9"/>
  <c r="I173" i="9"/>
  <c r="N173" i="9"/>
  <c r="I174" i="9"/>
  <c r="N174" i="9"/>
  <c r="I230" i="9"/>
  <c r="N230" i="9"/>
  <c r="I203" i="9"/>
  <c r="N203" i="9"/>
  <c r="I225" i="9"/>
  <c r="N225" i="9"/>
  <c r="I165" i="9"/>
  <c r="N165" i="9"/>
  <c r="I325" i="9"/>
  <c r="N325" i="9"/>
  <c r="I193" i="9"/>
  <c r="N193" i="9"/>
  <c r="I188" i="9"/>
  <c r="N188" i="9"/>
  <c r="I172" i="9"/>
  <c r="N172" i="9"/>
  <c r="I211" i="9"/>
  <c r="N211" i="9"/>
  <c r="I141" i="9"/>
  <c r="N141" i="9"/>
  <c r="I158" i="9"/>
  <c r="N158" i="9"/>
  <c r="I319" i="9"/>
  <c r="N319" i="9"/>
  <c r="I266" i="9"/>
  <c r="N266" i="9"/>
  <c r="I133" i="9"/>
  <c r="N133" i="9"/>
  <c r="I308" i="9"/>
  <c r="N308" i="9"/>
  <c r="I233" i="9"/>
  <c r="N233" i="9"/>
  <c r="I215" i="9"/>
  <c r="N215" i="9"/>
  <c r="I170" i="9"/>
  <c r="N170" i="9"/>
  <c r="I206" i="9"/>
  <c r="N206" i="9"/>
  <c r="I254" i="9"/>
  <c r="N254" i="9"/>
  <c r="I276" i="9"/>
  <c r="N276" i="9"/>
  <c r="I278" i="9"/>
  <c r="I251" i="9"/>
  <c r="N251" i="9"/>
  <c r="I236" i="9"/>
  <c r="I191" i="9"/>
  <c r="N191" i="9"/>
  <c r="I237" i="9"/>
  <c r="I177" i="9"/>
  <c r="N177" i="9"/>
  <c r="I114" i="9"/>
  <c r="I220" i="9"/>
  <c r="N220" i="9"/>
  <c r="I139" i="9"/>
  <c r="I227" i="9"/>
  <c r="N227" i="9"/>
  <c r="I311" i="9"/>
  <c r="I333" i="9"/>
  <c r="N333" i="9"/>
  <c r="I228" i="9"/>
  <c r="I64" i="9"/>
  <c r="N64" i="9"/>
  <c r="I322" i="9"/>
  <c r="I294" i="9"/>
  <c r="N294" i="9"/>
  <c r="I282" i="9"/>
  <c r="I271" i="9"/>
  <c r="N271" i="9"/>
  <c r="I140" i="9"/>
  <c r="I338" i="9"/>
  <c r="N338" i="9"/>
  <c r="I155" i="9"/>
  <c r="I151" i="9"/>
  <c r="N151" i="9"/>
  <c r="I270" i="9"/>
  <c r="I334" i="9"/>
  <c r="N334" i="9"/>
  <c r="I262" i="9"/>
  <c r="I295" i="9"/>
  <c r="N295" i="9"/>
  <c r="I313" i="9"/>
  <c r="I244" i="9"/>
  <c r="N244" i="9"/>
  <c r="I297" i="9"/>
  <c r="I267" i="9"/>
  <c r="N267" i="9"/>
  <c r="I314" i="9"/>
  <c r="I246" i="9"/>
  <c r="N246" i="9"/>
  <c r="I255" i="9"/>
  <c r="I226" i="9"/>
  <c r="N226" i="9"/>
  <c r="I359" i="9"/>
  <c r="I343" i="9"/>
  <c r="N343" i="9"/>
  <c r="I377" i="9"/>
  <c r="I152" i="9"/>
  <c r="N152" i="9"/>
  <c r="I256" i="9"/>
  <c r="I84" i="9"/>
  <c r="N84" i="9"/>
  <c r="I284" i="9"/>
  <c r="I340" i="9"/>
  <c r="N340" i="9"/>
  <c r="I370" i="9"/>
  <c r="I394" i="9"/>
  <c r="N394" i="9"/>
  <c r="I214" i="9"/>
  <c r="I263" i="9"/>
  <c r="N263" i="9"/>
  <c r="I357" i="9"/>
  <c r="I208" i="9"/>
  <c r="N208" i="9"/>
  <c r="I345" i="9"/>
  <c r="I291" i="9"/>
  <c r="N291" i="9"/>
  <c r="I269" i="9"/>
  <c r="I312" i="9"/>
  <c r="N312" i="9"/>
  <c r="I290" i="9"/>
  <c r="I335" i="9"/>
  <c r="N335" i="9"/>
  <c r="I268" i="9"/>
  <c r="I283" i="9"/>
  <c r="N283" i="9"/>
  <c r="I242" i="9"/>
  <c r="I317" i="9"/>
  <c r="N317" i="9"/>
  <c r="I360" i="9"/>
  <c r="I235" i="9"/>
  <c r="N235" i="9"/>
  <c r="I318" i="9"/>
  <c r="I275" i="9"/>
  <c r="N275" i="9"/>
  <c r="I365" i="9"/>
  <c r="I289" i="9"/>
  <c r="N289" i="9"/>
  <c r="I336" i="9"/>
  <c r="I250" i="9"/>
  <c r="N250" i="9"/>
  <c r="I353" i="9"/>
  <c r="I328" i="9"/>
  <c r="N328" i="9"/>
  <c r="I397" i="9"/>
  <c r="I367" i="9"/>
  <c r="N367" i="9"/>
  <c r="I207" i="9"/>
  <c r="I361" i="9"/>
  <c r="N361" i="9"/>
  <c r="I356" i="9"/>
  <c r="I184" i="9"/>
  <c r="N184" i="9"/>
  <c r="I348" i="9"/>
  <c r="I324" i="9"/>
  <c r="N324" i="9"/>
  <c r="I303" i="9"/>
  <c r="I327" i="9"/>
  <c r="N327" i="9"/>
  <c r="I406" i="9"/>
  <c r="I234" i="9"/>
  <c r="N234" i="9"/>
  <c r="I293" i="9"/>
  <c r="I222" i="9"/>
  <c r="N222" i="9"/>
  <c r="I373" i="9"/>
  <c r="I240" i="9"/>
  <c r="N240" i="9"/>
  <c r="I259" i="9"/>
  <c r="I260" i="9"/>
  <c r="N260" i="9"/>
  <c r="I288" i="9"/>
  <c r="I249" i="9"/>
  <c r="N249" i="9"/>
  <c r="I309" i="9"/>
  <c r="I307" i="9"/>
  <c r="N307" i="9"/>
  <c r="I332" i="9"/>
  <c r="I205" i="9"/>
  <c r="N205" i="9"/>
  <c r="I280" i="9"/>
  <c r="I190" i="9"/>
  <c r="N190" i="9"/>
  <c r="I384" i="9"/>
  <c r="I411" i="9"/>
  <c r="N411" i="9"/>
  <c r="I265" i="9"/>
  <c r="I344" i="9"/>
  <c r="N344" i="9"/>
  <c r="I279" i="9"/>
  <c r="I387" i="9"/>
  <c r="N387" i="9"/>
  <c r="I331" i="9"/>
  <c r="I217" i="9"/>
  <c r="N217" i="9"/>
  <c r="I329" i="9"/>
  <c r="I300" i="9"/>
  <c r="N300" i="9"/>
  <c r="I194" i="9"/>
  <c r="I422" i="9"/>
  <c r="N422" i="9"/>
  <c r="I326" i="9"/>
  <c r="I362" i="9"/>
  <c r="N362" i="9"/>
  <c r="I306" i="9"/>
  <c r="I358" i="9"/>
  <c r="N358" i="9"/>
  <c r="I337" i="9"/>
  <c r="I355" i="9"/>
  <c r="N355" i="9"/>
  <c r="I450" i="9"/>
  <c r="I354" i="9"/>
  <c r="N354" i="9"/>
  <c r="I374" i="9"/>
  <c r="I380" i="9"/>
  <c r="N380" i="9"/>
  <c r="I342" i="9"/>
  <c r="I386" i="9"/>
  <c r="N386" i="9"/>
  <c r="I402" i="9"/>
  <c r="I428" i="9"/>
  <c r="N428" i="9"/>
  <c r="I372" i="9"/>
  <c r="I323" i="9"/>
  <c r="N323" i="9"/>
  <c r="I399" i="9"/>
  <c r="I305" i="9"/>
  <c r="N305" i="9"/>
  <c r="I378" i="9"/>
  <c r="I302" i="9"/>
  <c r="N302" i="9"/>
  <c r="I395" i="9"/>
  <c r="I299" i="9"/>
  <c r="N299" i="9"/>
  <c r="I285" i="9"/>
  <c r="I239" i="9"/>
  <c r="N239" i="9"/>
  <c r="I287" i="9"/>
  <c r="I349" i="9"/>
  <c r="N349" i="9"/>
  <c r="I243" i="9"/>
  <c r="I315" i="9"/>
  <c r="N315" i="9"/>
  <c r="I304" i="9"/>
  <c r="I274" i="9"/>
  <c r="N274" i="9"/>
  <c r="I375" i="9"/>
  <c r="I298" i="9"/>
  <c r="N298" i="9"/>
  <c r="I407" i="9"/>
  <c r="I273" i="9"/>
  <c r="N273" i="9"/>
  <c r="I379" i="9"/>
  <c r="I408" i="9"/>
  <c r="N408" i="9"/>
  <c r="I368" i="9"/>
  <c r="I212" i="9"/>
  <c r="N212" i="9"/>
  <c r="I257" i="9"/>
  <c r="I352" i="9"/>
  <c r="N352" i="9"/>
  <c r="I392" i="9"/>
  <c r="I369" i="9"/>
  <c r="N369" i="9"/>
  <c r="I321" i="9"/>
  <c r="I401" i="9"/>
  <c r="N401" i="9"/>
  <c r="I454" i="9"/>
  <c r="I405" i="9"/>
  <c r="N405" i="9"/>
  <c r="I388" i="9"/>
  <c r="I366" i="9"/>
  <c r="N366" i="9"/>
  <c r="I292" i="9"/>
  <c r="I415" i="9"/>
  <c r="I296" i="9"/>
  <c r="I420" i="9"/>
  <c r="I381" i="9"/>
  <c r="I316" i="9"/>
  <c r="I320" i="9"/>
  <c r="I424" i="9"/>
  <c r="I347" i="9"/>
  <c r="I364" i="9"/>
  <c r="I330" i="9"/>
  <c r="I371" i="9"/>
  <c r="I427" i="9"/>
  <c r="I435" i="9"/>
  <c r="I400" i="9"/>
  <c r="I286" i="9"/>
  <c r="I398" i="9"/>
  <c r="I385" i="9"/>
  <c r="I442" i="9"/>
  <c r="I351" i="9"/>
  <c r="I376" i="9"/>
  <c r="I421" i="9"/>
  <c r="I410" i="9"/>
  <c r="I414" i="9"/>
  <c r="I403" i="9"/>
  <c r="I416" i="9"/>
  <c r="I463" i="9"/>
  <c r="I413" i="9"/>
  <c r="I433" i="9"/>
  <c r="I350" i="9"/>
  <c r="I440" i="9"/>
  <c r="I443" i="9"/>
  <c r="I382" i="9"/>
  <c r="I363" i="9"/>
  <c r="I341" i="9"/>
  <c r="I459" i="9"/>
  <c r="I432" i="9"/>
  <c r="I423" i="9"/>
  <c r="I426" i="9"/>
  <c r="I383" i="9"/>
  <c r="I466" i="9"/>
  <c r="I404" i="9"/>
  <c r="I339" i="9"/>
  <c r="I412" i="9"/>
  <c r="I419" i="9"/>
  <c r="I431" i="9"/>
  <c r="I439" i="9"/>
  <c r="I452" i="9"/>
  <c r="I451" i="9"/>
  <c r="I418" i="9"/>
  <c r="I391" i="9"/>
  <c r="I346" i="9"/>
  <c r="I447" i="9"/>
  <c r="I467" i="9"/>
  <c r="I475" i="9"/>
  <c r="I396" i="9"/>
  <c r="I425" i="9"/>
  <c r="I465" i="9"/>
  <c r="I477" i="9"/>
  <c r="I417" i="9"/>
  <c r="I429" i="9"/>
  <c r="I482" i="9"/>
  <c r="I436" i="9"/>
  <c r="I441" i="9"/>
  <c r="I492" i="9"/>
  <c r="I460" i="9"/>
  <c r="I449" i="9"/>
  <c r="I434" i="9"/>
  <c r="I409" i="9"/>
  <c r="I456" i="9"/>
  <c r="I470" i="9"/>
  <c r="I462" i="9"/>
  <c r="I476" i="9"/>
  <c r="I471" i="9"/>
  <c r="I448" i="9"/>
  <c r="I393" i="9"/>
  <c r="I478" i="9"/>
  <c r="I389" i="9"/>
  <c r="I438" i="9"/>
  <c r="I430" i="9"/>
  <c r="I474" i="9"/>
  <c r="I472" i="9"/>
  <c r="I473" i="9"/>
  <c r="I444" i="9"/>
  <c r="I390" i="9"/>
  <c r="I445" i="9"/>
  <c r="I464" i="9"/>
  <c r="I468" i="9"/>
  <c r="I489" i="9"/>
  <c r="I481" i="9"/>
  <c r="I453" i="9"/>
  <c r="I457" i="9"/>
  <c r="I437" i="9"/>
  <c r="I461" i="9"/>
  <c r="I458" i="9"/>
  <c r="I469" i="9"/>
  <c r="I446" i="9"/>
  <c r="I480" i="9"/>
  <c r="I494" i="9"/>
  <c r="I491" i="9"/>
  <c r="I495" i="9"/>
  <c r="I479" i="9"/>
  <c r="I486" i="9"/>
  <c r="I493" i="9"/>
  <c r="I485" i="9"/>
  <c r="I483" i="9"/>
  <c r="I490" i="9"/>
  <c r="I455" i="9"/>
  <c r="I488" i="9"/>
  <c r="I487" i="9"/>
  <c r="I484" i="9"/>
  <c r="I496" i="9"/>
  <c r="N496" i="9"/>
  <c r="N487" i="9"/>
  <c r="N455" i="9"/>
  <c r="N483" i="9"/>
  <c r="N493" i="9"/>
  <c r="N479" i="9"/>
  <c r="N491" i="9"/>
  <c r="N480" i="9"/>
  <c r="N469" i="9"/>
  <c r="N461" i="9"/>
  <c r="N457" i="9"/>
  <c r="N481" i="9"/>
  <c r="N468" i="9"/>
  <c r="N445" i="9"/>
  <c r="N444" i="9"/>
  <c r="N472" i="9"/>
  <c r="N430" i="9"/>
  <c r="N389" i="9"/>
  <c r="N393" i="9"/>
  <c r="N471" i="9"/>
  <c r="N462" i="9"/>
  <c r="N456" i="9"/>
  <c r="N434" i="9"/>
  <c r="N460" i="9"/>
  <c r="N441" i="9"/>
  <c r="N482" i="9"/>
  <c r="N417" i="9"/>
  <c r="N465" i="9"/>
  <c r="N396" i="9"/>
  <c r="N467" i="9"/>
  <c r="N346" i="9"/>
  <c r="N418" i="9"/>
  <c r="N452" i="9"/>
  <c r="N431" i="9"/>
  <c r="N412" i="9"/>
  <c r="N404" i="9"/>
  <c r="N383" i="9"/>
  <c r="N423" i="9"/>
  <c r="N459" i="9"/>
  <c r="N363" i="9"/>
  <c r="N443" i="9"/>
  <c r="N350" i="9"/>
  <c r="N413" i="9"/>
  <c r="N416" i="9"/>
  <c r="N414" i="9"/>
  <c r="N421" i="9"/>
  <c r="N351" i="9"/>
  <c r="N385" i="9"/>
  <c r="N286" i="9"/>
  <c r="N435" i="9"/>
  <c r="N371" i="9"/>
  <c r="N364" i="9"/>
  <c r="N424" i="9"/>
  <c r="N316" i="9"/>
  <c r="N420" i="9"/>
  <c r="N415" i="9"/>
  <c r="N484" i="9"/>
  <c r="N488" i="9"/>
  <c r="N490" i="9"/>
  <c r="N485" i="9"/>
  <c r="N486" i="9"/>
  <c r="N495" i="9"/>
  <c r="N494" i="9"/>
  <c r="N446" i="9"/>
  <c r="N458" i="9"/>
  <c r="N437" i="9"/>
  <c r="N453" i="9"/>
  <c r="N489" i="9"/>
  <c r="N464" i="9"/>
  <c r="N390" i="9"/>
  <c r="N473" i="9"/>
  <c r="N474" i="9"/>
  <c r="N438" i="9"/>
  <c r="N478" i="9"/>
  <c r="N448" i="9"/>
  <c r="N476" i="9"/>
  <c r="N470" i="9"/>
  <c r="N409" i="9"/>
  <c r="N449" i="9"/>
  <c r="N492" i="9"/>
  <c r="N436" i="9"/>
  <c r="N429" i="9"/>
  <c r="N477" i="9"/>
  <c r="N425" i="9"/>
  <c r="N475" i="9"/>
  <c r="N447" i="9"/>
  <c r="N391" i="9"/>
  <c r="N451" i="9"/>
  <c r="N439" i="9"/>
  <c r="N419" i="9"/>
  <c r="N339" i="9"/>
  <c r="N466" i="9"/>
  <c r="N426" i="9"/>
  <c r="N432" i="9"/>
  <c r="N341" i="9"/>
  <c r="N382" i="9"/>
  <c r="N440" i="9"/>
  <c r="N433" i="9"/>
  <c r="N463" i="9"/>
  <c r="N403" i="9"/>
  <c r="N410" i="9"/>
  <c r="N376" i="9"/>
  <c r="N442" i="9"/>
  <c r="N398" i="9"/>
  <c r="N400" i="9"/>
  <c r="N427" i="9"/>
  <c r="N330" i="9"/>
  <c r="N347" i="9"/>
  <c r="N320" i="9"/>
  <c r="N381" i="9"/>
  <c r="N296" i="9"/>
  <c r="N292" i="9"/>
  <c r="N388" i="9"/>
  <c r="N454" i="9"/>
  <c r="N321" i="9"/>
  <c r="N392" i="9"/>
  <c r="N257" i="9"/>
  <c r="N368" i="9"/>
  <c r="N379" i="9"/>
  <c r="N407" i="9"/>
  <c r="N375" i="9"/>
  <c r="N304" i="9"/>
  <c r="N243" i="9"/>
  <c r="N287" i="9"/>
  <c r="N285" i="9"/>
  <c r="N395" i="9"/>
  <c r="N378" i="9"/>
  <c r="N399" i="9"/>
  <c r="N372" i="9"/>
  <c r="N402" i="9"/>
  <c r="N342" i="9"/>
  <c r="N374" i="9"/>
  <c r="N450" i="9"/>
  <c r="N337" i="9"/>
  <c r="N306" i="9"/>
  <c r="N326" i="9"/>
  <c r="N194" i="9"/>
  <c r="N329" i="9"/>
  <c r="N331" i="9"/>
  <c r="N279" i="9"/>
  <c r="N265" i="9"/>
  <c r="N384" i="9"/>
  <c r="N280" i="9"/>
  <c r="N332" i="9"/>
  <c r="N309" i="9"/>
  <c r="N288" i="9"/>
  <c r="N259" i="9"/>
  <c r="N373" i="9"/>
  <c r="N293" i="9"/>
  <c r="N406" i="9"/>
  <c r="N303" i="9"/>
  <c r="N348" i="9"/>
  <c r="N356" i="9"/>
  <c r="N207" i="9"/>
  <c r="N397" i="9"/>
  <c r="N353" i="9"/>
  <c r="N336" i="9"/>
  <c r="N365" i="9"/>
  <c r="N318" i="9"/>
  <c r="N360" i="9"/>
  <c r="N242" i="9"/>
  <c r="N268" i="9"/>
  <c r="N290" i="9"/>
  <c r="N269" i="9"/>
  <c r="N345" i="9"/>
  <c r="N357" i="9"/>
  <c r="N214" i="9"/>
  <c r="N370" i="9"/>
  <c r="N284" i="9"/>
  <c r="N256" i="9"/>
  <c r="N377" i="9"/>
  <c r="N359" i="9"/>
  <c r="N255" i="9"/>
  <c r="N314" i="9"/>
  <c r="N297" i="9"/>
  <c r="N313" i="9"/>
  <c r="N262" i="9"/>
  <c r="N270" i="9"/>
  <c r="N155" i="9"/>
  <c r="N140" i="9"/>
  <c r="N282" i="9"/>
  <c r="N322" i="9"/>
  <c r="N228" i="9"/>
  <c r="N311" i="9"/>
  <c r="N139" i="9"/>
  <c r="N114" i="9"/>
  <c r="N237" i="9"/>
  <c r="N236" i="9"/>
  <c r="N278" i="9"/>
  <c r="N5" i="9"/>
  <c r="B10" i="5"/>
  <c r="G10" i="5"/>
  <c r="B11" i="5"/>
  <c r="G11" i="5"/>
  <c r="B12" i="5"/>
  <c r="G12" i="5"/>
  <c r="B13" i="5"/>
  <c r="G13" i="5"/>
  <c r="B14" i="5"/>
  <c r="G14" i="5"/>
  <c r="B15" i="5"/>
  <c r="G15" i="5"/>
  <c r="B16" i="5"/>
  <c r="G16" i="5"/>
  <c r="B17" i="5"/>
  <c r="G17" i="5"/>
  <c r="B18" i="5"/>
  <c r="G18" i="5"/>
  <c r="B19" i="5"/>
  <c r="G19" i="5"/>
  <c r="B20" i="5"/>
  <c r="G20" i="5"/>
  <c r="B21" i="5"/>
  <c r="G21" i="5"/>
  <c r="B22" i="5"/>
  <c r="G22" i="5"/>
  <c r="B23" i="5"/>
  <c r="G23" i="5"/>
  <c r="B24" i="5"/>
  <c r="G24" i="5"/>
  <c r="B25" i="5"/>
  <c r="G25" i="5"/>
  <c r="B26" i="5"/>
  <c r="G26" i="5"/>
  <c r="B27" i="5"/>
  <c r="G27" i="5"/>
  <c r="B28" i="5"/>
  <c r="G28" i="5"/>
  <c r="B29" i="5"/>
  <c r="G29" i="5"/>
  <c r="B30" i="5"/>
  <c r="G30" i="5"/>
  <c r="B31" i="5"/>
  <c r="G31" i="5"/>
  <c r="B32" i="5"/>
  <c r="G32" i="5"/>
  <c r="B33" i="5"/>
  <c r="G33" i="5"/>
  <c r="B34" i="5"/>
  <c r="G34" i="5"/>
  <c r="B35" i="5"/>
  <c r="G35" i="5"/>
  <c r="B36" i="5"/>
  <c r="G36" i="5"/>
  <c r="B37" i="5"/>
  <c r="G37" i="5"/>
  <c r="B38" i="5"/>
  <c r="G38" i="5"/>
  <c r="B39" i="5"/>
  <c r="G39" i="5"/>
  <c r="B40" i="5"/>
  <c r="G40" i="5"/>
  <c r="B41" i="5"/>
  <c r="G41" i="5"/>
  <c r="B42" i="5"/>
  <c r="G42" i="5"/>
  <c r="B43" i="5"/>
  <c r="G43" i="5"/>
  <c r="B44" i="5"/>
  <c r="G44" i="5"/>
  <c r="B9" i="5"/>
  <c r="G9" i="5"/>
  <c r="B9" i="6"/>
  <c r="B2" i="6"/>
  <c r="B4" i="6" s="1"/>
  <c r="B3" i="6"/>
  <c r="B5" i="6" s="1"/>
  <c r="B20" i="6"/>
  <c r="B21" i="6"/>
  <c r="B6" i="6"/>
  <c r="E11" i="6" s="1"/>
  <c r="B22" i="6"/>
  <c r="B23" i="6"/>
  <c r="E23" i="6"/>
  <c r="B24" i="6"/>
  <c r="B11" i="6"/>
  <c r="B12" i="6"/>
  <c r="B13" i="6"/>
  <c r="E13" i="6"/>
  <c r="B14" i="6"/>
  <c r="B15" i="6"/>
  <c r="B16" i="6"/>
  <c r="B17" i="6"/>
  <c r="E17" i="6"/>
  <c r="B18" i="6"/>
  <c r="B19" i="6"/>
  <c r="B10" i="6"/>
  <c r="E24" i="6"/>
  <c r="E20" i="6"/>
  <c r="E16" i="6"/>
  <c r="E12" i="6"/>
  <c r="C9" i="6"/>
  <c r="C17" i="6"/>
  <c r="C13" i="6"/>
  <c r="C23" i="6"/>
  <c r="C10" i="6"/>
  <c r="C16" i="6"/>
  <c r="C12" i="6"/>
  <c r="C22" i="6"/>
  <c r="B2" i="5"/>
  <c r="B4" i="5" s="1"/>
  <c r="B5" i="5"/>
  <c r="B6" i="5"/>
  <c r="E10" i="5" s="1"/>
  <c r="C10" i="5"/>
  <c r="I1" i="2"/>
  <c r="E2" i="2"/>
  <c r="F2" i="2"/>
  <c r="G2" i="2"/>
  <c r="H2" i="2"/>
  <c r="D2" i="2"/>
  <c r="E11" i="5"/>
  <c r="C43" i="5"/>
  <c r="C44" i="5"/>
  <c r="B2" i="12"/>
  <c r="F9" i="12"/>
  <c r="F11" i="12"/>
  <c r="F13" i="12"/>
  <c r="F15" i="12"/>
  <c r="F17" i="12"/>
  <c r="F19" i="12"/>
  <c r="F21" i="12"/>
  <c r="F23" i="12"/>
  <c r="F25" i="12"/>
  <c r="F27" i="12"/>
  <c r="E8" i="12"/>
  <c r="E10" i="12"/>
  <c r="E12" i="12"/>
  <c r="E14" i="12"/>
  <c r="E16" i="12"/>
  <c r="E18" i="12"/>
  <c r="E20" i="12"/>
  <c r="E22" i="12"/>
  <c r="E24" i="12"/>
  <c r="E26" i="12"/>
  <c r="E7" i="12"/>
  <c r="D9" i="12"/>
  <c r="D11" i="12"/>
  <c r="D13" i="12"/>
  <c r="D15" i="12"/>
  <c r="D17" i="12"/>
  <c r="D19" i="12"/>
  <c r="D21" i="12"/>
  <c r="D23" i="12"/>
  <c r="D25" i="12"/>
  <c r="D27" i="12"/>
  <c r="F8" i="12"/>
  <c r="F10" i="12"/>
  <c r="F12" i="12"/>
  <c r="F14" i="12"/>
  <c r="F16" i="12"/>
  <c r="F20" i="12"/>
  <c r="F22" i="12"/>
  <c r="F24" i="12"/>
  <c r="F26" i="12"/>
  <c r="F7" i="12"/>
  <c r="E9" i="12"/>
  <c r="E11" i="12"/>
  <c r="E13" i="12"/>
  <c r="E15" i="12"/>
  <c r="E17" i="12"/>
  <c r="E19" i="12"/>
  <c r="E21" i="12"/>
  <c r="E23" i="12"/>
  <c r="E25" i="12"/>
  <c r="E27" i="12"/>
  <c r="D8" i="12"/>
  <c r="D10" i="12"/>
  <c r="D12" i="12"/>
  <c r="D14" i="12"/>
  <c r="D16" i="12"/>
  <c r="D18" i="12"/>
  <c r="D20" i="12"/>
  <c r="D22" i="12"/>
  <c r="D24" i="12"/>
  <c r="D7" i="12"/>
  <c r="B3" i="12"/>
  <c r="F18" i="12"/>
  <c r="D26" i="12"/>
  <c r="C25" i="12"/>
  <c r="C21" i="12"/>
  <c r="C17" i="12"/>
  <c r="C13" i="12"/>
  <c r="C9" i="12"/>
  <c r="C26" i="12"/>
  <c r="C22" i="12"/>
  <c r="C18" i="12"/>
  <c r="C14" i="12"/>
  <c r="C10" i="12"/>
  <c r="C27" i="12"/>
  <c r="C23" i="12"/>
  <c r="C19" i="12"/>
  <c r="C15" i="12"/>
  <c r="C11" i="12"/>
  <c r="C7" i="12"/>
  <c r="C24" i="12"/>
  <c r="C20" i="12"/>
  <c r="C16" i="12"/>
  <c r="C12" i="12"/>
  <c r="C8" i="12"/>
  <c r="B2" i="3"/>
  <c r="E17" i="3"/>
  <c r="E13" i="3"/>
  <c r="E26" i="3"/>
  <c r="E11" i="3"/>
  <c r="E14" i="3"/>
  <c r="E23" i="3"/>
  <c r="E15" i="3"/>
  <c r="E8" i="3"/>
  <c r="E22" i="3"/>
  <c r="E25" i="3"/>
  <c r="E10" i="3"/>
  <c r="E20" i="3"/>
  <c r="E21" i="3"/>
  <c r="E9" i="3"/>
  <c r="E27" i="3"/>
  <c r="D12" i="5" l="1"/>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F11" i="5"/>
  <c r="F44" i="5"/>
  <c r="D11" i="5"/>
  <c r="F9" i="5"/>
  <c r="F25" i="5"/>
  <c r="F27" i="5"/>
  <c r="F29" i="5"/>
  <c r="F31" i="5"/>
  <c r="F33" i="5"/>
  <c r="F35" i="5"/>
  <c r="F36" i="5"/>
  <c r="F38" i="5"/>
  <c r="F40" i="5"/>
  <c r="F42" i="5"/>
  <c r="F43" i="5"/>
  <c r="D10" i="5"/>
  <c r="F12" i="5"/>
  <c r="F13" i="5"/>
  <c r="F14" i="5"/>
  <c r="F15" i="5"/>
  <c r="F16" i="5"/>
  <c r="F17" i="5"/>
  <c r="F18" i="5"/>
  <c r="F19" i="5"/>
  <c r="F20" i="5"/>
  <c r="F21" i="5"/>
  <c r="F22" i="5"/>
  <c r="F23" i="5"/>
  <c r="F24" i="5"/>
  <c r="F26" i="5"/>
  <c r="F28" i="5"/>
  <c r="F30" i="5"/>
  <c r="F32" i="5"/>
  <c r="F34" i="5"/>
  <c r="F37" i="5"/>
  <c r="F39" i="5"/>
  <c r="F41" i="5"/>
  <c r="D44" i="5"/>
  <c r="D43" i="5"/>
  <c r="F10" i="5"/>
  <c r="D9" i="5"/>
  <c r="F9" i="6"/>
  <c r="F11" i="6"/>
  <c r="F10" i="6"/>
  <c r="D22" i="6"/>
  <c r="D16" i="6"/>
  <c r="F17" i="6"/>
  <c r="F16" i="6"/>
  <c r="D15" i="6"/>
  <c r="D20" i="6"/>
  <c r="F15" i="6"/>
  <c r="F14" i="6"/>
  <c r="D13" i="6"/>
  <c r="D14" i="6"/>
  <c r="F21" i="6"/>
  <c r="F20" i="6"/>
  <c r="D19" i="6"/>
  <c r="F23" i="6"/>
  <c r="F22" i="6"/>
  <c r="D21" i="6"/>
  <c r="D24" i="6"/>
  <c r="D18" i="6"/>
  <c r="F13" i="6"/>
  <c r="F12" i="6"/>
  <c r="D11" i="6"/>
  <c r="D9" i="6"/>
  <c r="F19" i="6"/>
  <c r="F18" i="6"/>
  <c r="D17" i="6"/>
  <c r="D12" i="6"/>
  <c r="D10" i="6"/>
  <c r="F24" i="6"/>
  <c r="D23" i="6"/>
  <c r="E12" i="3"/>
  <c r="E42" i="5"/>
  <c r="E40" i="5"/>
  <c r="E38" i="5"/>
  <c r="E36" i="5"/>
  <c r="E35" i="5"/>
  <c r="E33" i="5"/>
  <c r="E31" i="5"/>
  <c r="E29" i="5"/>
  <c r="E27" i="5"/>
  <c r="E25" i="5"/>
  <c r="C11" i="5"/>
  <c r="E9" i="5"/>
  <c r="C20" i="6"/>
  <c r="C14" i="6"/>
  <c r="C21" i="6"/>
  <c r="C15" i="6"/>
  <c r="E10" i="6"/>
  <c r="E18" i="6"/>
  <c r="E9" i="6"/>
  <c r="E15" i="6"/>
  <c r="E21" i="6"/>
  <c r="C20" i="3"/>
  <c r="E44" i="5"/>
  <c r="E41" i="5"/>
  <c r="E39" i="5"/>
  <c r="E37" i="5"/>
  <c r="E34" i="5"/>
  <c r="E32" i="5"/>
  <c r="E30" i="5"/>
  <c r="E28" i="5"/>
  <c r="E26" i="5"/>
  <c r="E24" i="5"/>
  <c r="E23" i="5"/>
  <c r="E22" i="5"/>
  <c r="E21" i="5"/>
  <c r="E20" i="5"/>
  <c r="E19" i="5"/>
  <c r="E18" i="5"/>
  <c r="E17" i="5"/>
  <c r="E16" i="5"/>
  <c r="E15" i="5"/>
  <c r="E14" i="5"/>
  <c r="E13" i="5"/>
  <c r="E12" i="5"/>
  <c r="C9" i="5"/>
  <c r="E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24" i="6"/>
  <c r="C18" i="6"/>
  <c r="C11" i="6"/>
  <c r="C19" i="6"/>
  <c r="E14" i="6"/>
  <c r="E22" i="6"/>
  <c r="E19" i="6"/>
  <c r="C18" i="3"/>
  <c r="C19" i="3"/>
  <c r="C16" i="3"/>
  <c r="C17" i="3"/>
  <c r="C14" i="3"/>
  <c r="C15" i="3"/>
  <c r="C12" i="3"/>
  <c r="C13" i="3"/>
  <c r="C10" i="3"/>
  <c r="C11" i="3"/>
  <c r="C8" i="3"/>
  <c r="C9" i="3"/>
  <c r="C7" i="3"/>
</calcChain>
</file>

<file path=xl/sharedStrings.xml><?xml version="1.0" encoding="utf-8"?>
<sst xmlns="http://schemas.openxmlformats.org/spreadsheetml/2006/main" count="14470" uniqueCount="1932">
  <si>
    <t>FG</t>
  </si>
  <si>
    <t>3PT</t>
  </si>
  <si>
    <t>FT</t>
  </si>
  <si>
    <t>RBD</t>
  </si>
  <si>
    <t xml:space="preserve"> Name</t>
  </si>
  <si>
    <t>Team</t>
  </si>
  <si>
    <t>GP</t>
  </si>
  <si>
    <t xml:space="preserve">Min </t>
  </si>
  <si>
    <t xml:space="preserve">M </t>
  </si>
  <si>
    <t xml:space="preserve">A </t>
  </si>
  <si>
    <t xml:space="preserve">Pct </t>
  </si>
  <si>
    <t xml:space="preserve">Off </t>
  </si>
  <si>
    <t xml:space="preserve">Def </t>
  </si>
  <si>
    <t xml:space="preserve">Tot </t>
  </si>
  <si>
    <t xml:space="preserve">Ast </t>
  </si>
  <si>
    <t xml:space="preserve">TO </t>
  </si>
  <si>
    <t xml:space="preserve">Stl </t>
  </si>
  <si>
    <t xml:space="preserve">Blk </t>
  </si>
  <si>
    <t xml:space="preserve">PF </t>
  </si>
  <si>
    <t xml:space="preserve">PPG </t>
  </si>
  <si>
    <t xml:space="preserve"> Kevin Durant</t>
  </si>
  <si>
    <t>OKC</t>
  </si>
  <si>
    <t xml:space="preserve"> Carmelo Anthony</t>
  </si>
  <si>
    <t>NY</t>
  </si>
  <si>
    <t xml:space="preserve"> LeBron James</t>
  </si>
  <si>
    <t>MIA</t>
  </si>
  <si>
    <t xml:space="preserve"> Kevin Love</t>
  </si>
  <si>
    <t>MIN</t>
  </si>
  <si>
    <t xml:space="preserve"> James Harden</t>
  </si>
  <si>
    <t>HOU</t>
  </si>
  <si>
    <t xml:space="preserve"> Blake Griffin</t>
  </si>
  <si>
    <t>LAC</t>
  </si>
  <si>
    <t xml:space="preserve"> Stephen Curry</t>
  </si>
  <si>
    <t>GS</t>
  </si>
  <si>
    <t xml:space="preserve"> LaMarcus Aldridge</t>
  </si>
  <si>
    <t>POR</t>
  </si>
  <si>
    <t xml:space="preserve"> DeMarcus Cousins</t>
  </si>
  <si>
    <t>SAC</t>
  </si>
  <si>
    <t xml:space="preserve"> DeMar DeRozan</t>
  </si>
  <si>
    <t>TOR</t>
  </si>
  <si>
    <t xml:space="preserve"> Al Jefferson</t>
  </si>
  <si>
    <t>CHA</t>
  </si>
  <si>
    <t xml:space="preserve"> Russell Westbrook</t>
  </si>
  <si>
    <t xml:space="preserve"> Paul George</t>
  </si>
  <si>
    <t>IND</t>
  </si>
  <si>
    <t xml:space="preserve"> Dirk Nowitzki</t>
  </si>
  <si>
    <t>DAL</t>
  </si>
  <si>
    <t xml:space="preserve"> Kyrie Irving</t>
  </si>
  <si>
    <t>CLE</t>
  </si>
  <si>
    <t xml:space="preserve"> Anthony Davis</t>
  </si>
  <si>
    <t>NO</t>
  </si>
  <si>
    <t xml:space="preserve"> Damian Lillard</t>
  </si>
  <si>
    <t xml:space="preserve"> Brook Lopez</t>
  </si>
  <si>
    <t>BKN</t>
  </si>
  <si>
    <t xml:space="preserve"> Goran Dragic</t>
  </si>
  <si>
    <t>PHO</t>
  </si>
  <si>
    <t xml:space="preserve"> Isaiah Thomas</t>
  </si>
  <si>
    <t xml:space="preserve"> Rudy Gay</t>
  </si>
  <si>
    <t xml:space="preserve"> Ryan Anderson</t>
  </si>
  <si>
    <t xml:space="preserve"> John Wall</t>
  </si>
  <si>
    <t>WAS</t>
  </si>
  <si>
    <t xml:space="preserve"> Kevin Martin</t>
  </si>
  <si>
    <t xml:space="preserve"> Chris Paul</t>
  </si>
  <si>
    <t xml:space="preserve"> Dwyane Wade</t>
  </si>
  <si>
    <t xml:space="preserve"> Monta Ellis</t>
  </si>
  <si>
    <t xml:space="preserve"> Jamal Crawford</t>
  </si>
  <si>
    <t xml:space="preserve"> Al Horford</t>
  </si>
  <si>
    <t>ATL</t>
  </si>
  <si>
    <t xml:space="preserve"> Klay Thompson</t>
  </si>
  <si>
    <t xml:space="preserve"> Dwight Howard</t>
  </si>
  <si>
    <t xml:space="preserve"> David Lee</t>
  </si>
  <si>
    <t xml:space="preserve"> Arron Afflalo</t>
  </si>
  <si>
    <t>ORL</t>
  </si>
  <si>
    <t xml:space="preserve"> Nick Young</t>
  </si>
  <si>
    <t>LAL</t>
  </si>
  <si>
    <t xml:space="preserve"> Thaddeus Young</t>
  </si>
  <si>
    <t>PHI</t>
  </si>
  <si>
    <t xml:space="preserve"> Paul Millsap</t>
  </si>
  <si>
    <t xml:space="preserve"> Kyle Lowry</t>
  </si>
  <si>
    <t xml:space="preserve"> Brandon Knight</t>
  </si>
  <si>
    <t>MIL</t>
  </si>
  <si>
    <t xml:space="preserve"> Eric Bledsoe</t>
  </si>
  <si>
    <t xml:space="preserve"> Kemba Walker</t>
  </si>
  <si>
    <t xml:space="preserve"> Ty Lawson</t>
  </si>
  <si>
    <t>DEN</t>
  </si>
  <si>
    <t xml:space="preserve"> Zach Randolph</t>
  </si>
  <si>
    <t>MEM</t>
  </si>
  <si>
    <t xml:space="preserve"> Pau Gasol</t>
  </si>
  <si>
    <t xml:space="preserve"> Nikola Pekovic</t>
  </si>
  <si>
    <t xml:space="preserve">N/A </t>
  </si>
  <si>
    <t xml:space="preserve"> Mike Conley</t>
  </si>
  <si>
    <t xml:space="preserve"> Bradley Beal</t>
  </si>
  <si>
    <t xml:space="preserve"> Jeff Green</t>
  </si>
  <si>
    <t>BOS</t>
  </si>
  <si>
    <t xml:space="preserve"> Tony Parker</t>
  </si>
  <si>
    <t>SA</t>
  </si>
  <si>
    <t xml:space="preserve"> Michael Carter-Williams</t>
  </si>
  <si>
    <t xml:space="preserve"> Chandler Parsons</t>
  </si>
  <si>
    <t xml:space="preserve"> Jeff Teague</t>
  </si>
  <si>
    <t xml:space="preserve"> Wesley Matthews</t>
  </si>
  <si>
    <t xml:space="preserve"> Josh Smith</t>
  </si>
  <si>
    <t>DET</t>
  </si>
  <si>
    <t xml:space="preserve"> Chris Bosh</t>
  </si>
  <si>
    <t xml:space="preserve"> Gordon Hayward</t>
  </si>
  <si>
    <t>UTA</t>
  </si>
  <si>
    <t xml:space="preserve"> Luol Deng</t>
  </si>
  <si>
    <t xml:space="preserve"> Dion Waiters</t>
  </si>
  <si>
    <t xml:space="preserve"> Derrick Rose</t>
  </si>
  <si>
    <t>CHI</t>
  </si>
  <si>
    <t xml:space="preserve"> Gerald Green</t>
  </si>
  <si>
    <t xml:space="preserve"> Joe Johnson</t>
  </si>
  <si>
    <t xml:space="preserve"> Jodie Meeks</t>
  </si>
  <si>
    <t xml:space="preserve"> Brandon Jennings</t>
  </si>
  <si>
    <t xml:space="preserve"> Eric Gordon</t>
  </si>
  <si>
    <t xml:space="preserve"> J.J. Redick</t>
  </si>
  <si>
    <t xml:space="preserve"> Greg Monroe</t>
  </si>
  <si>
    <t xml:space="preserve"> Serge Ibaka</t>
  </si>
  <si>
    <t xml:space="preserve"> Tim Duncan</t>
  </si>
  <si>
    <t xml:space="preserve"> Avery Bradley</t>
  </si>
  <si>
    <t xml:space="preserve"> Tobias Harris</t>
  </si>
  <si>
    <t xml:space="preserve"> Marc Gasol</t>
  </si>
  <si>
    <t xml:space="preserve"> Tyreke Evans</t>
  </si>
  <si>
    <t xml:space="preserve"> J.R. Smith</t>
  </si>
  <si>
    <t xml:space="preserve"> Trevor Ariza</t>
  </si>
  <si>
    <t xml:space="preserve"> Deron Williams</t>
  </si>
  <si>
    <t xml:space="preserve"> Jrue Holiday</t>
  </si>
  <si>
    <t xml:space="preserve"> Nikola Vucevic</t>
  </si>
  <si>
    <t xml:space="preserve"> Nene Hilario</t>
  </si>
  <si>
    <t xml:space="preserve"> Alec Burks</t>
  </si>
  <si>
    <t xml:space="preserve"> David West</t>
  </si>
  <si>
    <t xml:space="preserve"> Evan Turner</t>
  </si>
  <si>
    <t xml:space="preserve"> Gerald Henderson</t>
  </si>
  <si>
    <t xml:space="preserve"> Rodney Stuckey</t>
  </si>
  <si>
    <t xml:space="preserve"> Lance Stephenson</t>
  </si>
  <si>
    <t xml:space="preserve"> Markieff Morris</t>
  </si>
  <si>
    <t xml:space="preserve"> Kobe Bryant</t>
  </si>
  <si>
    <t xml:space="preserve"> Victor Oladipo</t>
  </si>
  <si>
    <t xml:space="preserve"> Carlos Boozer</t>
  </si>
  <si>
    <t xml:space="preserve"> Kenneth Faried</t>
  </si>
  <si>
    <t xml:space="preserve"> Wilson Chandler</t>
  </si>
  <si>
    <t xml:space="preserve"> Paul Pierce</t>
  </si>
  <si>
    <t xml:space="preserve"> Andre Drummond</t>
  </si>
  <si>
    <t xml:space="preserve"> Derrick Favors</t>
  </si>
  <si>
    <t xml:space="preserve"> Andrea Bargnani</t>
  </si>
  <si>
    <t xml:space="preserve"> Jared Sullinger</t>
  </si>
  <si>
    <t xml:space="preserve"> Spencer Hawes</t>
  </si>
  <si>
    <t xml:space="preserve"> Randy Foye</t>
  </si>
  <si>
    <t xml:space="preserve"> Marcin Gortat</t>
  </si>
  <si>
    <t xml:space="preserve"> D.J. Augustin</t>
  </si>
  <si>
    <t xml:space="preserve"> Jimmy Butler</t>
  </si>
  <si>
    <t xml:space="preserve"> Reggie Jackson</t>
  </si>
  <si>
    <t xml:space="preserve"> Taj Gibson</t>
  </si>
  <si>
    <t xml:space="preserve"> Nicolas Batum</t>
  </si>
  <si>
    <t xml:space="preserve"> Tony Wroten</t>
  </si>
  <si>
    <t xml:space="preserve"> Kawhi Leonard</t>
  </si>
  <si>
    <t xml:space="preserve"> Trey Burke</t>
  </si>
  <si>
    <t xml:space="preserve"> Joakim Noah</t>
  </si>
  <si>
    <t xml:space="preserve"> Jeremy Lin</t>
  </si>
  <si>
    <t xml:space="preserve"> Manu Ginobili</t>
  </si>
  <si>
    <t xml:space="preserve"> Ramon Sessions</t>
  </si>
  <si>
    <t xml:space="preserve"> Corey Brewer</t>
  </si>
  <si>
    <t xml:space="preserve"> Enes Kanter</t>
  </si>
  <si>
    <t xml:space="preserve"> Khris Middleton</t>
  </si>
  <si>
    <t xml:space="preserve"> Terrence Jones</t>
  </si>
  <si>
    <t xml:space="preserve"> Jameer Nelson</t>
  </si>
  <si>
    <t xml:space="preserve"> Kyle Korver</t>
  </si>
  <si>
    <t xml:space="preserve"> Amar'e Stoudemire</t>
  </si>
  <si>
    <t xml:space="preserve"> Vince Carter</t>
  </si>
  <si>
    <t xml:space="preserve"> J.J. Hickson</t>
  </si>
  <si>
    <t xml:space="preserve"> Rajon Rondo</t>
  </si>
  <si>
    <t xml:space="preserve"> Tristan Thompson</t>
  </si>
  <si>
    <t xml:space="preserve"> O.J. Mayo</t>
  </si>
  <si>
    <t xml:space="preserve"> Darren Collison</t>
  </si>
  <si>
    <t xml:space="preserve"> Marco Belinelli</t>
  </si>
  <si>
    <t xml:space="preserve"> Jose Calderon</t>
  </si>
  <si>
    <t xml:space="preserve"> Mike Dunleavy</t>
  </si>
  <si>
    <t xml:space="preserve"> Jonas Valanciunas</t>
  </si>
  <si>
    <t xml:space="preserve"> Andray Blatche</t>
  </si>
  <si>
    <t xml:space="preserve"> Ersan Ilyasova</t>
  </si>
  <si>
    <t xml:space="preserve"> John Henson</t>
  </si>
  <si>
    <t xml:space="preserve"> Robin Lopez</t>
  </si>
  <si>
    <t xml:space="preserve"> Brandon Bass</t>
  </si>
  <si>
    <t xml:space="preserve"> DeMarre Carroll</t>
  </si>
  <si>
    <t xml:space="preserve"> Channing Frye</t>
  </si>
  <si>
    <t xml:space="preserve"> Jordan Crawford</t>
  </si>
  <si>
    <t xml:space="preserve"> Terrence Ross</t>
  </si>
  <si>
    <t xml:space="preserve"> Roy Hibbert</t>
  </si>
  <si>
    <t xml:space="preserve"> Gary Neal</t>
  </si>
  <si>
    <t xml:space="preserve"> Caron Butler</t>
  </si>
  <si>
    <t xml:space="preserve"> DeAndre Jordan</t>
  </si>
  <si>
    <t xml:space="preserve"> Amir Johnson</t>
  </si>
  <si>
    <t xml:space="preserve"> Lou Williams</t>
  </si>
  <si>
    <t xml:space="preserve"> Nate Robinson</t>
  </si>
  <si>
    <t xml:space="preserve"> Shawn Marion</t>
  </si>
  <si>
    <t xml:space="preserve"> Chris Kaman</t>
  </si>
  <si>
    <t xml:space="preserve"> George Hill</t>
  </si>
  <si>
    <t xml:space="preserve"> Patty Mills</t>
  </si>
  <si>
    <t xml:space="preserve"> Tim Hardaway Jr.</t>
  </si>
  <si>
    <t xml:space="preserve"> Patrick Beverley</t>
  </si>
  <si>
    <t xml:space="preserve"> Richard Jefferson</t>
  </si>
  <si>
    <t xml:space="preserve"> Jordan Farmar</t>
  </si>
  <si>
    <t xml:space="preserve"> James Anderson</t>
  </si>
  <si>
    <t xml:space="preserve"> Xavier Henry</t>
  </si>
  <si>
    <t xml:space="preserve"> C.J. Miles</t>
  </si>
  <si>
    <t xml:space="preserve"> Matt Barnes</t>
  </si>
  <si>
    <t xml:space="preserve"> Marcus Thornton</t>
  </si>
  <si>
    <t xml:space="preserve"> Mario Chalmers</t>
  </si>
  <si>
    <t xml:space="preserve"> Jason Smith</t>
  </si>
  <si>
    <t xml:space="preserve"> Martell Webster</t>
  </si>
  <si>
    <t xml:space="preserve"> Marcus Morris</t>
  </si>
  <si>
    <t xml:space="preserve"> Raymond Felton</t>
  </si>
  <si>
    <t xml:space="preserve"> Mo Williams</t>
  </si>
  <si>
    <t xml:space="preserve"> Jordan Hill</t>
  </si>
  <si>
    <t xml:space="preserve"> Courtney Lee</t>
  </si>
  <si>
    <t xml:space="preserve"> Mike Scott</t>
  </si>
  <si>
    <t xml:space="preserve"> Kyle Singler</t>
  </si>
  <si>
    <t xml:space="preserve"> Greivis Vasquez</t>
  </si>
  <si>
    <t xml:space="preserve"> Ray Allen</t>
  </si>
  <si>
    <t xml:space="preserve"> Harrison Barnes</t>
  </si>
  <si>
    <t xml:space="preserve"> Ricky Rubio</t>
  </si>
  <si>
    <t xml:space="preserve"> Jarrett Jack</t>
  </si>
  <si>
    <t xml:space="preserve"> Brian Roberts</t>
  </si>
  <si>
    <t xml:space="preserve"> Glen Davis</t>
  </si>
  <si>
    <t xml:space="preserve"> P.J. Tucker</t>
  </si>
  <si>
    <t xml:space="preserve"> Timofey Mozgov</t>
  </si>
  <si>
    <t xml:space="preserve"> Andre Iguodala</t>
  </si>
  <si>
    <t xml:space="preserve"> Jerryd Bayless</t>
  </si>
  <si>
    <t xml:space="preserve"> Wesley Johnson</t>
  </si>
  <si>
    <t xml:space="preserve"> Brandan Wright</t>
  </si>
  <si>
    <t xml:space="preserve"> Danny Green</t>
  </si>
  <si>
    <t xml:space="preserve"> Marvin Williams</t>
  </si>
  <si>
    <t xml:space="preserve"> Kirk Hinrich</t>
  </si>
  <si>
    <t xml:space="preserve"> Boris Diaw</t>
  </si>
  <si>
    <t xml:space="preserve"> Aaron Brooks</t>
  </si>
  <si>
    <t xml:space="preserve"> Tony Allen</t>
  </si>
  <si>
    <t xml:space="preserve"> Ben McLemore</t>
  </si>
  <si>
    <t xml:space="preserve"> Tyson Chandler</t>
  </si>
  <si>
    <t xml:space="preserve"> Kelly Olynyk</t>
  </si>
  <si>
    <t xml:space="preserve"> Will Bynum</t>
  </si>
  <si>
    <t xml:space="preserve"> Andrew Bynum</t>
  </si>
  <si>
    <t xml:space="preserve"> Mirza Teletovic</t>
  </si>
  <si>
    <t xml:space="preserve"> Patrick Patterson</t>
  </si>
  <si>
    <t xml:space="preserve"> Josh McRoberts</t>
  </si>
  <si>
    <t xml:space="preserve"> Jeremy Lamb</t>
  </si>
  <si>
    <t xml:space="preserve"> Troy Daniels</t>
  </si>
  <si>
    <t xml:space="preserve"> Evan Fournier</t>
  </si>
  <si>
    <t xml:space="preserve"> J.J. Barea</t>
  </si>
  <si>
    <t xml:space="preserve"> Kris Humphries</t>
  </si>
  <si>
    <t xml:space="preserve"> Anderson Varejao</t>
  </si>
  <si>
    <t xml:space="preserve"> Anthony Morrow</t>
  </si>
  <si>
    <t xml:space="preserve"> Drew Gooden</t>
  </si>
  <si>
    <t xml:space="preserve"> Shaun Livingston</t>
  </si>
  <si>
    <t xml:space="preserve"> Tiago Splitter</t>
  </si>
  <si>
    <t xml:space="preserve"> Danny Granger</t>
  </si>
  <si>
    <t xml:space="preserve"> Miles Plumlee</t>
  </si>
  <si>
    <t xml:space="preserve"> Manny Harris</t>
  </si>
  <si>
    <t xml:space="preserve"> Ryan Kelly</t>
  </si>
  <si>
    <t xml:space="preserve"> Kendall Marshall</t>
  </si>
  <si>
    <t xml:space="preserve"> Jeffery Taylor</t>
  </si>
  <si>
    <t xml:space="preserve"> Derrick Williams</t>
  </si>
  <si>
    <t xml:space="preserve"> Devin Harris</t>
  </si>
  <si>
    <t xml:space="preserve"> Jermaine O'Neal</t>
  </si>
  <si>
    <t xml:space="preserve"> Michael Beasley</t>
  </si>
  <si>
    <t xml:space="preserve"> Austin Rivers</t>
  </si>
  <si>
    <t xml:space="preserve"> Larry Sanders</t>
  </si>
  <si>
    <t xml:space="preserve"> Zaza Pachulia</t>
  </si>
  <si>
    <t xml:space="preserve"> Luis Scola</t>
  </si>
  <si>
    <t xml:space="preserve"> Henry Sims</t>
  </si>
  <si>
    <t xml:space="preserve"> Leandro Barbosa</t>
  </si>
  <si>
    <t xml:space="preserve"> Shelvin Mack</t>
  </si>
  <si>
    <t xml:space="preserve"> Maurice Harkless</t>
  </si>
  <si>
    <t xml:space="preserve"> Mason Plumlee</t>
  </si>
  <si>
    <t xml:space="preserve"> James Johnson</t>
  </si>
  <si>
    <t xml:space="preserve"> Andrew Bogut</t>
  </si>
  <si>
    <t xml:space="preserve"> Michael Kidd-Gilchrist</t>
  </si>
  <si>
    <t xml:space="preserve"> Alan Anderson</t>
  </si>
  <si>
    <t xml:space="preserve"> Al-Farouq Aminu</t>
  </si>
  <si>
    <t xml:space="preserve"> Nate Wolters</t>
  </si>
  <si>
    <t xml:space="preserve"> Mike Miller</t>
  </si>
  <si>
    <t xml:space="preserve"> Jason Thompson</t>
  </si>
  <si>
    <t xml:space="preserve"> Pero Antic</t>
  </si>
  <si>
    <t xml:space="preserve"> JaVale McGee</t>
  </si>
  <si>
    <t xml:space="preserve"> Omri Casspi</t>
  </si>
  <si>
    <t xml:space="preserve"> Steve Blake</t>
  </si>
  <si>
    <t xml:space="preserve"> Jared Dudley</t>
  </si>
  <si>
    <t xml:space="preserve"> Chris Douglas-Roberts</t>
  </si>
  <si>
    <t xml:space="preserve"> Giannis Antetokounmpo</t>
  </si>
  <si>
    <t xml:space="preserve"> Trevor Booker</t>
  </si>
  <si>
    <t xml:space="preserve"> Jeff Adrien</t>
  </si>
  <si>
    <t xml:space="preserve"> Steve Nash</t>
  </si>
  <si>
    <t xml:space="preserve"> Jordan Hamilton</t>
  </si>
  <si>
    <t xml:space="preserve"> Chase Budinger</t>
  </si>
  <si>
    <t xml:space="preserve"> Iman Shumpert</t>
  </si>
  <si>
    <t xml:space="preserve"> C.J. Watson</t>
  </si>
  <si>
    <t xml:space="preserve"> Samuel Dalembert</t>
  </si>
  <si>
    <t xml:space="preserve"> Chris Andersen</t>
  </si>
  <si>
    <t xml:space="preserve"> Al Harrington</t>
  </si>
  <si>
    <t xml:space="preserve"> Kevin Garnett</t>
  </si>
  <si>
    <t xml:space="preserve"> Kosta Koufos</t>
  </si>
  <si>
    <t xml:space="preserve"> DeJuan Blair</t>
  </si>
  <si>
    <t xml:space="preserve"> Norris Cole</t>
  </si>
  <si>
    <t xml:space="preserve"> Marreese Speights</t>
  </si>
  <si>
    <t xml:space="preserve"> Chris Johnson</t>
  </si>
  <si>
    <t xml:space="preserve"> Thabo Sefolosha</t>
  </si>
  <si>
    <t xml:space="preserve"> Dante Cunningham</t>
  </si>
  <si>
    <t xml:space="preserve"> Quincy Pondexter</t>
  </si>
  <si>
    <t xml:space="preserve"> E'Twaun Moore</t>
  </si>
  <si>
    <t xml:space="preserve"> Luke Babbitt</t>
  </si>
  <si>
    <t xml:space="preserve"> Draymond Green</t>
  </si>
  <si>
    <t xml:space="preserve"> Jon Leuer</t>
  </si>
  <si>
    <t xml:space="preserve"> Kyle O'Quinn</t>
  </si>
  <si>
    <t xml:space="preserve"> Ray McCallum</t>
  </si>
  <si>
    <t xml:space="preserve"> Jeremy Evans</t>
  </si>
  <si>
    <t xml:space="preserve"> Anthony Tolliver</t>
  </si>
  <si>
    <t xml:space="preserve"> Chris Wright</t>
  </si>
  <si>
    <t xml:space="preserve"> Hollis Thompson</t>
  </si>
  <si>
    <t xml:space="preserve"> Cody Zeller</t>
  </si>
  <si>
    <t xml:space="preserve"> Elliot Williams</t>
  </si>
  <si>
    <t xml:space="preserve"> Kent Bazemore</t>
  </si>
  <si>
    <t xml:space="preserve"> Tayshaun Prince</t>
  </si>
  <si>
    <t xml:space="preserve"> Kentavious Caldwell-Pope</t>
  </si>
  <si>
    <t xml:space="preserve"> Darrell Arthur</t>
  </si>
  <si>
    <t xml:space="preserve"> Alexis Ajinca</t>
  </si>
  <si>
    <t xml:space="preserve"> Omer Asik</t>
  </si>
  <si>
    <t xml:space="preserve"> Tyler Zeller</t>
  </si>
  <si>
    <t xml:space="preserve"> Francisco Garcia</t>
  </si>
  <si>
    <t xml:space="preserve"> Elton Brand</t>
  </si>
  <si>
    <t xml:space="preserve"> Andrew Nicholson</t>
  </si>
  <si>
    <t xml:space="preserve"> Ed Davis</t>
  </si>
  <si>
    <t xml:space="preserve"> Cartier Martin</t>
  </si>
  <si>
    <t xml:space="preserve"> Jimmer Fredette</t>
  </si>
  <si>
    <t xml:space="preserve"> Shawne Williams</t>
  </si>
  <si>
    <t xml:space="preserve"> Donatas Motiejunas</t>
  </si>
  <si>
    <t xml:space="preserve"> Robert Sacre</t>
  </si>
  <si>
    <t xml:space="preserve"> Travis Outlaw</t>
  </si>
  <si>
    <t xml:space="preserve"> Casper Ware</t>
  </si>
  <si>
    <t xml:space="preserve"> C.J. McCollum</t>
  </si>
  <si>
    <t xml:space="preserve"> Ben Gordon</t>
  </si>
  <si>
    <t xml:space="preserve"> John Salmons</t>
  </si>
  <si>
    <t xml:space="preserve"> Derek Fisher</t>
  </si>
  <si>
    <t xml:space="preserve"> Gerald Wallace</t>
  </si>
  <si>
    <t xml:space="preserve"> Dorell Wright</t>
  </si>
  <si>
    <t xml:space="preserve"> Willie Green</t>
  </si>
  <si>
    <t xml:space="preserve"> Andrei Kirilenko</t>
  </si>
  <si>
    <t xml:space="preserve"> Luke Ridnour</t>
  </si>
  <si>
    <t xml:space="preserve"> Cory Joseph</t>
  </si>
  <si>
    <t xml:space="preserve"> Tyler Hansbrough</t>
  </si>
  <si>
    <t xml:space="preserve"> Beno Udrih</t>
  </si>
  <si>
    <t xml:space="preserve"> James Jones</t>
  </si>
  <si>
    <t xml:space="preserve"> Quincy Miller</t>
  </si>
  <si>
    <t xml:space="preserve"> Andre Miller</t>
  </si>
  <si>
    <t xml:space="preserve"> Nick Calathes</t>
  </si>
  <si>
    <t xml:space="preserve"> Metta World Peace</t>
  </si>
  <si>
    <t xml:space="preserve"> Gorgui Dieng</t>
  </si>
  <si>
    <t xml:space="preserve"> Ronny Turiaf</t>
  </si>
  <si>
    <t xml:space="preserve"> Thomas Robinson</t>
  </si>
  <si>
    <t xml:space="preserve"> Anthony Randolph</t>
  </si>
  <si>
    <t xml:space="preserve"> Earl Clark</t>
  </si>
  <si>
    <t xml:space="preserve"> Jannero Pargo</t>
  </si>
  <si>
    <t xml:space="preserve"> Matthew Dellavedova</t>
  </si>
  <si>
    <t xml:space="preserve"> Kevin Seraphin</t>
  </si>
  <si>
    <t xml:space="preserve"> Lavoy Allen</t>
  </si>
  <si>
    <t xml:space="preserve"> Isaiah Canaan</t>
  </si>
  <si>
    <t xml:space="preserve"> Jae Crowder</t>
  </si>
  <si>
    <t xml:space="preserve"> Charlie Villanueva</t>
  </si>
  <si>
    <t xml:space="preserve"> Rashard Lewis</t>
  </si>
  <si>
    <t xml:space="preserve"> Tony Snell</t>
  </si>
  <si>
    <t xml:space="preserve"> MarShon Brooks</t>
  </si>
  <si>
    <t xml:space="preserve"> Jason Terry</t>
  </si>
  <si>
    <t xml:space="preserve"> Vitor Faverani</t>
  </si>
  <si>
    <t xml:space="preserve"> Darius Miller</t>
  </si>
  <si>
    <t xml:space="preserve"> Gustavo Ayon</t>
  </si>
  <si>
    <t xml:space="preserve"> Kenyon Martin</t>
  </si>
  <si>
    <t xml:space="preserve"> Jonas Jerebko</t>
  </si>
  <si>
    <t xml:space="preserve"> Mike Harris</t>
  </si>
  <si>
    <t xml:space="preserve"> Carl Landry</t>
  </si>
  <si>
    <t xml:space="preserve"> Nick Collison</t>
  </si>
  <si>
    <t xml:space="preserve"> Byron Mullens</t>
  </si>
  <si>
    <t xml:space="preserve"> Anthony Bennett</t>
  </si>
  <si>
    <t xml:space="preserve"> Jarvis Varnado</t>
  </si>
  <si>
    <t xml:space="preserve"> Shane Battier</t>
  </si>
  <si>
    <t xml:space="preserve"> Jorge Gutierrez</t>
  </si>
  <si>
    <t xml:space="preserve"> Alexey Shved</t>
  </si>
  <si>
    <t xml:space="preserve"> Josh Powell</t>
  </si>
  <si>
    <t xml:space="preserve"> Will Barton</t>
  </si>
  <si>
    <t xml:space="preserve"> Alonzo Gee</t>
  </si>
  <si>
    <t xml:space="preserve"> Reggie Evans</t>
  </si>
  <si>
    <t xml:space="preserve"> Darius Morris</t>
  </si>
  <si>
    <t xml:space="preserve"> Toney Douglas</t>
  </si>
  <si>
    <t xml:space="preserve"> Shabazz Muhammad</t>
  </si>
  <si>
    <t xml:space="preserve"> Tyshawn Taylor</t>
  </si>
  <si>
    <t xml:space="preserve"> Chauncey Billups</t>
  </si>
  <si>
    <t xml:space="preserve"> Miroslav Raduljica</t>
  </si>
  <si>
    <t xml:space="preserve"> Antawn Jamison</t>
  </si>
  <si>
    <t xml:space="preserve"> Mike Muscala</t>
  </si>
  <si>
    <t xml:space="preserve"> John Lucas III</t>
  </si>
  <si>
    <t xml:space="preserve"> Pablo Prigioni</t>
  </si>
  <si>
    <t xml:space="preserve"> Nando De Colo</t>
  </si>
  <si>
    <t xml:space="preserve"> Udonis Haslem</t>
  </si>
  <si>
    <t xml:space="preserve"> Reggie Williams</t>
  </si>
  <si>
    <t xml:space="preserve"> Archie Goodwin</t>
  </si>
  <si>
    <t xml:space="preserve"> Ish Smith</t>
  </si>
  <si>
    <t xml:space="preserve"> Dennis Schroder</t>
  </si>
  <si>
    <t xml:space="preserve"> Chris Copeland</t>
  </si>
  <si>
    <t xml:space="preserve"> Jan Vesely</t>
  </si>
  <si>
    <t xml:space="preserve"> Jeremy Tyler</t>
  </si>
  <si>
    <t xml:space="preserve"> Doron Lamb</t>
  </si>
  <si>
    <t xml:space="preserve"> Diante Garrett</t>
  </si>
  <si>
    <t xml:space="preserve"> Ian Mahinmi</t>
  </si>
  <si>
    <t xml:space="preserve"> Luc Richard Mbah a Moute</t>
  </si>
  <si>
    <t xml:space="preserve"> James Southerland</t>
  </si>
  <si>
    <t xml:space="preserve"> Perry Jones</t>
  </si>
  <si>
    <t xml:space="preserve"> Greg Smith</t>
  </si>
  <si>
    <t xml:space="preserve"> James Nunnally</t>
  </si>
  <si>
    <t xml:space="preserve"> Ekpe Udoh</t>
  </si>
  <si>
    <t xml:space="preserve"> Kendrick Perkins</t>
  </si>
  <si>
    <t xml:space="preserve"> Robbie Hummel</t>
  </si>
  <si>
    <t xml:space="preserve"> Justin Hamilton</t>
  </si>
  <si>
    <t xml:space="preserve"> Jeff Ayres</t>
  </si>
  <si>
    <t xml:space="preserve"> Jeff Withey</t>
  </si>
  <si>
    <t xml:space="preserve"> Joel Freeland</t>
  </si>
  <si>
    <t xml:space="preserve"> Steven Adams</t>
  </si>
  <si>
    <t xml:space="preserve"> Steve Novak</t>
  </si>
  <si>
    <t xml:space="preserve"> Matt Bonner</t>
  </si>
  <si>
    <t xml:space="preserve"> Wayne Ellington</t>
  </si>
  <si>
    <t xml:space="preserve"> Jason Maxiell</t>
  </si>
  <si>
    <t xml:space="preserve"> John Jenkins</t>
  </si>
  <si>
    <t xml:space="preserve"> Dewayne Dedmon</t>
  </si>
  <si>
    <t xml:space="preserve"> Dwight Buycks</t>
  </si>
  <si>
    <t xml:space="preserve"> Daniel Orton</t>
  </si>
  <si>
    <t xml:space="preserve"> Ian Clark</t>
  </si>
  <si>
    <t xml:space="preserve"> Hedo Turkoglu</t>
  </si>
  <si>
    <t xml:space="preserve"> Aron Baynes</t>
  </si>
  <si>
    <t xml:space="preserve"> Melvin Ely</t>
  </si>
  <si>
    <t xml:space="preserve"> Arnett Moultrie</t>
  </si>
  <si>
    <t xml:space="preserve"> Chris Singleton</t>
  </si>
  <si>
    <t xml:space="preserve"> Roger Mason Jr.</t>
  </si>
  <si>
    <t xml:space="preserve"> Austin Daye</t>
  </si>
  <si>
    <t xml:space="preserve"> Bismack Biyombo</t>
  </si>
  <si>
    <t xml:space="preserve"> Josh Harrellson</t>
  </si>
  <si>
    <t xml:space="preserve"> Glen Rice Jr.</t>
  </si>
  <si>
    <t xml:space="preserve"> Greg Oden</t>
  </si>
  <si>
    <t xml:space="preserve"> Greg Stiemsma</t>
  </si>
  <si>
    <t xml:space="preserve"> Phil Pressey</t>
  </si>
  <si>
    <t xml:space="preserve"> Brandon Davies</t>
  </si>
  <si>
    <t xml:space="preserve"> Shane Larkin</t>
  </si>
  <si>
    <t xml:space="preserve"> Carrick Felix</t>
  </si>
  <si>
    <t xml:space="preserve"> Rasual Butler</t>
  </si>
  <si>
    <t xml:space="preserve"> Reggie Bullock</t>
  </si>
  <si>
    <t xml:space="preserve"> Marquis Teague</t>
  </si>
  <si>
    <t xml:space="preserve"> Quincy Acy</t>
  </si>
  <si>
    <t xml:space="preserve"> Toure' Murry</t>
  </si>
  <si>
    <t xml:space="preserve"> Eric Maynor</t>
  </si>
  <si>
    <t xml:space="preserve"> Meyers Leonard</t>
  </si>
  <si>
    <t xml:space="preserve"> Lorenzo Brown</t>
  </si>
  <si>
    <t xml:space="preserve"> Sasha Vujacic</t>
  </si>
  <si>
    <t xml:space="preserve"> Gal Mekel</t>
  </si>
  <si>
    <t xml:space="preserve"> Ronnie Price</t>
  </si>
  <si>
    <t xml:space="preserve"> Luigi Datome</t>
  </si>
  <si>
    <t xml:space="preserve"> Rudy Gobert</t>
  </si>
  <si>
    <t xml:space="preserve"> Robert Covington</t>
  </si>
  <si>
    <t xml:space="preserve"> Adonis Thomas</t>
  </si>
  <si>
    <t xml:space="preserve"> Peyton Siva</t>
  </si>
  <si>
    <t xml:space="preserve"> Donald Sloan</t>
  </si>
  <si>
    <t xml:space="preserve"> Landry Fields</t>
  </si>
  <si>
    <t xml:space="preserve"> D.J. Stephens</t>
  </si>
  <si>
    <t xml:space="preserve"> Ryan Hollins</t>
  </si>
  <si>
    <t xml:space="preserve"> Dionte Christmas</t>
  </si>
  <si>
    <t xml:space="preserve"> Shannon Brown</t>
  </si>
  <si>
    <t xml:space="preserve"> Orlando Johnson</t>
  </si>
  <si>
    <t xml:space="preserve"> Allen Crabbe</t>
  </si>
  <si>
    <t xml:space="preserve"> Victor Claver</t>
  </si>
  <si>
    <t xml:space="preserve"> Chuck Hayes</t>
  </si>
  <si>
    <t xml:space="preserve"> Otto Porter</t>
  </si>
  <si>
    <t xml:space="preserve"> Brandon Rush</t>
  </si>
  <si>
    <t xml:space="preserve"> Louis Amundson</t>
  </si>
  <si>
    <t xml:space="preserve"> Jared Cunningham</t>
  </si>
  <si>
    <t xml:space="preserve"> Cole Aldrich</t>
  </si>
  <si>
    <t xml:space="preserve"> Tony Mitchell</t>
  </si>
  <si>
    <t xml:space="preserve"> DeAndre Liggins</t>
  </si>
  <si>
    <t xml:space="preserve"> Keith Bogans</t>
  </si>
  <si>
    <t xml:space="preserve"> Alex Len</t>
  </si>
  <si>
    <t xml:space="preserve"> Andre Roberson</t>
  </si>
  <si>
    <t xml:space="preserve"> Jamaal Franklin</t>
  </si>
  <si>
    <t xml:space="preserve"> Malcolm Thomas</t>
  </si>
  <si>
    <t xml:space="preserve"> Aaron Gray</t>
  </si>
  <si>
    <t xml:space="preserve"> Garrett Temple</t>
  </si>
  <si>
    <t xml:space="preserve"> Ricky Ledo</t>
  </si>
  <si>
    <t xml:space="preserve"> Sergey Karasev</t>
  </si>
  <si>
    <t xml:space="preserve"> Vander Blue</t>
  </si>
  <si>
    <t xml:space="preserve"> Stephen Jackson</t>
  </si>
  <si>
    <t xml:space="preserve"> Hilton Armstrong</t>
  </si>
  <si>
    <t xml:space="preserve"> Solomon Hill</t>
  </si>
  <si>
    <t xml:space="preserve"> A.J. Price</t>
  </si>
  <si>
    <t xml:space="preserve"> Nazr Mohammed</t>
  </si>
  <si>
    <t xml:space="preserve"> Chris Babb</t>
  </si>
  <si>
    <t xml:space="preserve"> Seth Curry</t>
  </si>
  <si>
    <t xml:space="preserve"> Othyus Jeffers</t>
  </si>
  <si>
    <t xml:space="preserve"> Shavlik Randolph</t>
  </si>
  <si>
    <t xml:space="preserve"> Solomon Jones</t>
  </si>
  <si>
    <t xml:space="preserve"> Damion James</t>
  </si>
  <si>
    <t xml:space="preserve"> Ryan Gomes</t>
  </si>
  <si>
    <t xml:space="preserve"> Lance Thomas</t>
  </si>
  <si>
    <t xml:space="preserve"> Hasheem Thabeet</t>
  </si>
  <si>
    <t xml:space="preserve"> Jason Collins</t>
  </si>
  <si>
    <t xml:space="preserve"> Jamaal Tinsley</t>
  </si>
  <si>
    <t xml:space="preserve"> Tornike Shengelia</t>
  </si>
  <si>
    <t xml:space="preserve"> Nemanja Nedovic</t>
  </si>
  <si>
    <t xml:space="preserve"> Shane Edwards</t>
  </si>
  <si>
    <t xml:space="preserve"> Mike James</t>
  </si>
  <si>
    <t xml:space="preserve"> Viacheslav Kravtsov</t>
  </si>
  <si>
    <t xml:space="preserve"> Maalik Wayns</t>
  </si>
  <si>
    <t xml:space="preserve"> Julyan Stone</t>
  </si>
  <si>
    <t xml:space="preserve"> Bernard James</t>
  </si>
  <si>
    <t xml:space="preserve"> Joel Anthony</t>
  </si>
  <si>
    <t xml:space="preserve"> Ognjen Kuzmic</t>
  </si>
  <si>
    <t xml:space="preserve"> Arinze Onuaku</t>
  </si>
  <si>
    <t xml:space="preserve"> Scotty Hopson</t>
  </si>
  <si>
    <t xml:space="preserve"> Andris Biedrins</t>
  </si>
  <si>
    <t xml:space="preserve"> Earl Watson</t>
  </si>
  <si>
    <t xml:space="preserve"> Hamady Ndiaye</t>
  </si>
  <si>
    <t xml:space="preserve"> Ronnie Brewer</t>
  </si>
  <si>
    <t xml:space="preserve"> Erik Murphy</t>
  </si>
  <si>
    <t xml:space="preserve"> Mustafa Shakur</t>
  </si>
  <si>
    <t xml:space="preserve"> Chris Smith</t>
  </si>
  <si>
    <t xml:space="preserve"> Dexter Pittman</t>
  </si>
  <si>
    <t xml:space="preserve"> DJ White</t>
  </si>
  <si>
    <t xml:space="preserve"> Royal Ivey</t>
  </si>
  <si>
    <t xml:space="preserve"> Josh Childress</t>
  </si>
  <si>
    <t xml:space="preserve"> Elias Harris</t>
  </si>
  <si>
    <t xml:space="preserve"> Royce White</t>
  </si>
  <si>
    <t xml:space="preserve"> Darius Johnson-Odom</t>
  </si>
  <si>
    <t>Weights</t>
  </si>
  <si>
    <t>Mean</t>
  </si>
  <si>
    <t>Standard Deviation</t>
  </si>
  <si>
    <t>t-Deviations</t>
  </si>
  <si>
    <t>Rank</t>
  </si>
  <si>
    <t>Pts</t>
  </si>
  <si>
    <t>Ast</t>
  </si>
  <si>
    <t>Stl</t>
  </si>
  <si>
    <t>Blk</t>
  </si>
  <si>
    <t>Rbd</t>
  </si>
  <si>
    <t>PtsSD</t>
  </si>
  <si>
    <t>AstSD</t>
  </si>
  <si>
    <t>StlSD</t>
  </si>
  <si>
    <t>BlkSD</t>
  </si>
  <si>
    <t>RbdSD</t>
  </si>
  <si>
    <t>WAvgSD</t>
  </si>
  <si>
    <t>Bin Size</t>
  </si>
  <si>
    <t>M</t>
  </si>
  <si>
    <t>SD</t>
  </si>
  <si>
    <t>Count</t>
  </si>
  <si>
    <t>Number</t>
  </si>
  <si>
    <t>Bin</t>
  </si>
  <si>
    <t>Density-F</t>
  </si>
  <si>
    <t>NormPDF</t>
  </si>
  <si>
    <t>Density-C</t>
  </si>
  <si>
    <t>NormCDF</t>
  </si>
  <si>
    <t>V</t>
  </si>
  <si>
    <t>A</t>
  </si>
  <si>
    <t>B</t>
  </si>
  <si>
    <t>GammaPDF</t>
  </si>
  <si>
    <t>GammaCDF</t>
  </si>
  <si>
    <t>Chi Sq</t>
  </si>
  <si>
    <t> Name</t>
  </si>
  <si>
    <t>Ast </t>
  </si>
  <si>
    <t>Stl </t>
  </si>
  <si>
    <t>Blk </t>
  </si>
  <si>
    <t> Russell Westbrook</t>
  </si>
  <si>
    <t> James Harden</t>
  </si>
  <si>
    <t> LeBron James</t>
  </si>
  <si>
    <t> Anthony Davis</t>
  </si>
  <si>
    <t> DeMarcus Cousins</t>
  </si>
  <si>
    <t> Stephen Curry</t>
  </si>
  <si>
    <t> LaMarcus Aldridge</t>
  </si>
  <si>
    <t> Blake Griffin</t>
  </si>
  <si>
    <t> Kyrie Irving</t>
  </si>
  <si>
    <t> Klay Thompson</t>
  </si>
  <si>
    <t> Rudy Gay</t>
  </si>
  <si>
    <t> Damian Lillard</t>
  </si>
  <si>
    <t> Nikola Vucevic</t>
  </si>
  <si>
    <t> Gordon Hayward</t>
  </si>
  <si>
    <t> Chris Paul</t>
  </si>
  <si>
    <t> Monta Ellis</t>
  </si>
  <si>
    <t> Pau Gasol</t>
  </si>
  <si>
    <t> Victor Oladipo</t>
  </si>
  <si>
    <t> Kyle Lowry</t>
  </si>
  <si>
    <t> John Wall</t>
  </si>
  <si>
    <t> Marc Gasol</t>
  </si>
  <si>
    <t> Dirk Nowitzki</t>
  </si>
  <si>
    <t> Brook Lopez</t>
  </si>
  <si>
    <t> Eric Bledsoe</t>
  </si>
  <si>
    <t> Andrew Wiggins</t>
  </si>
  <si>
    <t> Paul Millsap</t>
  </si>
  <si>
    <t> Tyreke Evans</t>
  </si>
  <si>
    <t> Kevin Love</t>
  </si>
  <si>
    <t> J.J. Redick</t>
  </si>
  <si>
    <t> Goran Dragic</t>
  </si>
  <si>
    <t> Zach Randolph</t>
  </si>
  <si>
    <t> Derrick Favors</t>
  </si>
  <si>
    <t> Jeff Teague</t>
  </si>
  <si>
    <t> Mike Conley</t>
  </si>
  <si>
    <t> Enes Kanter</t>
  </si>
  <si>
    <t> Lou Williams</t>
  </si>
  <si>
    <t> Markieff Morris</t>
  </si>
  <si>
    <t> Ty Lawson</t>
  </si>
  <si>
    <t> Al Horford</t>
  </si>
  <si>
    <t> Jeff Green</t>
  </si>
  <si>
    <t> Reggie Jackson</t>
  </si>
  <si>
    <t> Joe Johnson</t>
  </si>
  <si>
    <t> Thaddeus Young</t>
  </si>
  <si>
    <t> Luol Deng</t>
  </si>
  <si>
    <t> Avery Bradley</t>
  </si>
  <si>
    <t> Tim Duncan</t>
  </si>
  <si>
    <t> Wilson Chandler</t>
  </si>
  <si>
    <t> Andre Drummond</t>
  </si>
  <si>
    <t> Robert Covington</t>
  </si>
  <si>
    <t> C.J. Miles</t>
  </si>
  <si>
    <t> Khris Middleton</t>
  </si>
  <si>
    <t> Arron Afflalo</t>
  </si>
  <si>
    <t> Trey Burke</t>
  </si>
  <si>
    <t> Trevor Ariza</t>
  </si>
  <si>
    <t> Giannis Antetokounmpo</t>
  </si>
  <si>
    <t> Kentavious Caldwell-Pope</t>
  </si>
  <si>
    <t> DeMarre Carroll</t>
  </si>
  <si>
    <t> Kenneth Faried</t>
  </si>
  <si>
    <t> Rodney Stuckey</t>
  </si>
  <si>
    <t> Josh Smith</t>
  </si>
  <si>
    <t> Marcin Gortat</t>
  </si>
  <si>
    <t> Ben McLemore</t>
  </si>
  <si>
    <t> Kyle Korver</t>
  </si>
  <si>
    <t> J.R. Smith</t>
  </si>
  <si>
    <t> Gerald Henderson</t>
  </si>
  <si>
    <t> Jarrett Jack</t>
  </si>
  <si>
    <t> Jonas Valanciunas</t>
  </si>
  <si>
    <t> Donatas Motiejunas</t>
  </si>
  <si>
    <t> Jordan Hill</t>
  </si>
  <si>
    <t> Gerald Green</t>
  </si>
  <si>
    <t> Paul Pierce</t>
  </si>
  <si>
    <t> Dion Waiters</t>
  </si>
  <si>
    <t> Carlos Boozer</t>
  </si>
  <si>
    <t> Danny Green</t>
  </si>
  <si>
    <t> Draymond Green</t>
  </si>
  <si>
    <t> Aaron Brooks</t>
  </si>
  <si>
    <t> Corey Brewer</t>
  </si>
  <si>
    <t> DeAndre Jordan</t>
  </si>
  <si>
    <t> Tim Hardaway Jr.</t>
  </si>
  <si>
    <t> O.J. Mayo</t>
  </si>
  <si>
    <t> Jeremy Lin</t>
  </si>
  <si>
    <t> Anthony Morrow</t>
  </si>
  <si>
    <t> Brandon Bass</t>
  </si>
  <si>
    <t> Roy Hibbert</t>
  </si>
  <si>
    <t> Manu Ginobili</t>
  </si>
  <si>
    <t> Marreese Speights</t>
  </si>
  <si>
    <t> Marcus Morris</t>
  </si>
  <si>
    <t> Tyson Chandler</t>
  </si>
  <si>
    <t> Tyler Zeller</t>
  </si>
  <si>
    <t> Mario Chalmers</t>
  </si>
  <si>
    <t> Nikola Mirotic</t>
  </si>
  <si>
    <t> Zach LaVine</t>
  </si>
  <si>
    <t> Harrison Barnes</t>
  </si>
  <si>
    <t> Matt Barnes</t>
  </si>
  <si>
    <t> Courtney Lee</t>
  </si>
  <si>
    <t> Dennis Schroder</t>
  </si>
  <si>
    <t> Nerlens Noel</t>
  </si>
  <si>
    <t> Wesley Johnson</t>
  </si>
  <si>
    <t> Terrence Ross</t>
  </si>
  <si>
    <t> Gorgui Dieng</t>
  </si>
  <si>
    <t> Timofey Mozgov</t>
  </si>
  <si>
    <t> Greivis Vasquez</t>
  </si>
  <si>
    <t> Evan Turner</t>
  </si>
  <si>
    <t> D.J. Augustin</t>
  </si>
  <si>
    <t> Luis Scola</t>
  </si>
  <si>
    <t> Nicolas Batum</t>
  </si>
  <si>
    <t> Amir Johnson</t>
  </si>
  <si>
    <t> P.J. Tucker</t>
  </si>
  <si>
    <t> Bojan Bogdanovic</t>
  </si>
  <si>
    <t> Solomon Hill</t>
  </si>
  <si>
    <t> Elfrid Payton</t>
  </si>
  <si>
    <t> Hollis Thompson</t>
  </si>
  <si>
    <t> Devin Harris</t>
  </si>
  <si>
    <t> Boris Diaw</t>
  </si>
  <si>
    <t> Mason Plumlee</t>
  </si>
  <si>
    <t> Chris Kaman</t>
  </si>
  <si>
    <t> Tristan Thompson</t>
  </si>
  <si>
    <t> Rudy Gobert</t>
  </si>
  <si>
    <t> Ed Davis</t>
  </si>
  <si>
    <t> Derrick Williams</t>
  </si>
  <si>
    <t> Zaza Pachulia</t>
  </si>
  <si>
    <t> Patrick Patterson</t>
  </si>
  <si>
    <t> Jason Smith</t>
  </si>
  <si>
    <t> Henry Sims</t>
  </si>
  <si>
    <t> James Johnson</t>
  </si>
  <si>
    <t> Jerryd Bayless</t>
  </si>
  <si>
    <t> Andre Iguodala</t>
  </si>
  <si>
    <t> Beno Udrih</t>
  </si>
  <si>
    <t> Steven Adams</t>
  </si>
  <si>
    <t> Rasual Butler</t>
  </si>
  <si>
    <t> Jae Crowder</t>
  </si>
  <si>
    <t> Norris Cole</t>
  </si>
  <si>
    <t> J.J. Hickson</t>
  </si>
  <si>
    <t> J.J. Barea</t>
  </si>
  <si>
    <t> Alan Anderson</t>
  </si>
  <si>
    <t> Marvin Williams</t>
  </si>
  <si>
    <t> Channing Frye</t>
  </si>
  <si>
    <t> Brandan Wright</t>
  </si>
  <si>
    <t> Omer Asik</t>
  </si>
  <si>
    <t> Trevor Booker</t>
  </si>
  <si>
    <t> Quincy Pondexter</t>
  </si>
  <si>
    <t> Carl Landry</t>
  </si>
  <si>
    <t> Jared Dudley</t>
  </si>
  <si>
    <t> Austin Rivers</t>
  </si>
  <si>
    <t> Jason Terry</t>
  </si>
  <si>
    <t> Cory Joseph</t>
  </si>
  <si>
    <t> Brian Roberts</t>
  </si>
  <si>
    <t> Kevin Seraphin</t>
  </si>
  <si>
    <t> Aron Baynes</t>
  </si>
  <si>
    <t> Anthony Tolliver</t>
  </si>
  <si>
    <t> Shane Larkin</t>
  </si>
  <si>
    <t> Jason Thompson</t>
  </si>
  <si>
    <t> Tony Snell</t>
  </si>
  <si>
    <t> Jonas Jerebko</t>
  </si>
  <si>
    <t> Kyle Singler</t>
  </si>
  <si>
    <t> Otto Porter</t>
  </si>
  <si>
    <t> Caron Butler</t>
  </si>
  <si>
    <t> Shaun Livingston</t>
  </si>
  <si>
    <t> Spencer Hawes</t>
  </si>
  <si>
    <t> Richard Jefferson</t>
  </si>
  <si>
    <t> Al-Farouq Aminu</t>
  </si>
  <si>
    <t> Kent Bazemore</t>
  </si>
  <si>
    <t> Kosta Koufos</t>
  </si>
  <si>
    <t> Jakarr Sampson</t>
  </si>
  <si>
    <t> Joe Ingles</t>
  </si>
  <si>
    <t> Dante Exum</t>
  </si>
  <si>
    <t> Nik Stauskas</t>
  </si>
  <si>
    <t> Andre Miller</t>
  </si>
  <si>
    <t> Steve Blake</t>
  </si>
  <si>
    <t> Glen Davis</t>
  </si>
  <si>
    <t> Miles Plumlee</t>
  </si>
  <si>
    <t> Matt Bonner</t>
  </si>
  <si>
    <t> Tyler Hansbrough</t>
  </si>
  <si>
    <t> Kevin Durant</t>
  </si>
  <si>
    <t> Carmelo Anthony</t>
  </si>
  <si>
    <t> Kobe Bryant</t>
  </si>
  <si>
    <t> Dwyane Wade</t>
  </si>
  <si>
    <t> Chris Bosh</t>
  </si>
  <si>
    <t> DeMar DeRozan</t>
  </si>
  <si>
    <t> Jimmy Butler</t>
  </si>
  <si>
    <t> Kevin Martin</t>
  </si>
  <si>
    <t> Derrick Rose</t>
  </si>
  <si>
    <t> Kemba Walker</t>
  </si>
  <si>
    <t> Tobias Harris</t>
  </si>
  <si>
    <t> Brandon Knight</t>
  </si>
  <si>
    <t> Tony Wroten</t>
  </si>
  <si>
    <t> Al Jefferson</t>
  </si>
  <si>
    <t> Kawhi Leonard</t>
  </si>
  <si>
    <t> Isaiah Thomas</t>
  </si>
  <si>
    <t> Darren Collison</t>
  </si>
  <si>
    <t> George Hill</t>
  </si>
  <si>
    <t> Wesley Matthews</t>
  </si>
  <si>
    <t> Greg Monroe</t>
  </si>
  <si>
    <t> Dwight Howard</t>
  </si>
  <si>
    <t> Jamal Crawford</t>
  </si>
  <si>
    <t> Chandler Parsons</t>
  </si>
  <si>
    <t> Brandon Jennings</t>
  </si>
  <si>
    <t> Bradley Beal</t>
  </si>
  <si>
    <t> Jrue Holiday</t>
  </si>
  <si>
    <t> Andrea Bargnani</t>
  </si>
  <si>
    <t> Michael Carter-Williams</t>
  </si>
  <si>
    <t> Tony Parker</t>
  </si>
  <si>
    <t> Serge Ibaka</t>
  </si>
  <si>
    <t> Mo Williams</t>
  </si>
  <si>
    <t> Alec Burks</t>
  </si>
  <si>
    <t> Ryan Anderson</t>
  </si>
  <si>
    <t> Shabazz Muhammad</t>
  </si>
  <si>
    <t> Eric Gordon</t>
  </si>
  <si>
    <t> Nick Young</t>
  </si>
  <si>
    <t> Jared Sullinger</t>
  </si>
  <si>
    <t> Deron Williams</t>
  </si>
  <si>
    <t> Nikola Pekovic</t>
  </si>
  <si>
    <t> Danilo Gallinari</t>
  </si>
  <si>
    <t> Jabari Parker</t>
  </si>
  <si>
    <t> Evan Fournier</t>
  </si>
  <si>
    <t> Jabari Brown</t>
  </si>
  <si>
    <t> Jordan Clarkson</t>
  </si>
  <si>
    <t> Hassan Whiteside</t>
  </si>
  <si>
    <t> Langston Galloway</t>
  </si>
  <si>
    <t> David West</t>
  </si>
  <si>
    <t> Terrence Jones</t>
  </si>
  <si>
    <t> Amar'e Stoudemire</t>
  </si>
  <si>
    <t> Ersan Ilyasova</t>
  </si>
  <si>
    <t> Jodie Meeks</t>
  </si>
  <si>
    <t> Vander Blue</t>
  </si>
  <si>
    <t> Nene Hilario</t>
  </si>
  <si>
    <t> Michael Kidd-Gilchrist</t>
  </si>
  <si>
    <t> Taj Gibson</t>
  </si>
  <si>
    <t> Alexey Shved</t>
  </si>
  <si>
    <t> Kelly Olynyk</t>
  </si>
  <si>
    <t> Ricky Rubio</t>
  </si>
  <si>
    <t> Gary Neal</t>
  </si>
  <si>
    <t> Patrick Beverley</t>
  </si>
  <si>
    <t> Wayne Ellington</t>
  </si>
  <si>
    <t> C.J. Watson</t>
  </si>
  <si>
    <t> Luc Richard Mbah a Moute</t>
  </si>
  <si>
    <t> Anderson Varejao</t>
  </si>
  <si>
    <t> Robin Lopez</t>
  </si>
  <si>
    <t> Mike Dunleavy</t>
  </si>
  <si>
    <t> Marco Belinelli</t>
  </si>
  <si>
    <t> Isaiah Canaan</t>
  </si>
  <si>
    <t> Jason Richardson</t>
  </si>
  <si>
    <t> Jose Calderon</t>
  </si>
  <si>
    <t> Rajon Rondo</t>
  </si>
  <si>
    <t> Omri Casspi</t>
  </si>
  <si>
    <t> Michael Beasley</t>
  </si>
  <si>
    <t> Paul George</t>
  </si>
  <si>
    <t> Randy Foye</t>
  </si>
  <si>
    <t> Dwight Buycks</t>
  </si>
  <si>
    <t> Rodney Hood</t>
  </si>
  <si>
    <t> Tony Allen</t>
  </si>
  <si>
    <t> Mirza Teletovic</t>
  </si>
  <si>
    <t> Sebastian Telfair</t>
  </si>
  <si>
    <t> Jameer Nelson</t>
  </si>
  <si>
    <t> Tiago Splitter</t>
  </si>
  <si>
    <t> Lance Stephenson</t>
  </si>
  <si>
    <t> Kris Humphries</t>
  </si>
  <si>
    <t> Iman Shumpert</t>
  </si>
  <si>
    <t> Marcus Thornton</t>
  </si>
  <si>
    <t> David Lee</t>
  </si>
  <si>
    <t> K.J. McDaniels</t>
  </si>
  <si>
    <t> Marcus Smart</t>
  </si>
  <si>
    <t> Mike Scott</t>
  </si>
  <si>
    <t> Cody Zeller</t>
  </si>
  <si>
    <t> Tayshaun Prince</t>
  </si>
  <si>
    <t> Donald Sloan</t>
  </si>
  <si>
    <t> Ray McCallum</t>
  </si>
  <si>
    <t> Larry Sanders</t>
  </si>
  <si>
    <t> Henry Walker</t>
  </si>
  <si>
    <t> Joakim Noah</t>
  </si>
  <si>
    <t> Leandro Barbosa</t>
  </si>
  <si>
    <t> Lance Thomas</t>
  </si>
  <si>
    <t> John Henson</t>
  </si>
  <si>
    <t> Patty Mills</t>
  </si>
  <si>
    <t> Kevin Garnett</t>
  </si>
  <si>
    <t> Jusuf Nurkic</t>
  </si>
  <si>
    <t> C.J. McCollum</t>
  </si>
  <si>
    <t> Will Barton</t>
  </si>
  <si>
    <t> Chase Budinger</t>
  </si>
  <si>
    <t> Adreian Payne</t>
  </si>
  <si>
    <t> Darrell Arthur</t>
  </si>
  <si>
    <t> Alexis Ajinca</t>
  </si>
  <si>
    <t> Ryan Kelly</t>
  </si>
  <si>
    <t> Jerami Grant</t>
  </si>
  <si>
    <t> Jeremy Lamb</t>
  </si>
  <si>
    <t> Danny Granger</t>
  </si>
  <si>
    <t> Charlie Villanueva</t>
  </si>
  <si>
    <t> Alex Len</t>
  </si>
  <si>
    <t> Mitch McGary</t>
  </si>
  <si>
    <t> Andrew Bogut</t>
  </si>
  <si>
    <t> Ramon Sessions</t>
  </si>
  <si>
    <t> Chris Copeland</t>
  </si>
  <si>
    <t> Ben Gordon</t>
  </si>
  <si>
    <t> Ish Smith</t>
  </si>
  <si>
    <t> T.J. Warren</t>
  </si>
  <si>
    <t> Tarik Black</t>
  </si>
  <si>
    <t> Tyler Johnson</t>
  </si>
  <si>
    <t> Quincy Acy</t>
  </si>
  <si>
    <t> Meyers Leonard</t>
  </si>
  <si>
    <t> Willie Green</t>
  </si>
  <si>
    <t> Kyle O'Quinn</t>
  </si>
  <si>
    <t> Vince Carter</t>
  </si>
  <si>
    <t> Kirk Hinrich</t>
  </si>
  <si>
    <t> Nate Robinson</t>
  </si>
  <si>
    <t> Thomas Robinson</t>
  </si>
  <si>
    <t> Pero Antic</t>
  </si>
  <si>
    <t> Chris Johnson</t>
  </si>
  <si>
    <t> John Jenkins</t>
  </si>
  <si>
    <t> Archie Goodwin</t>
  </si>
  <si>
    <t> P.J. Hairston</t>
  </si>
  <si>
    <t> Sean Kilpatrick</t>
  </si>
  <si>
    <t> Cole Aldrich</t>
  </si>
  <si>
    <t> Shawne Williams</t>
  </si>
  <si>
    <t> Cleanthony Early</t>
  </si>
  <si>
    <t> Drew Gooden</t>
  </si>
  <si>
    <t> Shelvin Mack</t>
  </si>
  <si>
    <t> Bryce Cotton</t>
  </si>
  <si>
    <t> Chris Andersen</t>
  </si>
  <si>
    <t> Brandon Davies</t>
  </si>
  <si>
    <t> Thabo Sefolosha</t>
  </si>
  <si>
    <t> Ricky Ledo</t>
  </si>
  <si>
    <t> Elijah Millsap</t>
  </si>
  <si>
    <t> Justin Hamilton</t>
  </si>
  <si>
    <t> Dante Cunningham</t>
  </si>
  <si>
    <t> Anthony Bennett</t>
  </si>
  <si>
    <t> Aaron Gordon</t>
  </si>
  <si>
    <t> Tim Frazier</t>
  </si>
  <si>
    <t> Shabazz Napier</t>
  </si>
  <si>
    <t> Ronnie Price</t>
  </si>
  <si>
    <t> A.J. Price</t>
  </si>
  <si>
    <t> Luigi Datome</t>
  </si>
  <si>
    <t> Lavoy Allen</t>
  </si>
  <si>
    <t> James Ennis</t>
  </si>
  <si>
    <t> Andrew Nicholson</t>
  </si>
  <si>
    <t> Mike Muscala</t>
  </si>
  <si>
    <t> Louis Amundson</t>
  </si>
  <si>
    <t> Matthew Dellavedova</t>
  </si>
  <si>
    <t> Shawn Marion</t>
  </si>
  <si>
    <t> Bismack Biyombo</t>
  </si>
  <si>
    <t> Damjan Rudez</t>
  </si>
  <si>
    <t> John Lucas III</t>
  </si>
  <si>
    <t> Robert Sacre</t>
  </si>
  <si>
    <t> Jordan Farmar</t>
  </si>
  <si>
    <t> Markel Brown</t>
  </si>
  <si>
    <t> Sergey Karasev</t>
  </si>
  <si>
    <t> Jannero Pargo</t>
  </si>
  <si>
    <t> JaVale McGee</t>
  </si>
  <si>
    <t> Dorell Wright</t>
  </si>
  <si>
    <t> Jon Leuer</t>
  </si>
  <si>
    <t> Arinze Onuaku</t>
  </si>
  <si>
    <t> Alonzo Gee</t>
  </si>
  <si>
    <t> James Jones</t>
  </si>
  <si>
    <t> Robbie Hummel</t>
  </si>
  <si>
    <t> Festus Ezeli</t>
  </si>
  <si>
    <t> Jeffery Taylor</t>
  </si>
  <si>
    <t> Justin Holiday</t>
  </si>
  <si>
    <t> Spencer Dinwiddie</t>
  </si>
  <si>
    <t> Perry Jones</t>
  </si>
  <si>
    <t> Toney Douglas</t>
  </si>
  <si>
    <t> Ian Mahinmi</t>
  </si>
  <si>
    <t> Kostas Papanikolaou</t>
  </si>
  <si>
    <t> Udonis Haslem</t>
  </si>
  <si>
    <t> Lorenzo Brown</t>
  </si>
  <si>
    <t> Kendall Marshall</t>
  </si>
  <si>
    <t> Josh McRoberts</t>
  </si>
  <si>
    <t> Nick Calathes</t>
  </si>
  <si>
    <t> James Michael McAdoo</t>
  </si>
  <si>
    <t> Nick Collison</t>
  </si>
  <si>
    <t> Luke Babbitt</t>
  </si>
  <si>
    <t> Pablo Prigioni</t>
  </si>
  <si>
    <t> Luke Ridnour</t>
  </si>
  <si>
    <t> Shannon Brown</t>
  </si>
  <si>
    <t> Samuel Dalembert</t>
  </si>
  <si>
    <t> Garrett Temple</t>
  </si>
  <si>
    <t> Travis Wear</t>
  </si>
  <si>
    <t> Joffrey Lauvergne</t>
  </si>
  <si>
    <t> Larry Drew II</t>
  </si>
  <si>
    <t> Austin Daye</t>
  </si>
  <si>
    <t> Troy Daniels</t>
  </si>
  <si>
    <t> Raymond Felton</t>
  </si>
  <si>
    <t> Cory Jefferson</t>
  </si>
  <si>
    <t> Tyler Ennis</t>
  </si>
  <si>
    <t> Reggie Evans</t>
  </si>
  <si>
    <t> Hedo Turkoglu</t>
  </si>
  <si>
    <t> Dewayne Dedmon</t>
  </si>
  <si>
    <t> Kendrick Perkins</t>
  </si>
  <si>
    <t> Lester Hudson</t>
  </si>
  <si>
    <t> Jimmer Fredette</t>
  </si>
  <si>
    <t> Phil Pressey</t>
  </si>
  <si>
    <t> Joel Freeland</t>
  </si>
  <si>
    <t> Jeff Adrien</t>
  </si>
  <si>
    <t> Maurice Harkless</t>
  </si>
  <si>
    <t> James Young</t>
  </si>
  <si>
    <t> Erick Green</t>
  </si>
  <si>
    <t> Gary Harris</t>
  </si>
  <si>
    <t> Andre Roberson</t>
  </si>
  <si>
    <t> Allen Crabbe</t>
  </si>
  <si>
    <t> Noah Vonleh</t>
  </si>
  <si>
    <t> Martell Webster</t>
  </si>
  <si>
    <t> Jason Maxiell</t>
  </si>
  <si>
    <t> Francisco Garcia</t>
  </si>
  <si>
    <t> Dwight Powell</t>
  </si>
  <si>
    <t> Jerome Jordan</t>
  </si>
  <si>
    <t> Jordan Adams</t>
  </si>
  <si>
    <t> Will Bynum</t>
  </si>
  <si>
    <t> Jarnell Stokes</t>
  </si>
  <si>
    <t> Doug McDermott</t>
  </si>
  <si>
    <t> Ryan Hollins</t>
  </si>
  <si>
    <t> Shayne Whittington</t>
  </si>
  <si>
    <t> Quincy Miller</t>
  </si>
  <si>
    <t> Johnny O'Bryant</t>
  </si>
  <si>
    <t> Elliot Williams</t>
  </si>
  <si>
    <t> Bernard James</t>
  </si>
  <si>
    <t> David Stockton</t>
  </si>
  <si>
    <t> Elton Brand</t>
  </si>
  <si>
    <t> Jordan Hamilton</t>
  </si>
  <si>
    <t> E'Twaun Moore</t>
  </si>
  <si>
    <t> Jeff Ayres</t>
  </si>
  <si>
    <t> Jorge Gutierrez</t>
  </si>
  <si>
    <t> Clint Capela</t>
  </si>
  <si>
    <t> Joe Harris</t>
  </si>
  <si>
    <t> Earl Clark</t>
  </si>
  <si>
    <t> Joey Dorsey</t>
  </si>
  <si>
    <t> Malcolm Thomas</t>
  </si>
  <si>
    <t> Jeff Withey</t>
  </si>
  <si>
    <t> JaMychal Green</t>
  </si>
  <si>
    <t> Nick Johnson</t>
  </si>
  <si>
    <t> Russ Smith</t>
  </si>
  <si>
    <t> Victor Claver</t>
  </si>
  <si>
    <t> Jeremy Evans</t>
  </si>
  <si>
    <t> Devyn Marble</t>
  </si>
  <si>
    <t> Furkan Aldemir</t>
  </si>
  <si>
    <t> Darius Morris</t>
  </si>
  <si>
    <t> Xavier Henry</t>
  </si>
  <si>
    <t> Glen Rice Jr.</t>
  </si>
  <si>
    <t> Kyle Anderson</t>
  </si>
  <si>
    <t> Mike Miller</t>
  </si>
  <si>
    <t> Glenn Robinson III</t>
  </si>
  <si>
    <t> C.J. Wilcox</t>
  </si>
  <si>
    <t> Nate Wolters</t>
  </si>
  <si>
    <t> John Salmons</t>
  </si>
  <si>
    <t> Tyrus Thomas</t>
  </si>
  <si>
    <t> Grant Jerrett</t>
  </si>
  <si>
    <t> Earl Barron</t>
  </si>
  <si>
    <t> Julius Randle</t>
  </si>
  <si>
    <t> Ian Clark</t>
  </si>
  <si>
    <t> Reggie Bullock</t>
  </si>
  <si>
    <t> Greg Smith</t>
  </si>
  <si>
    <t> Will Cherry</t>
  </si>
  <si>
    <t> DeJuan Blair</t>
  </si>
  <si>
    <t> Reggie Williams</t>
  </si>
  <si>
    <t> Drew Gordon</t>
  </si>
  <si>
    <t> Steve Novak</t>
  </si>
  <si>
    <t> Jared Cunningham</t>
  </si>
  <si>
    <t> Landry Fields</t>
  </si>
  <si>
    <t> Kenyon Martin</t>
  </si>
  <si>
    <t> Zoran Dragic</t>
  </si>
  <si>
    <t> Joel Anthony</t>
  </si>
  <si>
    <t> Jack Cooley</t>
  </si>
  <si>
    <t> Chuck Hayes</t>
  </si>
  <si>
    <t> Chris Douglas-Roberts</t>
  </si>
  <si>
    <t> Cartier Martin</t>
  </si>
  <si>
    <t> Miroslav Raduljica</t>
  </si>
  <si>
    <t> Brendan Haywood</t>
  </si>
  <si>
    <t> Gal Mekel</t>
  </si>
  <si>
    <t> Jerel McNeal</t>
  </si>
  <si>
    <t> Patrick Christopher</t>
  </si>
  <si>
    <t> Ognjen Kuzmic</t>
  </si>
  <si>
    <t> Bruno Caboclo</t>
  </si>
  <si>
    <t> Toure' Murry</t>
  </si>
  <si>
    <t> Nazr Mohammed</t>
  </si>
  <si>
    <t> Shavlik Randolph</t>
  </si>
  <si>
    <t> Gerald Wallace</t>
  </si>
  <si>
    <t> Jamaal Franklin</t>
  </si>
  <si>
    <t> Lucas Nogueira</t>
  </si>
  <si>
    <t> Ekpe Udoh</t>
  </si>
  <si>
    <t> Brandon Rush</t>
  </si>
  <si>
    <t> Greg Stiemsma</t>
  </si>
  <si>
    <t> Alex Kirk</t>
  </si>
  <si>
    <t> Andre Dawkins</t>
  </si>
  <si>
    <t> Eric Moreland</t>
  </si>
  <si>
    <t> Sim Bhullar</t>
  </si>
  <si>
    <t> Cameron Bairstow</t>
  </si>
  <si>
    <t> Dahntay Jones</t>
  </si>
  <si>
    <t> Darius Miller</t>
  </si>
  <si>
    <t> Andrei Kirilenko</t>
  </si>
  <si>
    <t> Jerrelle Benimon</t>
  </si>
  <si>
    <t> Kalin Lucas</t>
  </si>
  <si>
    <t> Seth Curry</t>
  </si>
  <si>
    <t> David Wear</t>
  </si>
  <si>
    <t> Ronny Turiaf</t>
  </si>
  <si>
    <t> Malcolm Lee</t>
  </si>
  <si>
    <t>27.4</t>
  </si>
  <si>
    <t>F</t>
  </si>
  <si>
    <t>3P</t>
  </si>
  <si>
    <t>RB</t>
  </si>
  <si>
    <t> Nam</t>
  </si>
  <si>
    <t>Tea</t>
  </si>
  <si>
    <t>G</t>
  </si>
  <si>
    <t>Min</t>
  </si>
  <si>
    <t>Pct</t>
  </si>
  <si>
    <t>Off</t>
  </si>
  <si>
    <t>Def</t>
  </si>
  <si>
    <t>Tot</t>
  </si>
  <si>
    <t>TO</t>
  </si>
  <si>
    <t>PF</t>
  </si>
  <si>
    <t>PPG</t>
  </si>
  <si>
    <t>OK</t>
  </si>
  <si>
    <t>67</t>
  </si>
  <si>
    <t>34.4</t>
  </si>
  <si>
    <t>9.4</t>
  </si>
  <si>
    <t>22.0</t>
  </si>
  <si>
    <t>42.6</t>
  </si>
  <si>
    <t>1.3</t>
  </si>
  <si>
    <t>4.3</t>
  </si>
  <si>
    <t>29.9</t>
  </si>
  <si>
    <t>8.1</t>
  </si>
  <si>
    <t>9.8</t>
  </si>
  <si>
    <t>83.5</t>
  </si>
  <si>
    <t>1.9</t>
  </si>
  <si>
    <t>5.4</t>
  </si>
  <si>
    <t>7.3</t>
  </si>
  <si>
    <t>8.6</t>
  </si>
  <si>
    <t>4.4</t>
  </si>
  <si>
    <t>2.1</t>
  </si>
  <si>
    <t>0.2</t>
  </si>
  <si>
    <t>2.7</t>
  </si>
  <si>
    <t>28.1</t>
  </si>
  <si>
    <t>HO</t>
  </si>
  <si>
    <t>81</t>
  </si>
  <si>
    <t>36.8</t>
  </si>
  <si>
    <t>8.0</t>
  </si>
  <si>
    <t>18.1</t>
  </si>
  <si>
    <t>44.0</t>
  </si>
  <si>
    <t>2.6</t>
  </si>
  <si>
    <t>6.9</t>
  </si>
  <si>
    <t>37.5</t>
  </si>
  <si>
    <t>8.8</t>
  </si>
  <si>
    <t>10.2</t>
  </si>
  <si>
    <t>86.8</t>
  </si>
  <si>
    <t>0.9</t>
  </si>
  <si>
    <t>4.7</t>
  </si>
  <si>
    <t>5.7</t>
  </si>
  <si>
    <t>7.0</t>
  </si>
  <si>
    <t>4.0</t>
  </si>
  <si>
    <t>0.7</t>
  </si>
  <si>
    <t>27</t>
  </si>
  <si>
    <t>33.8</t>
  </si>
  <si>
    <t>17.3</t>
  </si>
  <si>
    <t>51.0</t>
  </si>
  <si>
    <t>2.4</t>
  </si>
  <si>
    <t>5.9</t>
  </si>
  <si>
    <t>40.3</t>
  </si>
  <si>
    <t>6.3</t>
  </si>
  <si>
    <t>85.4</t>
  </si>
  <si>
    <t>0.6</t>
  </si>
  <si>
    <t>6.0</t>
  </si>
  <si>
    <t>6.6</t>
  </si>
  <si>
    <t>4.1</t>
  </si>
  <si>
    <t>1.5</t>
  </si>
  <si>
    <t>25.4</t>
  </si>
  <si>
    <t>CL</t>
  </si>
  <si>
    <t>69</t>
  </si>
  <si>
    <t>36.1</t>
  </si>
  <si>
    <t>9.0</t>
  </si>
  <si>
    <t>18.5</t>
  </si>
  <si>
    <t>48.8</t>
  </si>
  <si>
    <t>1.7</t>
  </si>
  <si>
    <t>4.9</t>
  </si>
  <si>
    <t>35.4</t>
  </si>
  <si>
    <t>7.7</t>
  </si>
  <si>
    <t>71.0</t>
  </si>
  <si>
    <t>5.3</t>
  </si>
  <si>
    <t>7.4</t>
  </si>
  <si>
    <t>3.9</t>
  </si>
  <si>
    <t>1.6</t>
  </si>
  <si>
    <t>2.0</t>
  </si>
  <si>
    <t>25.3</t>
  </si>
  <si>
    <t>N</t>
  </si>
  <si>
    <t>68</t>
  </si>
  <si>
    <t>17.6</t>
  </si>
  <si>
    <t>53.5</t>
  </si>
  <si>
    <t>0.0</t>
  </si>
  <si>
    <t>8.3</t>
  </si>
  <si>
    <t>5.5</t>
  </si>
  <si>
    <t>6.8</t>
  </si>
  <si>
    <t>80.5</t>
  </si>
  <si>
    <t>2.5</t>
  </si>
  <si>
    <t>2.2</t>
  </si>
  <si>
    <t>1.4</t>
  </si>
  <si>
    <t>2.9</t>
  </si>
  <si>
    <t>24.4</t>
  </si>
  <si>
    <t>40</t>
  </si>
  <si>
    <t>35.7</t>
  </si>
  <si>
    <t>20.2</t>
  </si>
  <si>
    <t>44.4</t>
  </si>
  <si>
    <t>4.5</t>
  </si>
  <si>
    <t>34.1</t>
  </si>
  <si>
    <t>79.7</t>
  </si>
  <si>
    <t>1.8</t>
  </si>
  <si>
    <t>4.8</t>
  </si>
  <si>
    <t>3.1</t>
  </si>
  <si>
    <t>1.0</t>
  </si>
  <si>
    <t>0.4</t>
  </si>
  <si>
    <t>24.2</t>
  </si>
  <si>
    <t>59</t>
  </si>
  <si>
    <t>8.4</t>
  </si>
  <si>
    <t>46.7</t>
  </si>
  <si>
    <t>0.1</t>
  </si>
  <si>
    <t>25.0</t>
  </si>
  <si>
    <t>7.2</t>
  </si>
  <si>
    <t>9.2</t>
  </si>
  <si>
    <t>78.2</t>
  </si>
  <si>
    <t>9.5</t>
  </si>
  <si>
    <t>12.7</t>
  </si>
  <si>
    <t>3.6</t>
  </si>
  <si>
    <t>24.1</t>
  </si>
  <si>
    <t>80</t>
  </si>
  <si>
    <t>32.7</t>
  </si>
  <si>
    <t>8.2</t>
  </si>
  <si>
    <t>16.8</t>
  </si>
  <si>
    <t>48.7</t>
  </si>
  <si>
    <t>44.3</t>
  </si>
  <si>
    <t>4.2</t>
  </si>
  <si>
    <t>91.4</t>
  </si>
  <si>
    <t>23.8</t>
  </si>
  <si>
    <t>PO</t>
  </si>
  <si>
    <t>71</t>
  </si>
  <si>
    <t>9.3</t>
  </si>
  <si>
    <t>19.9</t>
  </si>
  <si>
    <t>46.6</t>
  </si>
  <si>
    <t>0.5</t>
  </si>
  <si>
    <t>35.2</t>
  </si>
  <si>
    <t>5.1</t>
  </si>
  <si>
    <t>84.5</t>
  </si>
  <si>
    <t>23.4</t>
  </si>
  <si>
    <t>LA</t>
  </si>
  <si>
    <t>35</t>
  </si>
  <si>
    <t>34.5</t>
  </si>
  <si>
    <t>7.6</t>
  </si>
  <si>
    <t>20.4</t>
  </si>
  <si>
    <t>37.3</t>
  </si>
  <si>
    <t>29.3</t>
  </si>
  <si>
    <t>5.6</t>
  </si>
  <si>
    <t>81.3</t>
  </si>
  <si>
    <t>3.7</t>
  </si>
  <si>
    <t>22.3</t>
  </si>
  <si>
    <t>17.1</t>
  </si>
  <si>
    <t>50.2</t>
  </si>
  <si>
    <t>40.0</t>
  </si>
  <si>
    <t>4.6</t>
  </si>
  <si>
    <t>6.4</t>
  </si>
  <si>
    <t>72.8</t>
  </si>
  <si>
    <t>2.3</t>
  </si>
  <si>
    <t>21.9</t>
  </si>
  <si>
    <t>75</t>
  </si>
  <si>
    <t>36.4</t>
  </si>
  <si>
    <t>16.5</t>
  </si>
  <si>
    <t>46.8</t>
  </si>
  <si>
    <t>5.0</t>
  </si>
  <si>
    <t>41.5</t>
  </si>
  <si>
    <t>86.3</t>
  </si>
  <si>
    <t>3.2</t>
  </si>
  <si>
    <t>5.2</t>
  </si>
  <si>
    <t>0.3</t>
  </si>
  <si>
    <t>21.7</t>
  </si>
  <si>
    <t>77</t>
  </si>
  <si>
    <t>31.9</t>
  </si>
  <si>
    <t>7.8</t>
  </si>
  <si>
    <t>16.9</t>
  </si>
  <si>
    <t>46.3</t>
  </si>
  <si>
    <t>7.1</t>
  </si>
  <si>
    <t>43.9</t>
  </si>
  <si>
    <t>3.3</t>
  </si>
  <si>
    <t>87.9</t>
  </si>
  <si>
    <t>1.1</t>
  </si>
  <si>
    <t>0.8</t>
  </si>
  <si>
    <t>MI</t>
  </si>
  <si>
    <t>62</t>
  </si>
  <si>
    <t>31.8</t>
  </si>
  <si>
    <t>17.5</t>
  </si>
  <si>
    <t>47.0</t>
  </si>
  <si>
    <t>28.4</t>
  </si>
  <si>
    <t>76.8</t>
  </si>
  <si>
    <t>3.5</t>
  </si>
  <si>
    <t>3.4</t>
  </si>
  <si>
    <t>1.2</t>
  </si>
  <si>
    <t>21.5</t>
  </si>
  <si>
    <t>7.5</t>
  </si>
  <si>
    <t>16.4</t>
  </si>
  <si>
    <t>45.5</t>
  </si>
  <si>
    <t>35.9</t>
  </si>
  <si>
    <t>5.8</t>
  </si>
  <si>
    <t>85.8</t>
  </si>
  <si>
    <t>21.1</t>
  </si>
  <si>
    <t>44</t>
  </si>
  <si>
    <t>46.0</t>
  </si>
  <si>
    <t>3.8</t>
  </si>
  <si>
    <t>77.2</t>
  </si>
  <si>
    <t>82</t>
  </si>
  <si>
    <t>16.6</t>
  </si>
  <si>
    <t>43.4</t>
  </si>
  <si>
    <t>34.3</t>
  </si>
  <si>
    <t>86.4</t>
  </si>
  <si>
    <t>6.2</t>
  </si>
  <si>
    <t>21.0</t>
  </si>
  <si>
    <t>60</t>
  </si>
  <si>
    <t>35.0</t>
  </si>
  <si>
    <t>41.3</t>
  </si>
  <si>
    <t>83.2</t>
  </si>
  <si>
    <t>20.1</t>
  </si>
  <si>
    <t>CH</t>
  </si>
  <si>
    <t>65</t>
  </si>
  <si>
    <t>38.7</t>
  </si>
  <si>
    <t>6.5</t>
  </si>
  <si>
    <t>14.0</t>
  </si>
  <si>
    <t>46.2</t>
  </si>
  <si>
    <t>3.0</t>
  </si>
  <si>
    <t>37.8</t>
  </si>
  <si>
    <t>83.4</t>
  </si>
  <si>
    <t>20.0</t>
  </si>
  <si>
    <t>39</t>
  </si>
  <si>
    <t>33.4</t>
  </si>
  <si>
    <t>16.0</t>
  </si>
  <si>
    <t>42.7</t>
  </si>
  <si>
    <t>39.3</t>
  </si>
  <si>
    <t>88.1</t>
  </si>
  <si>
    <t>OR</t>
  </si>
  <si>
    <t>74</t>
  </si>
  <si>
    <t>34.2</t>
  </si>
  <si>
    <t>8.5</t>
  </si>
  <si>
    <t>16.3</t>
  </si>
  <si>
    <t>52.3</t>
  </si>
  <si>
    <t>33.3</t>
  </si>
  <si>
    <t>75.2</t>
  </si>
  <si>
    <t>10.9</t>
  </si>
  <si>
    <t>19.3</t>
  </si>
  <si>
    <t>UT</t>
  </si>
  <si>
    <t>76</t>
  </si>
  <si>
    <t>14.3</t>
  </si>
  <si>
    <t>44.5</t>
  </si>
  <si>
    <t>6.1</t>
  </si>
  <si>
    <t>81.2</t>
  </si>
  <si>
    <t>34.8</t>
  </si>
  <si>
    <t>48.5</t>
  </si>
  <si>
    <t>39.8</t>
  </si>
  <si>
    <t>90.0</t>
  </si>
  <si>
    <t>19.1</t>
  </si>
  <si>
    <t>DA</t>
  </si>
  <si>
    <t>33.7</t>
  </si>
  <si>
    <t>28.5</t>
  </si>
  <si>
    <t>18.9</t>
  </si>
  <si>
    <t>78</t>
  </si>
  <si>
    <t>14.8</t>
  </si>
  <si>
    <t>49.4</t>
  </si>
  <si>
    <t>80.3</t>
  </si>
  <si>
    <t>2.8</t>
  </si>
  <si>
    <t>11.8</t>
  </si>
  <si>
    <t>72</t>
  </si>
  <si>
    <t>15.1</t>
  </si>
  <si>
    <t>43.6</t>
  </si>
  <si>
    <t>33.9</t>
  </si>
  <si>
    <t>81.9</t>
  </si>
  <si>
    <t>17.9</t>
  </si>
  <si>
    <t>70</t>
  </si>
  <si>
    <t>14.9</t>
  </si>
  <si>
    <t>41.2</t>
  </si>
  <si>
    <t>80.8</t>
  </si>
  <si>
    <t>17.8</t>
  </si>
  <si>
    <t>51</t>
  </si>
  <si>
    <t>30.0</t>
  </si>
  <si>
    <t>40.5</t>
  </si>
  <si>
    <t>28.0</t>
  </si>
  <si>
    <t>17.7</t>
  </si>
  <si>
    <t>WA</t>
  </si>
  <si>
    <t>79</t>
  </si>
  <si>
    <t>78.5</t>
  </si>
  <si>
    <t>10.0</t>
  </si>
  <si>
    <t>ME</t>
  </si>
  <si>
    <t>33.2</t>
  </si>
  <si>
    <t>13.2</t>
  </si>
  <si>
    <t>79.5</t>
  </si>
  <si>
    <t>17.4</t>
  </si>
  <si>
    <t>15.8</t>
  </si>
  <si>
    <t>38.5</t>
  </si>
  <si>
    <t>30.4</t>
  </si>
  <si>
    <t>82.7</t>
  </si>
  <si>
    <t>29.6</t>
  </si>
  <si>
    <t>13.8</t>
  </si>
  <si>
    <t>45.9</t>
  </si>
  <si>
    <t>38.0</t>
  </si>
  <si>
    <t>88.2</t>
  </si>
  <si>
    <t>BK</t>
  </si>
  <si>
    <t>29.2</t>
  </si>
  <si>
    <t>13.7</t>
  </si>
  <si>
    <t>51.3</t>
  </si>
  <si>
    <t>81.4</t>
  </si>
  <si>
    <t>17.2</t>
  </si>
  <si>
    <t>78.8</t>
  </si>
  <si>
    <t>PH</t>
  </si>
  <si>
    <t>34.6</t>
  </si>
  <si>
    <t>12.9</t>
  </si>
  <si>
    <t>44.7</t>
  </si>
  <si>
    <t>32.4</t>
  </si>
  <si>
    <t>80.0</t>
  </si>
  <si>
    <t>17.0</t>
  </si>
  <si>
    <t>63</t>
  </si>
  <si>
    <t>32.3</t>
  </si>
  <si>
    <t>14.1</t>
  </si>
  <si>
    <t>42.2</t>
  </si>
  <si>
    <t>38.9</t>
  </si>
  <si>
    <t>87.4</t>
  </si>
  <si>
    <t>30</t>
  </si>
  <si>
    <t>29.8</t>
  </si>
  <si>
    <t>14.5</t>
  </si>
  <si>
    <t>26.1</t>
  </si>
  <si>
    <t>66.7</t>
  </si>
  <si>
    <t>36.2</t>
  </si>
  <si>
    <t>13.9</t>
  </si>
  <si>
    <t>43.7</t>
  </si>
  <si>
    <t>31.0</t>
  </si>
  <si>
    <t>76.0</t>
  </si>
  <si>
    <t>AT</t>
  </si>
  <si>
    <t>73</t>
  </si>
  <si>
    <t>47.6</t>
  </si>
  <si>
    <t>35.6</t>
  </si>
  <si>
    <t>75.7</t>
  </si>
  <si>
    <t>16.7</t>
  </si>
  <si>
    <t>30.6</t>
  </si>
  <si>
    <t>15.5</t>
  </si>
  <si>
    <t>48.1</t>
  </si>
  <si>
    <t>65.5</t>
  </si>
  <si>
    <t>34.0</t>
  </si>
  <si>
    <t>14.7</t>
  </si>
  <si>
    <t>69.4</t>
  </si>
  <si>
    <t>S</t>
  </si>
  <si>
    <t>64</t>
  </si>
  <si>
    <t>12.8</t>
  </si>
  <si>
    <t>47.9</t>
  </si>
  <si>
    <t>34.9</t>
  </si>
  <si>
    <t>80.2</t>
  </si>
  <si>
    <t>BO</t>
  </si>
  <si>
    <t>25.8</t>
  </si>
  <si>
    <t>11.9</t>
  </si>
  <si>
    <t>42.1</t>
  </si>
  <si>
    <t>36.7</t>
  </si>
  <si>
    <t>80.4</t>
  </si>
  <si>
    <t>7.9</t>
  </si>
  <si>
    <t>9.7</t>
  </si>
  <si>
    <t>30.9</t>
  </si>
  <si>
    <t>12.0</t>
  </si>
  <si>
    <t>47.7</t>
  </si>
  <si>
    <t>90.1</t>
  </si>
  <si>
    <t>50.1</t>
  </si>
  <si>
    <t>34.7</t>
  </si>
  <si>
    <t>77.4</t>
  </si>
  <si>
    <t>45</t>
  </si>
  <si>
    <t>12.2</t>
  </si>
  <si>
    <t>47.3</t>
  </si>
  <si>
    <t>16.1</t>
  </si>
  <si>
    <t>13.1</t>
  </si>
  <si>
    <t>76.5</t>
  </si>
  <si>
    <t>10.5</t>
  </si>
  <si>
    <t>IN</t>
  </si>
  <si>
    <t>43</t>
  </si>
  <si>
    <t>29.5</t>
  </si>
  <si>
    <t>12.4</t>
  </si>
  <si>
    <t>35.8</t>
  </si>
  <si>
    <t>79.0</t>
  </si>
  <si>
    <t>30.8</t>
  </si>
  <si>
    <t>52.5</t>
  </si>
  <si>
    <t>66.9</t>
  </si>
  <si>
    <t>30.5</t>
  </si>
  <si>
    <t>86.2</t>
  </si>
  <si>
    <t>15.9</t>
  </si>
  <si>
    <t>12.5</t>
  </si>
  <si>
    <t>44.8</t>
  </si>
  <si>
    <t>DE</t>
  </si>
  <si>
    <t>49.6</t>
  </si>
  <si>
    <t>N/A</t>
  </si>
  <si>
    <t>75.0</t>
  </si>
  <si>
    <t>41</t>
  </si>
  <si>
    <t>10.3</t>
  </si>
  <si>
    <t>59.3</t>
  </si>
  <si>
    <t>50.0</t>
  </si>
  <si>
    <t>52.8</t>
  </si>
  <si>
    <t>12.6</t>
  </si>
  <si>
    <t>44.6</t>
  </si>
  <si>
    <t>38.6</t>
  </si>
  <si>
    <t>85.9</t>
  </si>
  <si>
    <t>26.6</t>
  </si>
  <si>
    <t>39.6</t>
  </si>
  <si>
    <t>66</t>
  </si>
  <si>
    <t>33.1</t>
  </si>
  <si>
    <t>72.0</t>
  </si>
  <si>
    <t>15.7</t>
  </si>
  <si>
    <t>51.9</t>
  </si>
  <si>
    <t>8.9</t>
  </si>
  <si>
    <t>25.2</t>
  </si>
  <si>
    <t>11.6</t>
  </si>
  <si>
    <t>40.4</t>
  </si>
  <si>
    <t>86.1</t>
  </si>
  <si>
    <t>28.6</t>
  </si>
  <si>
    <t>40.1</t>
  </si>
  <si>
    <t>36.0</t>
  </si>
  <si>
    <t>83.9</t>
  </si>
  <si>
    <t>15.4</t>
  </si>
  <si>
    <t>31.5</t>
  </si>
  <si>
    <t>13.4</t>
  </si>
  <si>
    <t>46.5</t>
  </si>
  <si>
    <t>76.3</t>
  </si>
  <si>
    <t>15.3</t>
  </si>
  <si>
    <t>33.5</t>
  </si>
  <si>
    <t>13.5</t>
  </si>
  <si>
    <t>40.9</t>
  </si>
  <si>
    <t>78.3</t>
  </si>
  <si>
    <t>35.5</t>
  </si>
  <si>
    <t>12.3</t>
  </si>
  <si>
    <t>73.0</t>
  </si>
  <si>
    <t>9.6</t>
  </si>
  <si>
    <t>15.2</t>
  </si>
  <si>
    <t>53.8</t>
  </si>
  <si>
    <t>75.9</t>
  </si>
  <si>
    <t>43.0</t>
  </si>
  <si>
    <t>83.3</t>
  </si>
  <si>
    <t>15.0</t>
  </si>
  <si>
    <t>32.6</t>
  </si>
  <si>
    <t>85.5</t>
  </si>
  <si>
    <t>29</t>
  </si>
  <si>
    <t>27.1</t>
  </si>
  <si>
    <t>45.4</t>
  </si>
  <si>
    <t>36.6</t>
  </si>
  <si>
    <t>23.5</t>
  </si>
  <si>
    <t>6.7</t>
  </si>
  <si>
    <t>14.6</t>
  </si>
  <si>
    <t>83.0</t>
  </si>
  <si>
    <t>43.5</t>
  </si>
  <si>
    <t>80.1</t>
  </si>
  <si>
    <t>14.4</t>
  </si>
  <si>
    <t>28.7</t>
  </si>
  <si>
    <t>48.6</t>
  </si>
  <si>
    <t>37.6</t>
  </si>
  <si>
    <t>83.6</t>
  </si>
  <si>
    <t>29.1</t>
  </si>
  <si>
    <t>39.7</t>
  </si>
  <si>
    <t>87.2</t>
  </si>
  <si>
    <t>14.2</t>
  </si>
  <si>
    <t>32.0</t>
  </si>
  <si>
    <t>33.0</t>
  </si>
  <si>
    <t>33.6</t>
  </si>
  <si>
    <t>46.9</t>
  </si>
  <si>
    <t>76.1</t>
  </si>
  <si>
    <t>42.8</t>
  </si>
  <si>
    <t>28.9</t>
  </si>
  <si>
    <t>10.6</t>
  </si>
  <si>
    <t>51.2</t>
  </si>
  <si>
    <t>74.0</t>
  </si>
  <si>
    <t>9.1</t>
  </si>
  <si>
    <t>11.1</t>
  </si>
  <si>
    <t>38.2</t>
  </si>
  <si>
    <t>82.2</t>
  </si>
  <si>
    <t>31.7</t>
  </si>
  <si>
    <t>42.9</t>
  </si>
  <si>
    <t>77.5</t>
  </si>
  <si>
    <t>11.7</t>
  </si>
  <si>
    <t>51.4</t>
  </si>
  <si>
    <t>61</t>
  </si>
  <si>
    <t>27.5</t>
  </si>
  <si>
    <t>39.9</t>
  </si>
  <si>
    <t>27.9</t>
  </si>
  <si>
    <t>10.8</t>
  </si>
  <si>
    <t>37.4</t>
  </si>
  <si>
    <t>82.0</t>
  </si>
  <si>
    <t>38</t>
  </si>
  <si>
    <t>22.8</t>
  </si>
  <si>
    <t>10.4</t>
  </si>
  <si>
    <t>48.9</t>
  </si>
  <si>
    <t>39.2</t>
  </si>
  <si>
    <t>71.7</t>
  </si>
  <si>
    <t>26.3</t>
  </si>
  <si>
    <t>80.7</t>
  </si>
  <si>
    <t>30.1</t>
  </si>
  <si>
    <t>11.0</t>
  </si>
  <si>
    <t>40.7</t>
  </si>
  <si>
    <t>11.4</t>
  </si>
  <si>
    <t>41.1</t>
  </si>
  <si>
    <t>42</t>
  </si>
  <si>
    <t>11.3</t>
  </si>
  <si>
    <t>36.9</t>
  </si>
  <si>
    <t>89.2</t>
  </si>
  <si>
    <t>32.1</t>
  </si>
  <si>
    <t>42.4</t>
  </si>
  <si>
    <t>84.3</t>
  </si>
  <si>
    <t>13.3</t>
  </si>
  <si>
    <t>58</t>
  </si>
  <si>
    <t>27.0</t>
  </si>
  <si>
    <t>28.3</t>
  </si>
  <si>
    <t>74.4</t>
  </si>
  <si>
    <t>31.1</t>
  </si>
  <si>
    <t>13.0</t>
  </si>
  <si>
    <t>40.2</t>
  </si>
  <si>
    <t>85.3</t>
  </si>
  <si>
    <t>31.4</t>
  </si>
  <si>
    <t>49.1</t>
  </si>
  <si>
    <t>74.1</t>
  </si>
  <si>
    <t>69.6</t>
  </si>
  <si>
    <t>31.3</t>
  </si>
  <si>
    <t>39.5</t>
  </si>
  <si>
    <t>70.2</t>
  </si>
  <si>
    <t>27.8</t>
  </si>
  <si>
    <t>50.7</t>
  </si>
  <si>
    <t>69.1</t>
  </si>
  <si>
    <t>26.4</t>
  </si>
  <si>
    <t>39.0</t>
  </si>
  <si>
    <t>31</t>
  </si>
  <si>
    <t>83.7</t>
  </si>
  <si>
    <t>89.5</t>
  </si>
  <si>
    <t>83</t>
  </si>
  <si>
    <t>27.7</t>
  </si>
  <si>
    <t>41.9</t>
  </si>
  <si>
    <t>31.6</t>
  </si>
  <si>
    <t>49.8</t>
  </si>
  <si>
    <t>25</t>
  </si>
  <si>
    <t>49.0</t>
  </si>
  <si>
    <t>69.7</t>
  </si>
  <si>
    <t>56.6</t>
  </si>
  <si>
    <t>70.3</t>
  </si>
  <si>
    <t>8.7</t>
  </si>
  <si>
    <t>10.1</t>
  </si>
  <si>
    <t>12.1</t>
  </si>
  <si>
    <t>32.2</t>
  </si>
  <si>
    <t>49.2</t>
  </si>
  <si>
    <t>89.8</t>
  </si>
  <si>
    <t>29.7</t>
  </si>
  <si>
    <t>41.7</t>
  </si>
  <si>
    <t>38.3</t>
  </si>
  <si>
    <t>84.8</t>
  </si>
  <si>
    <t>9.9</t>
  </si>
  <si>
    <t>26.7</t>
  </si>
  <si>
    <t>26.2</t>
  </si>
  <si>
    <t>57.2</t>
  </si>
  <si>
    <t>78.6</t>
  </si>
  <si>
    <t>50.4</t>
  </si>
  <si>
    <t>60.2</t>
  </si>
  <si>
    <t>26.8</t>
  </si>
  <si>
    <t>27.3</t>
  </si>
  <si>
    <t>73.8</t>
  </si>
  <si>
    <t>19.5</t>
  </si>
  <si>
    <t>41.6</t>
  </si>
  <si>
    <t>82.5</t>
  </si>
  <si>
    <t>19</t>
  </si>
  <si>
    <t>37.1</t>
  </si>
  <si>
    <t>75.3</t>
  </si>
  <si>
    <t>78.1</t>
  </si>
  <si>
    <t>82.9</t>
  </si>
  <si>
    <t>48</t>
  </si>
  <si>
    <t>62.8</t>
  </si>
  <si>
    <t>27.6</t>
  </si>
  <si>
    <t>68.0</t>
  </si>
  <si>
    <t>49.9</t>
  </si>
  <si>
    <t>62.7</t>
  </si>
  <si>
    <t>41.8</t>
  </si>
  <si>
    <t>47.1</t>
  </si>
  <si>
    <t>73.9</t>
  </si>
  <si>
    <t>66.0</t>
  </si>
  <si>
    <t>33</t>
  </si>
  <si>
    <t>35.1</t>
  </si>
  <si>
    <t>60.6</t>
  </si>
  <si>
    <t>23.0</t>
  </si>
  <si>
    <t>55.7</t>
  </si>
  <si>
    <t>11.5</t>
  </si>
  <si>
    <t>74.3</t>
  </si>
  <si>
    <t>22.7</t>
  </si>
  <si>
    <t>47.2</t>
  </si>
  <si>
    <t>64.5</t>
  </si>
  <si>
    <t>24.0</t>
  </si>
  <si>
    <t>23.9</t>
  </si>
  <si>
    <t>11.2</t>
  </si>
  <si>
    <t>90.6</t>
  </si>
  <si>
    <t>2</t>
  </si>
  <si>
    <t>51.1</t>
  </si>
  <si>
    <t>60.4</t>
  </si>
  <si>
    <t>55</t>
  </si>
  <si>
    <t>70.1</t>
  </si>
  <si>
    <t>88.8</t>
  </si>
  <si>
    <t>10.7</t>
  </si>
  <si>
    <t>82.4</t>
  </si>
  <si>
    <t>72.1</t>
  </si>
  <si>
    <t>18.3</t>
  </si>
  <si>
    <t>66.6</t>
  </si>
  <si>
    <t>22.2</t>
  </si>
  <si>
    <t>47.5</t>
  </si>
  <si>
    <t>68.4</t>
  </si>
  <si>
    <t>22</t>
  </si>
  <si>
    <t>25.5</t>
  </si>
  <si>
    <t>54.9</t>
  </si>
  <si>
    <t>82.3</t>
  </si>
  <si>
    <t>29.4</t>
  </si>
  <si>
    <t>24.7</t>
  </si>
  <si>
    <t>84.2</t>
  </si>
  <si>
    <t>48.2</t>
  </si>
  <si>
    <t>77.9</t>
  </si>
  <si>
    <t>86.0</t>
  </si>
  <si>
    <t>54</t>
  </si>
  <si>
    <t>22.1</t>
  </si>
  <si>
    <t>86.7</t>
  </si>
  <si>
    <t>56</t>
  </si>
  <si>
    <t>19.7</t>
  </si>
  <si>
    <t>37.0</t>
  </si>
  <si>
    <t>57</t>
  </si>
  <si>
    <t>24.9</t>
  </si>
  <si>
    <t>82.6</t>
  </si>
  <si>
    <t>60.9</t>
  </si>
  <si>
    <t>41.4</t>
  </si>
  <si>
    <t>30.7</t>
  </si>
  <si>
    <t>58.9</t>
  </si>
  <si>
    <t>41.0</t>
  </si>
  <si>
    <t>37.2</t>
  </si>
  <si>
    <t>26</t>
  </si>
  <si>
    <t>55.5</t>
  </si>
  <si>
    <t>73.3</t>
  </si>
  <si>
    <t>50.6</t>
  </si>
  <si>
    <t>71.8</t>
  </si>
  <si>
    <t>24.3</t>
  </si>
  <si>
    <t>40.8</t>
  </si>
  <si>
    <t>37.9</t>
  </si>
  <si>
    <t>75.8</t>
  </si>
  <si>
    <t>20.5</t>
  </si>
  <si>
    <t>69.9</t>
  </si>
  <si>
    <t>85.7</t>
  </si>
  <si>
    <t>57.4</t>
  </si>
  <si>
    <t>61.2</t>
  </si>
  <si>
    <t>22.4</t>
  </si>
  <si>
    <t>42.3</t>
  </si>
  <si>
    <t>47</t>
  </si>
  <si>
    <t>81.7</t>
  </si>
  <si>
    <t>77.3</t>
  </si>
  <si>
    <t>43.8</t>
  </si>
  <si>
    <t>72.7</t>
  </si>
  <si>
    <t>30.2</t>
  </si>
  <si>
    <t>45.3</t>
  </si>
  <si>
    <t>82.1</t>
  </si>
  <si>
    <t>29.0</t>
  </si>
  <si>
    <t>30.3</t>
  </si>
  <si>
    <t>42.5</t>
  </si>
  <si>
    <t>55.1</t>
  </si>
  <si>
    <t>70.8</t>
  </si>
  <si>
    <t>24</t>
  </si>
  <si>
    <t>20.9</t>
  </si>
  <si>
    <t>76.9</t>
  </si>
  <si>
    <t>6</t>
  </si>
  <si>
    <t>81.5</t>
  </si>
  <si>
    <t>50</t>
  </si>
  <si>
    <t>81.8</t>
  </si>
  <si>
    <t>45.0</t>
  </si>
  <si>
    <t>63.6</t>
  </si>
  <si>
    <t>24.5</t>
  </si>
  <si>
    <t>21.3</t>
  </si>
  <si>
    <t>36.5</t>
  </si>
  <si>
    <t>57.3</t>
  </si>
  <si>
    <t>49.5</t>
  </si>
  <si>
    <t>51.5</t>
  </si>
  <si>
    <t>70.6</t>
  </si>
  <si>
    <t>54.7</t>
  </si>
  <si>
    <t>64.1</t>
  </si>
  <si>
    <t>62.3</t>
  </si>
  <si>
    <t>16</t>
  </si>
  <si>
    <t>23.3</t>
  </si>
  <si>
    <t>60.1</t>
  </si>
  <si>
    <t>19.8</t>
  </si>
  <si>
    <t>23.7</t>
  </si>
  <si>
    <t>52</t>
  </si>
  <si>
    <t>55.8</t>
  </si>
  <si>
    <t>44.9</t>
  </si>
  <si>
    <t>21.8</t>
  </si>
  <si>
    <t>19.2</t>
  </si>
  <si>
    <t>47.4</t>
  </si>
  <si>
    <t>18.2</t>
  </si>
  <si>
    <t>67.2</t>
  </si>
  <si>
    <t>40.6</t>
  </si>
  <si>
    <t>49</t>
  </si>
  <si>
    <t>65.4</t>
  </si>
  <si>
    <t>19.6</t>
  </si>
  <si>
    <t>21.6</t>
  </si>
  <si>
    <t>65.7</t>
  </si>
  <si>
    <t>88.3</t>
  </si>
  <si>
    <t>64.6</t>
  </si>
  <si>
    <t>26.9</t>
  </si>
  <si>
    <t>59.6</t>
  </si>
  <si>
    <t>79.2</t>
  </si>
  <si>
    <t>54.4</t>
  </si>
  <si>
    <t>79.1</t>
  </si>
  <si>
    <t>42.0</t>
  </si>
  <si>
    <t>71.6</t>
  </si>
  <si>
    <t>46.1</t>
  </si>
  <si>
    <t>100.0</t>
  </si>
  <si>
    <t>57.7</t>
  </si>
  <si>
    <t>75.4</t>
  </si>
  <si>
    <t>80.9</t>
  </si>
  <si>
    <t>23.6</t>
  </si>
  <si>
    <t>53</t>
  </si>
  <si>
    <t>67.9</t>
  </si>
  <si>
    <t>71.3</t>
  </si>
  <si>
    <t>88.6</t>
  </si>
  <si>
    <t>64.2</t>
  </si>
  <si>
    <t>77.8</t>
  </si>
  <si>
    <t>51.7</t>
  </si>
  <si>
    <t>58.2</t>
  </si>
  <si>
    <t>58.1</t>
  </si>
  <si>
    <t>60.3</t>
  </si>
  <si>
    <t>38.4</t>
  </si>
  <si>
    <t>78.4</t>
  </si>
  <si>
    <t>20.6</t>
  </si>
  <si>
    <t>67.5</t>
  </si>
  <si>
    <t>56.9</t>
  </si>
  <si>
    <t>38.1</t>
  </si>
  <si>
    <t>20.3</t>
  </si>
  <si>
    <t>73.4</t>
  </si>
  <si>
    <t>78.7</t>
  </si>
  <si>
    <t>43.3</t>
  </si>
  <si>
    <t>32</t>
  </si>
  <si>
    <t>23.1</t>
  </si>
  <si>
    <t>65.2</t>
  </si>
  <si>
    <t>15.6</t>
  </si>
  <si>
    <t>70.7</t>
  </si>
  <si>
    <t>78.0</t>
  </si>
  <si>
    <t>86.5</t>
  </si>
  <si>
    <t>55.0</t>
  </si>
  <si>
    <t>21.2</t>
  </si>
  <si>
    <t>59.1</t>
  </si>
  <si>
    <t>89.1</t>
  </si>
  <si>
    <t>57.1</t>
  </si>
  <si>
    <t>53.3</t>
  </si>
  <si>
    <t>62.5</t>
  </si>
  <si>
    <t>56.3</t>
  </si>
  <si>
    <t>52.4</t>
  </si>
  <si>
    <t>18.6</t>
  </si>
  <si>
    <t>73.7</t>
  </si>
  <si>
    <t>24.6</t>
  </si>
  <si>
    <t>62.2</t>
  </si>
  <si>
    <t>19.0</t>
  </si>
  <si>
    <t>57.5</t>
  </si>
  <si>
    <t>19.4</t>
  </si>
  <si>
    <t>20.8</t>
  </si>
  <si>
    <t>90.2</t>
  </si>
  <si>
    <t>18.8</t>
  </si>
  <si>
    <t>68.1</t>
  </si>
  <si>
    <t>71.4</t>
  </si>
  <si>
    <t>93.8</t>
  </si>
  <si>
    <t>16.2</t>
  </si>
  <si>
    <t>78.9</t>
  </si>
  <si>
    <t>64.7</t>
  </si>
  <si>
    <t>70.0</t>
  </si>
  <si>
    <t>67.4</t>
  </si>
  <si>
    <t>71.5</t>
  </si>
  <si>
    <t>87.5</t>
  </si>
  <si>
    <t>73.5</t>
  </si>
  <si>
    <t>71.2</t>
  </si>
  <si>
    <t>4</t>
  </si>
  <si>
    <t>47.8</t>
  </si>
  <si>
    <t>80.6</t>
  </si>
  <si>
    <t>15</t>
  </si>
  <si>
    <t>58.0</t>
  </si>
  <si>
    <t>64.9</t>
  </si>
  <si>
    <t>77.6</t>
  </si>
  <si>
    <t>17</t>
  </si>
  <si>
    <t>45.7</t>
  </si>
  <si>
    <t>61.7</t>
  </si>
  <si>
    <t>60.0</t>
  </si>
  <si>
    <t>50.8</t>
  </si>
  <si>
    <t>67.0</t>
  </si>
  <si>
    <t>11</t>
  </si>
  <si>
    <t>21</t>
  </si>
  <si>
    <t>48.3</t>
  </si>
  <si>
    <t>84.0</t>
  </si>
  <si>
    <t>88.0</t>
  </si>
  <si>
    <t>54.3</t>
  </si>
  <si>
    <t>58.3</t>
  </si>
  <si>
    <t>45.2</t>
  </si>
  <si>
    <t>67.1</t>
  </si>
  <si>
    <t>36</t>
  </si>
  <si>
    <t>90.9</t>
  </si>
  <si>
    <t>9</t>
  </si>
  <si>
    <t>23</t>
  </si>
  <si>
    <t>53.2</t>
  </si>
  <si>
    <t>81.0</t>
  </si>
  <si>
    <t>82.8</t>
  </si>
  <si>
    <t>46</t>
  </si>
  <si>
    <t>63.4</t>
  </si>
  <si>
    <t>34</t>
  </si>
  <si>
    <t>91.2</t>
  </si>
  <si>
    <t>12</t>
  </si>
  <si>
    <t>61.5</t>
  </si>
  <si>
    <t>55.2</t>
  </si>
  <si>
    <t>72.2</t>
  </si>
  <si>
    <t>21.4</t>
  </si>
  <si>
    <t>63.2</t>
  </si>
  <si>
    <t>28</t>
  </si>
  <si>
    <t>39.1</t>
  </si>
  <si>
    <t>88.9</t>
  </si>
  <si>
    <t>25.6</t>
  </si>
  <si>
    <t>54.5</t>
  </si>
  <si>
    <t>56.0</t>
  </si>
  <si>
    <t>69.2</t>
  </si>
  <si>
    <t>5</t>
  </si>
  <si>
    <t>72.9</t>
  </si>
  <si>
    <t>64.3</t>
  </si>
  <si>
    <t>84.6</t>
  </si>
  <si>
    <t>61.9</t>
  </si>
  <si>
    <t>44.1</t>
  </si>
  <si>
    <t>43.2</t>
  </si>
  <si>
    <t>56.2</t>
  </si>
  <si>
    <t>53.1</t>
  </si>
  <si>
    <t>81.1</t>
  </si>
  <si>
    <t>52.1</t>
  </si>
  <si>
    <t>69.8</t>
  </si>
  <si>
    <t>95.6</t>
  </si>
  <si>
    <t>67.3</t>
  </si>
  <si>
    <t>57.9</t>
  </si>
  <si>
    <t>53.7</t>
  </si>
  <si>
    <t>35.3</t>
  </si>
  <si>
    <t>37.7</t>
  </si>
  <si>
    <t>74.5</t>
  </si>
  <si>
    <t>45.8</t>
  </si>
  <si>
    <t>14</t>
  </si>
  <si>
    <t>7</t>
  </si>
  <si>
    <t>56.8</t>
  </si>
  <si>
    <t>53.6</t>
  </si>
  <si>
    <t>20</t>
  </si>
  <si>
    <t>10</t>
  </si>
  <si>
    <t>13</t>
  </si>
  <si>
    <t>87.0</t>
  </si>
  <si>
    <t>3</t>
  </si>
  <si>
    <t>44.2</t>
  </si>
  <si>
    <t>52.2</t>
  </si>
  <si>
    <t>37</t>
  </si>
  <si>
    <t>92.3</t>
  </si>
  <si>
    <t>32.5</t>
  </si>
  <si>
    <t>38.8</t>
  </si>
  <si>
    <t>8</t>
  </si>
  <si>
    <t>1</t>
  </si>
  <si>
    <t>13.6</t>
  </si>
  <si>
    <t>45.6</t>
  </si>
  <si>
    <t>68.2</t>
  </si>
  <si>
    <t>25.7</t>
  </si>
  <si>
    <t>18</t>
  </si>
  <si>
    <t>Density 2014</t>
  </si>
  <si>
    <t>Norm 2014</t>
  </si>
  <si>
    <t>Density 2015</t>
  </si>
  <si>
    <t>Norm 2015</t>
  </si>
  <si>
    <t>Total Points 2015</t>
  </si>
  <si>
    <t>Fraction</t>
  </si>
  <si>
    <t>Player</t>
  </si>
  <si>
    <t>Games Played</t>
  </si>
  <si>
    <t>Total Points</t>
  </si>
  <si>
    <t>Gms</t>
  </si>
  <si>
    <t>Total Pts</t>
  </si>
  <si>
    <t>Fraction Pts</t>
  </si>
  <si>
    <t>New Rank</t>
  </si>
  <si>
    <t>PPG Rank</t>
  </si>
  <si>
    <t>Rank Diff</t>
  </si>
  <si>
    <t>Lookup</t>
  </si>
  <si>
    <t>Dens Diff</t>
  </si>
  <si>
    <t>Norm Diff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</si>
</sst>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0.0"/>
    <numFmt numFmtId="165" formatCode="0.000"/>
    <numFmt numFmtId="166" formatCode="0.0000"/>
  </numFmts>
  <fonts count="11" x14ac:knownFonts="1">
    <font>
      <sz val="11"/>
      <color theme="1"/>
      <name val="Century Gothic"/>
      <family val="2"/>
      <scheme val="minor"/>
    </font>
    <font>
      <sz val="12"/>
      <color theme="1"/>
      <name val="Century Gothic"/>
      <family val="2"/>
    </font>
    <font>
      <sz val="11"/>
      <color theme="1"/>
      <name val="Century Gothic"/>
      <family val="2"/>
      <scheme val="minor"/>
    </font>
    <font>
      <b/>
      <sz val="10"/>
      <color theme="1"/>
      <name val="Century Gothic"/>
      <family val="2"/>
    </font>
    <font>
      <sz val="10"/>
      <color theme="1"/>
      <name val="Century Gothic"/>
      <family val="2"/>
    </font>
    <font>
      <sz val="10"/>
      <color theme="1"/>
      <name val="Century Gothic"/>
      <family val="2"/>
      <scheme val="minor"/>
    </font>
    <font>
      <b/>
      <sz val="11"/>
      <color theme="1"/>
      <name val="Century Gothic"/>
      <family val="2"/>
      <scheme val="minor"/>
    </font>
    <font>
      <b/>
      <sz val="10"/>
      <color theme="0"/>
      <name val="Century Gothic"/>
      <family val="2"/>
    </font>
    <font>
      <b/>
      <sz val="11"/>
      <color theme="0"/>
      <name val="Century Gothic"/>
      <family val="2"/>
      <scheme val="minor"/>
    </font>
    <font>
      <sz val="12"/>
      <color theme="1"/>
      <name val="Century Gothic"/>
      <family val="2"/>
      <scheme val="minor"/>
    </font>
    <font>
      <b/>
      <sz val="12"/>
      <color theme="1"/>
      <name val="Century Gothic"/>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s>
  <borders count="6">
    <border>
      <left/>
      <right/>
      <top/>
      <bottom/>
      <diagonal/>
    </border>
    <border>
      <left/>
      <right/>
      <top/>
      <bottom style="thin">
        <color indexed="64"/>
      </bottom>
      <diagonal/>
    </border>
    <border>
      <left/>
      <right/>
      <top style="thin">
        <color indexed="64"/>
      </top>
      <bottom style="thin">
        <color indexed="64"/>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indexed="64"/>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38">
    <xf numFmtId="0" fontId="0" fillId="0" borderId="0" xfId="0"/>
    <xf numFmtId="0" fontId="3" fillId="0" borderId="0" xfId="0" applyFont="1"/>
    <xf numFmtId="0" fontId="3" fillId="0" borderId="1" xfId="0" applyFont="1" applyBorder="1"/>
    <xf numFmtId="0" fontId="4" fillId="0" borderId="0" xfId="0" applyFont="1"/>
    <xf numFmtId="164" fontId="4" fillId="0" borderId="0" xfId="0" applyNumberFormat="1" applyFont="1"/>
    <xf numFmtId="9" fontId="4" fillId="0" borderId="0" xfId="2" applyFont="1"/>
    <xf numFmtId="2" fontId="4" fillId="0" borderId="0" xfId="0" applyNumberFormat="1" applyFont="1"/>
    <xf numFmtId="0" fontId="3" fillId="0" borderId="2" xfId="0" applyFont="1" applyBorder="1"/>
    <xf numFmtId="0" fontId="4" fillId="0" borderId="1" xfId="0" applyFont="1" applyBorder="1"/>
    <xf numFmtId="0" fontId="5" fillId="0" borderId="0" xfId="0" applyFont="1"/>
    <xf numFmtId="2" fontId="5" fillId="0" borderId="0" xfId="0" applyNumberFormat="1" applyFont="1"/>
    <xf numFmtId="165" fontId="4" fillId="0" borderId="0" xfId="1" applyNumberFormat="1" applyFont="1"/>
    <xf numFmtId="165" fontId="4" fillId="0" borderId="0" xfId="0" applyNumberFormat="1" applyFont="1"/>
    <xf numFmtId="164" fontId="0" fillId="0" borderId="0" xfId="0" applyNumberFormat="1"/>
    <xf numFmtId="1" fontId="0" fillId="0" borderId="0" xfId="0" applyNumberFormat="1"/>
    <xf numFmtId="0" fontId="0" fillId="2" borderId="3" xfId="0" applyFont="1" applyFill="1" applyBorder="1"/>
    <xf numFmtId="0" fontId="0" fillId="0" borderId="3" xfId="0" applyFont="1" applyBorder="1"/>
    <xf numFmtId="2" fontId="4" fillId="0" borderId="0" xfId="1" applyNumberFormat="1" applyFont="1"/>
    <xf numFmtId="164" fontId="4" fillId="0" borderId="0" xfId="1" applyNumberFormat="1" applyFont="1"/>
    <xf numFmtId="0" fontId="0" fillId="0" borderId="0" xfId="0" applyNumberFormat="1"/>
    <xf numFmtId="0" fontId="8" fillId="3" borderId="3" xfId="0" applyFont="1" applyFill="1" applyBorder="1"/>
    <xf numFmtId="166" fontId="0" fillId="0" borderId="0" xfId="0" applyNumberFormat="1"/>
    <xf numFmtId="0" fontId="7" fillId="3" borderId="4" xfId="0" applyFont="1" applyFill="1" applyBorder="1"/>
    <xf numFmtId="0" fontId="1" fillId="0" borderId="0" xfId="0" applyFont="1"/>
    <xf numFmtId="165" fontId="1" fillId="0" borderId="0" xfId="1" applyNumberFormat="1" applyFont="1"/>
    <xf numFmtId="165" fontId="1" fillId="0" borderId="0" xfId="0" applyNumberFormat="1" applyFont="1"/>
    <xf numFmtId="0" fontId="1" fillId="0" borderId="1" xfId="0" applyFont="1" applyBorder="1"/>
    <xf numFmtId="2" fontId="1" fillId="0" borderId="0" xfId="0" applyNumberFormat="1" applyFont="1"/>
    <xf numFmtId="0" fontId="6" fillId="0" borderId="1" xfId="0" applyFont="1" applyBorder="1"/>
    <xf numFmtId="0" fontId="9" fillId="0" borderId="0" xfId="0" applyFont="1"/>
    <xf numFmtId="0" fontId="10" fillId="0" borderId="1" xfId="0" applyFont="1" applyBorder="1"/>
    <xf numFmtId="2" fontId="9" fillId="0" borderId="0" xfId="0" applyNumberFormat="1" applyFont="1"/>
    <xf numFmtId="164" fontId="6" fillId="0" borderId="1" xfId="0" applyNumberFormat="1" applyFont="1" applyBorder="1"/>
    <xf numFmtId="0" fontId="8" fillId="3" borderId="5" xfId="0" applyFont="1" applyFill="1" applyBorder="1"/>
    <xf numFmtId="0" fontId="0" fillId="2" borderId="5" xfId="0" applyFont="1" applyFill="1" applyBorder="1"/>
    <xf numFmtId="0" fontId="0" fillId="0" borderId="5" xfId="0" applyFont="1" applyBorder="1"/>
    <xf numFmtId="0" fontId="3" fillId="0" borderId="0" xfId="0" applyFont="1" applyAlignment="1">
      <alignment horizontal="center"/>
    </xf>
    <xf numFmtId="0" fontId="10" fillId="0" borderId="0" xfId="0" applyFont="1" applyAlignment="1">
      <alignment horizontal="center"/>
    </xf>
  </cellXfs>
  <cellStyles count="3">
    <cellStyle name="Comma" xfId="1" builtinId="3"/>
    <cellStyle name="Normal" xfId="0" builtinId="0"/>
    <cellStyle name="Percent" xfId="2" builtinId="5"/>
  </cellStyles>
  <dxfs count="56">
    <dxf>
      <numFmt numFmtId="0" formatCode="General"/>
    </dxf>
    <dxf>
      <numFmt numFmtId="166" formatCode="0.0000"/>
    </dxf>
    <dxf>
      <numFmt numFmtId="1" formatCode="0"/>
    </dxf>
    <dxf>
      <font>
        <b val="0"/>
        <i val="0"/>
        <strike val="0"/>
        <condense val="0"/>
        <extend val="0"/>
        <outline val="0"/>
        <shadow val="0"/>
        <u val="none"/>
        <vertAlign val="baseline"/>
        <sz val="11"/>
        <color theme="1"/>
        <name val="Century Gothic"/>
        <scheme val="minor"/>
      </font>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Century Gothic"/>
        <scheme val="none"/>
      </font>
      <numFmt numFmtId="2" formatCode="0.00"/>
    </dxf>
    <dxf>
      <font>
        <sz val="10"/>
      </font>
      <numFmt numFmtId="164" formatCode="0.0"/>
    </dxf>
    <dxf>
      <font>
        <sz val="10"/>
      </font>
      <numFmt numFmtId="164" formatCode="0.0"/>
    </dxf>
    <dxf>
      <font>
        <sz val="10"/>
      </font>
      <numFmt numFmtId="164" formatCode="0.0"/>
    </dxf>
    <dxf>
      <font>
        <sz val="10"/>
      </font>
      <numFmt numFmtId="164" formatCode="0.0"/>
    </dxf>
    <dxf>
      <font>
        <sz val="10"/>
      </font>
      <numFmt numFmtId="164" formatCode="0.0"/>
    </dxf>
    <dxf>
      <font>
        <b val="0"/>
        <i val="0"/>
        <strike val="0"/>
        <condense val="0"/>
        <extend val="0"/>
        <outline val="0"/>
        <shadow val="0"/>
        <u val="none"/>
        <vertAlign val="baseline"/>
        <sz val="10"/>
        <color theme="1"/>
        <name val="Century Gothic"/>
        <scheme val="none"/>
      </font>
    </dxf>
    <dxf>
      <font>
        <b val="0"/>
        <i val="0"/>
        <strike val="0"/>
        <condense val="0"/>
        <extend val="0"/>
        <outline val="0"/>
        <shadow val="0"/>
        <u val="none"/>
        <vertAlign val="baseline"/>
        <sz val="10"/>
        <color theme="1"/>
        <name val="Century Gothic"/>
        <scheme val="none"/>
      </font>
    </dxf>
    <dxf>
      <font>
        <b val="0"/>
        <i val="0"/>
        <strike val="0"/>
        <condense val="0"/>
        <extend val="0"/>
        <outline val="0"/>
        <shadow val="0"/>
        <u val="none"/>
        <vertAlign val="baseline"/>
        <sz val="10"/>
        <color theme="1"/>
        <name val="Century Gothic"/>
        <scheme val="none"/>
      </font>
    </dxf>
    <dxf>
      <font>
        <b val="0"/>
        <i val="0"/>
        <strike val="0"/>
        <condense val="0"/>
        <extend val="0"/>
        <outline val="0"/>
        <shadow val="0"/>
        <u val="none"/>
        <vertAlign val="baseline"/>
        <sz val="10"/>
        <color theme="1"/>
        <name val="Century Gothic"/>
        <scheme val="none"/>
      </font>
    </dxf>
    <dxf>
      <font>
        <b val="0"/>
        <i val="0"/>
        <strike val="0"/>
        <condense val="0"/>
        <extend val="0"/>
        <outline val="0"/>
        <shadow val="0"/>
        <u val="none"/>
        <vertAlign val="baseline"/>
        <sz val="10"/>
        <color theme="1"/>
        <name val="Century Gothic"/>
        <scheme val="none"/>
      </font>
    </dxf>
    <dxf>
      <font>
        <b val="0"/>
        <i val="0"/>
        <strike val="0"/>
        <condense val="0"/>
        <extend val="0"/>
        <outline val="0"/>
        <shadow val="0"/>
        <u val="none"/>
        <vertAlign val="baseline"/>
        <sz val="10"/>
        <color theme="1"/>
        <name val="Century Gothic"/>
        <scheme val="none"/>
      </font>
    </dxf>
    <dxf>
      <font>
        <b val="0"/>
        <i val="0"/>
        <strike val="0"/>
        <condense val="0"/>
        <extend val="0"/>
        <outline val="0"/>
        <shadow val="0"/>
        <u val="none"/>
        <vertAlign val="baseline"/>
        <sz val="10"/>
        <color theme="1"/>
        <name val="Century Gothic"/>
        <scheme val="none"/>
      </font>
    </dxf>
    <dxf>
      <font>
        <sz val="10"/>
      </font>
    </dxf>
    <dxf>
      <border outline="0">
        <bottom style="thin">
          <color indexed="64"/>
        </bottom>
      </border>
    </dxf>
    <dxf>
      <font>
        <b val="0"/>
        <i val="0"/>
        <strike val="0"/>
        <condense val="0"/>
        <extend val="0"/>
        <outline val="0"/>
        <shadow val="0"/>
        <u val="none"/>
        <vertAlign val="baseline"/>
        <sz val="10"/>
        <color theme="1"/>
        <name val="Century Gothic"/>
        <scheme val="none"/>
      </font>
    </dxf>
    <dxf>
      <font>
        <b/>
        <i val="0"/>
        <strike val="0"/>
      </font>
    </dxf>
    <dxf>
      <font>
        <color rgb="FF9C6500"/>
      </font>
      <fill>
        <patternFill>
          <bgColor rgb="FFFFEB9C"/>
        </patternFill>
      </fill>
    </dxf>
    <dxf>
      <font>
        <color rgb="FF9C6500"/>
      </font>
      <fill>
        <patternFill>
          <bgColor rgb="FFFFEB9C"/>
        </patternFill>
      </fill>
    </dxf>
    <dxf>
      <font>
        <b val="0"/>
        <i val="0"/>
        <strike val="0"/>
        <condense val="0"/>
        <extend val="0"/>
        <outline val="0"/>
        <shadow val="0"/>
        <u val="none"/>
        <vertAlign val="baseline"/>
        <sz val="12"/>
        <color theme="1"/>
        <name val="Century Gothic"/>
        <scheme val="none"/>
      </font>
      <numFmt numFmtId="2" formatCode="0.00"/>
    </dxf>
    <dxf>
      <font>
        <b val="0"/>
        <i val="0"/>
        <strike val="0"/>
        <condense val="0"/>
        <extend val="0"/>
        <outline val="0"/>
        <shadow val="0"/>
        <u val="none"/>
        <vertAlign val="baseline"/>
        <sz val="10"/>
        <color theme="1"/>
        <name val="Century Gothic"/>
        <scheme val="none"/>
      </font>
      <numFmt numFmtId="2" formatCode="0.00"/>
    </dxf>
    <dxf>
      <font>
        <b val="0"/>
        <i val="0"/>
        <strike val="0"/>
        <condense val="0"/>
        <extend val="0"/>
        <outline val="0"/>
        <shadow val="0"/>
        <u val="none"/>
        <vertAlign val="baseline"/>
        <sz val="12"/>
        <color theme="1"/>
        <name val="Century Gothic"/>
        <scheme val="none"/>
      </font>
      <numFmt numFmtId="164" formatCode="0.0"/>
    </dxf>
    <dxf>
      <font>
        <b val="0"/>
        <i val="0"/>
        <strike val="0"/>
        <condense val="0"/>
        <extend val="0"/>
        <outline val="0"/>
        <shadow val="0"/>
        <u val="none"/>
        <vertAlign val="baseline"/>
        <sz val="10"/>
        <color theme="1"/>
        <name val="Century Gothic"/>
        <scheme val="none"/>
      </font>
      <numFmt numFmtId="2" formatCode="0.00"/>
    </dxf>
    <dxf>
      <font>
        <b val="0"/>
        <i val="0"/>
        <strike val="0"/>
        <condense val="0"/>
        <extend val="0"/>
        <outline val="0"/>
        <shadow val="0"/>
        <u val="none"/>
        <vertAlign val="baseline"/>
        <sz val="12"/>
        <color theme="1"/>
        <name val="Century Gothic"/>
        <scheme val="none"/>
      </font>
      <numFmt numFmtId="164" formatCode="0.0"/>
    </dxf>
    <dxf>
      <font>
        <b val="0"/>
        <i val="0"/>
        <strike val="0"/>
        <condense val="0"/>
        <extend val="0"/>
        <outline val="0"/>
        <shadow val="0"/>
        <u val="none"/>
        <vertAlign val="baseline"/>
        <sz val="10"/>
        <color theme="1"/>
        <name val="Century Gothic"/>
        <scheme val="none"/>
      </font>
      <numFmt numFmtId="2" formatCode="0.00"/>
    </dxf>
    <dxf>
      <font>
        <b val="0"/>
        <i val="0"/>
        <strike val="0"/>
        <condense val="0"/>
        <extend val="0"/>
        <outline val="0"/>
        <shadow val="0"/>
        <u val="none"/>
        <vertAlign val="baseline"/>
        <sz val="12"/>
        <color theme="1"/>
        <name val="Century Gothic"/>
        <scheme val="none"/>
      </font>
      <numFmt numFmtId="164" formatCode="0.0"/>
    </dxf>
    <dxf>
      <font>
        <b val="0"/>
        <i val="0"/>
        <strike val="0"/>
        <condense val="0"/>
        <extend val="0"/>
        <outline val="0"/>
        <shadow val="0"/>
        <u val="none"/>
        <vertAlign val="baseline"/>
        <sz val="10"/>
        <color theme="1"/>
        <name val="Century Gothic"/>
        <scheme val="none"/>
      </font>
      <numFmt numFmtId="2" formatCode="0.00"/>
    </dxf>
    <dxf>
      <font>
        <b val="0"/>
        <i val="0"/>
        <strike val="0"/>
        <condense val="0"/>
        <extend val="0"/>
        <outline val="0"/>
        <shadow val="0"/>
        <u val="none"/>
        <vertAlign val="baseline"/>
        <sz val="12"/>
        <color theme="1"/>
        <name val="Century Gothic"/>
        <scheme val="none"/>
      </font>
      <numFmt numFmtId="164" formatCode="0.0"/>
    </dxf>
    <dxf>
      <font>
        <b val="0"/>
        <i val="0"/>
        <strike val="0"/>
        <condense val="0"/>
        <extend val="0"/>
        <outline val="0"/>
        <shadow val="0"/>
        <u val="none"/>
        <vertAlign val="baseline"/>
        <sz val="10"/>
        <color theme="1"/>
        <name val="Century Gothic"/>
        <scheme val="none"/>
      </font>
      <numFmt numFmtId="2" formatCode="0.00"/>
    </dxf>
    <dxf>
      <font>
        <b val="0"/>
        <i val="0"/>
        <strike val="0"/>
        <condense val="0"/>
        <extend val="0"/>
        <outline val="0"/>
        <shadow val="0"/>
        <u val="none"/>
        <vertAlign val="baseline"/>
        <sz val="12"/>
        <color theme="1"/>
        <name val="Century Gothic"/>
        <scheme val="none"/>
      </font>
      <numFmt numFmtId="164" formatCode="0.0"/>
    </dxf>
    <dxf>
      <font>
        <b val="0"/>
        <i val="0"/>
        <strike val="0"/>
        <condense val="0"/>
        <extend val="0"/>
        <outline val="0"/>
        <shadow val="0"/>
        <u val="none"/>
        <vertAlign val="baseline"/>
        <sz val="10"/>
        <color theme="1"/>
        <name val="Century Gothic"/>
        <scheme val="none"/>
      </font>
      <numFmt numFmtId="2" formatCode="0.00"/>
    </dxf>
    <dxf>
      <font>
        <b val="0"/>
        <i val="0"/>
        <strike val="0"/>
        <condense val="0"/>
        <extend val="0"/>
        <outline val="0"/>
        <shadow val="0"/>
        <u val="none"/>
        <vertAlign val="baseline"/>
        <sz val="12"/>
        <color theme="1"/>
        <name val="Century Gothic"/>
        <scheme val="none"/>
      </font>
      <numFmt numFmtId="164" formatCode="0.0"/>
    </dxf>
    <dxf>
      <font>
        <b val="0"/>
        <i val="0"/>
        <strike val="0"/>
        <condense val="0"/>
        <extend val="0"/>
        <outline val="0"/>
        <shadow val="0"/>
        <u val="none"/>
        <vertAlign val="baseline"/>
        <sz val="10"/>
        <color theme="1"/>
        <name val="Century Gothic"/>
        <scheme val="none"/>
      </font>
      <numFmt numFmtId="164" formatCode="0.0"/>
    </dxf>
    <dxf>
      <font>
        <b val="0"/>
        <i val="0"/>
        <strike val="0"/>
        <condense val="0"/>
        <extend val="0"/>
        <outline val="0"/>
        <shadow val="0"/>
        <u val="none"/>
        <vertAlign val="baseline"/>
        <sz val="12"/>
        <color theme="1"/>
        <name val="Century Gothic"/>
        <scheme val="none"/>
      </font>
      <numFmt numFmtId="164" formatCode="0.0"/>
    </dxf>
    <dxf>
      <font>
        <b val="0"/>
        <i val="0"/>
        <strike val="0"/>
        <condense val="0"/>
        <extend val="0"/>
        <outline val="0"/>
        <shadow val="0"/>
        <u val="none"/>
        <vertAlign val="baseline"/>
        <sz val="10"/>
        <color theme="1"/>
        <name val="Century Gothic"/>
        <scheme val="none"/>
      </font>
      <numFmt numFmtId="164" formatCode="0.0"/>
    </dxf>
    <dxf>
      <font>
        <b val="0"/>
        <i val="0"/>
        <strike val="0"/>
        <condense val="0"/>
        <extend val="0"/>
        <outline val="0"/>
        <shadow val="0"/>
        <u val="none"/>
        <vertAlign val="baseline"/>
        <sz val="12"/>
        <color theme="1"/>
        <name val="Century Gothic"/>
        <scheme val="none"/>
      </font>
      <numFmt numFmtId="164" formatCode="0.0"/>
    </dxf>
    <dxf>
      <font>
        <b val="0"/>
        <i val="0"/>
        <strike val="0"/>
        <condense val="0"/>
        <extend val="0"/>
        <outline val="0"/>
        <shadow val="0"/>
        <u val="none"/>
        <vertAlign val="baseline"/>
        <sz val="10"/>
        <color theme="1"/>
        <name val="Century Gothic"/>
        <scheme val="none"/>
      </font>
      <numFmt numFmtId="164" formatCode="0.0"/>
    </dxf>
    <dxf>
      <font>
        <b val="0"/>
        <i val="0"/>
        <strike val="0"/>
        <condense val="0"/>
        <extend val="0"/>
        <outline val="0"/>
        <shadow val="0"/>
        <u val="none"/>
        <vertAlign val="baseline"/>
        <sz val="12"/>
        <color theme="1"/>
        <name val="Century Gothic"/>
        <scheme val="none"/>
      </font>
      <numFmt numFmtId="164" formatCode="0.0"/>
    </dxf>
    <dxf>
      <font>
        <b val="0"/>
        <i val="0"/>
        <strike val="0"/>
        <condense val="0"/>
        <extend val="0"/>
        <outline val="0"/>
        <shadow val="0"/>
        <u val="none"/>
        <vertAlign val="baseline"/>
        <sz val="10"/>
        <color theme="1"/>
        <name val="Century Gothic"/>
        <scheme val="none"/>
      </font>
      <numFmt numFmtId="164" formatCode="0.0"/>
    </dxf>
    <dxf>
      <font>
        <b val="0"/>
        <i val="0"/>
        <strike val="0"/>
        <condense val="0"/>
        <extend val="0"/>
        <outline val="0"/>
        <shadow val="0"/>
        <u val="none"/>
        <vertAlign val="baseline"/>
        <sz val="12"/>
        <color theme="1"/>
        <name val="Century Gothic"/>
        <scheme val="none"/>
      </font>
      <numFmt numFmtId="164" formatCode="0.0"/>
    </dxf>
    <dxf>
      <font>
        <b val="0"/>
        <i val="0"/>
        <strike val="0"/>
        <condense val="0"/>
        <extend val="0"/>
        <outline val="0"/>
        <shadow val="0"/>
        <u val="none"/>
        <vertAlign val="baseline"/>
        <sz val="10"/>
        <color theme="1"/>
        <name val="Century Gothic"/>
        <scheme val="none"/>
      </font>
      <numFmt numFmtId="164" formatCode="0.0"/>
    </dxf>
    <dxf>
      <font>
        <b val="0"/>
        <i val="0"/>
        <strike val="0"/>
        <condense val="0"/>
        <extend val="0"/>
        <outline val="0"/>
        <shadow val="0"/>
        <u val="none"/>
        <vertAlign val="baseline"/>
        <sz val="12"/>
        <color theme="1"/>
        <name val="Century Gothic"/>
        <scheme val="none"/>
      </font>
    </dxf>
    <dxf>
      <font>
        <b val="0"/>
        <i val="0"/>
        <strike val="0"/>
        <condense val="0"/>
        <extend val="0"/>
        <outline val="0"/>
        <shadow val="0"/>
        <u val="none"/>
        <vertAlign val="baseline"/>
        <sz val="10"/>
        <color theme="1"/>
        <name val="Century Gothic"/>
        <scheme val="none"/>
      </font>
    </dxf>
    <dxf>
      <font>
        <b val="0"/>
        <i val="0"/>
        <strike val="0"/>
        <condense val="0"/>
        <extend val="0"/>
        <outline val="0"/>
        <shadow val="0"/>
        <u val="none"/>
        <vertAlign val="baseline"/>
        <sz val="12"/>
        <color theme="1"/>
        <name val="Century Gothic"/>
        <scheme val="none"/>
      </font>
    </dxf>
    <dxf>
      <font>
        <b val="0"/>
        <i val="0"/>
        <strike val="0"/>
        <condense val="0"/>
        <extend val="0"/>
        <outline val="0"/>
        <shadow val="0"/>
        <u val="none"/>
        <vertAlign val="baseline"/>
        <sz val="10"/>
        <color theme="1"/>
        <name val="Century Gothic"/>
        <scheme val="none"/>
      </font>
    </dxf>
    <dxf>
      <font>
        <strike val="0"/>
        <outline val="0"/>
        <shadow val="0"/>
        <u val="none"/>
        <vertAlign val="baseline"/>
        <sz val="10"/>
        <color theme="1"/>
        <name val="Century Gothic"/>
        <scheme val="none"/>
      </font>
    </dxf>
    <dxf>
      <font>
        <b val="0"/>
        <i val="0"/>
        <strike val="0"/>
        <condense val="0"/>
        <extend val="0"/>
        <outline val="0"/>
        <shadow val="0"/>
        <u val="none"/>
        <vertAlign val="baseline"/>
        <sz val="10"/>
        <color theme="1"/>
        <name val="Century Gothic"/>
        <scheme val="none"/>
      </font>
    </dxf>
    <dxf>
      <border outline="0">
        <bottom style="thin">
          <color indexed="64"/>
        </bottom>
      </border>
    </dxf>
    <dxf>
      <font>
        <b val="0"/>
        <i val="0"/>
        <strike val="0"/>
        <condense val="0"/>
        <extend val="0"/>
        <outline val="0"/>
        <shadow val="0"/>
        <u val="none"/>
        <vertAlign val="baseline"/>
        <sz val="10"/>
        <color theme="1"/>
        <name val="Century Gothic"/>
        <scheme val="none"/>
      </font>
    </dxf>
    <dxf>
      <font>
        <b/>
        <i val="0"/>
        <strike val="0"/>
      </font>
    </dxf>
    <dxf>
      <font>
        <color rgb="FF9C6500"/>
      </font>
      <fill>
        <patternFill>
          <bgColor rgb="FFFFEB9C"/>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Distribution</a:t>
            </a:r>
            <a:r>
              <a:rPr lang="en-US" baseline="0"/>
              <a:t> of Mean Deviations For All Categories-PDF</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'Overall Dist 2014'!$C$6</c:f>
              <c:strCache>
                <c:ptCount val="1"/>
                <c:pt idx="0">
                  <c:v>Density-F</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numRef>
              <c:f>'Overall Dist 2014'!$B$7:$B$27</c:f>
              <c:numCache>
                <c:formatCode>0.00</c:formatCode>
                <c:ptCount val="21"/>
                <c:pt idx="0">
                  <c:v>-2.5</c:v>
                </c:pt>
                <c:pt idx="1">
                  <c:v>-2.25</c:v>
                </c:pt>
                <c:pt idx="2">
                  <c:v>-2</c:v>
                </c:pt>
                <c:pt idx="3">
                  <c:v>-1.75</c:v>
                </c:pt>
                <c:pt idx="4">
                  <c:v>-1.5</c:v>
                </c:pt>
                <c:pt idx="5">
                  <c:v>-1.25</c:v>
                </c:pt>
                <c:pt idx="6">
                  <c:v>-1</c:v>
                </c:pt>
                <c:pt idx="7">
                  <c:v>-0.75</c:v>
                </c:pt>
                <c:pt idx="8">
                  <c:v>-0.5</c:v>
                </c:pt>
                <c:pt idx="9">
                  <c:v>-0.25</c:v>
                </c:pt>
                <c:pt idx="10">
                  <c:v>0</c:v>
                </c:pt>
                <c:pt idx="11">
                  <c:v>0.25</c:v>
                </c:pt>
                <c:pt idx="12">
                  <c:v>0.5</c:v>
                </c:pt>
                <c:pt idx="13">
                  <c:v>0.75</c:v>
                </c:pt>
                <c:pt idx="14">
                  <c:v>1</c:v>
                </c:pt>
                <c:pt idx="15">
                  <c:v>1.25</c:v>
                </c:pt>
                <c:pt idx="16">
                  <c:v>1.5</c:v>
                </c:pt>
                <c:pt idx="17">
                  <c:v>1.75</c:v>
                </c:pt>
                <c:pt idx="18">
                  <c:v>2</c:v>
                </c:pt>
                <c:pt idx="19">
                  <c:v>2.25</c:v>
                </c:pt>
                <c:pt idx="20">
                  <c:v>2.5</c:v>
                </c:pt>
              </c:numCache>
            </c:numRef>
          </c:cat>
          <c:val>
            <c:numRef>
              <c:f>'Overall Dist 2014'!$C$7:$C$27</c:f>
              <c:numCache>
                <c:formatCode>0.00</c:formatCode>
                <c:ptCount val="21"/>
                <c:pt idx="0">
                  <c:v>0</c:v>
                </c:pt>
                <c:pt idx="1">
                  <c:v>0</c:v>
                </c:pt>
                <c:pt idx="2">
                  <c:v>0</c:v>
                </c:pt>
                <c:pt idx="3">
                  <c:v>0</c:v>
                </c:pt>
                <c:pt idx="4">
                  <c:v>0</c:v>
                </c:pt>
                <c:pt idx="5">
                  <c:v>0</c:v>
                </c:pt>
                <c:pt idx="6">
                  <c:v>5.1867219917012451E-2</c:v>
                </c:pt>
                <c:pt idx="7">
                  <c:v>0.12448132780082988</c:v>
                </c:pt>
                <c:pt idx="8">
                  <c:v>0.13692946058091288</c:v>
                </c:pt>
                <c:pt idx="9">
                  <c:v>0.12863070539419086</c:v>
                </c:pt>
                <c:pt idx="10">
                  <c:v>0.1078838174273859</c:v>
                </c:pt>
                <c:pt idx="11">
                  <c:v>0.1037344398340249</c:v>
                </c:pt>
                <c:pt idx="12">
                  <c:v>9.9585062240663894E-2</c:v>
                </c:pt>
                <c:pt idx="13">
                  <c:v>8.7136929460580909E-2</c:v>
                </c:pt>
                <c:pt idx="14">
                  <c:v>4.1493775933609957E-2</c:v>
                </c:pt>
                <c:pt idx="15">
                  <c:v>3.7344398340248962E-2</c:v>
                </c:pt>
                <c:pt idx="16">
                  <c:v>3.3195020746887967E-2</c:v>
                </c:pt>
                <c:pt idx="17">
                  <c:v>1.6597510373443983E-2</c:v>
                </c:pt>
                <c:pt idx="18">
                  <c:v>1.8672199170124481E-2</c:v>
                </c:pt>
                <c:pt idx="19">
                  <c:v>1.0373443983402489E-2</c:v>
                </c:pt>
                <c:pt idx="20">
                  <c:v>2.0746887966804979E-3</c:v>
                </c:pt>
              </c:numCache>
            </c:numRef>
          </c:val>
          <c:extLst>
            <c:ext xmlns:c16="http://schemas.microsoft.com/office/drawing/2014/chart" uri="{C3380CC4-5D6E-409C-BE32-E72D297353CC}">
              <c16:uniqueId val="{00000000-E828-4926-B8E6-A174DDF353D7}"/>
            </c:ext>
          </c:extLst>
        </c:ser>
        <c:dLbls>
          <c:showLegendKey val="0"/>
          <c:showVal val="0"/>
          <c:showCatName val="0"/>
          <c:showSerName val="0"/>
          <c:showPercent val="0"/>
          <c:showBubbleSize val="0"/>
        </c:dLbls>
        <c:gapWidth val="150"/>
        <c:axId val="31259768"/>
        <c:axId val="31256632"/>
      </c:barChart>
      <c:lineChart>
        <c:grouping val="standard"/>
        <c:varyColors val="0"/>
        <c:ser>
          <c:idx val="1"/>
          <c:order val="1"/>
          <c:tx>
            <c:strRef>
              <c:f>'Overall Dist 2014'!$D$6</c:f>
              <c:strCache>
                <c:ptCount val="1"/>
                <c:pt idx="0">
                  <c:v>NormPDF</c:v>
                </c:pt>
              </c:strCache>
            </c:strRef>
          </c:tx>
          <c:spPr>
            <a:ln w="34925" cap="rnd">
              <a:solidFill>
                <a:schemeClr val="accent2"/>
              </a:solidFill>
              <a:round/>
            </a:ln>
            <a:effectLst>
              <a:outerShdw blurRad="63500" dist="38100" dir="5400000" rotWithShape="0">
                <a:srgbClr val="000000">
                  <a:alpha val="60000"/>
                </a:srgbClr>
              </a:outerShdw>
            </a:effectLst>
          </c:spPr>
          <c:marker>
            <c:symbol val="none"/>
          </c:marker>
          <c:cat>
            <c:numRef>
              <c:f>'Overall Dist 2014'!$B$7:$B$27</c:f>
              <c:numCache>
                <c:formatCode>0.00</c:formatCode>
                <c:ptCount val="21"/>
                <c:pt idx="0">
                  <c:v>-2.5</c:v>
                </c:pt>
                <c:pt idx="1">
                  <c:v>-2.25</c:v>
                </c:pt>
                <c:pt idx="2">
                  <c:v>-2</c:v>
                </c:pt>
                <c:pt idx="3">
                  <c:v>-1.75</c:v>
                </c:pt>
                <c:pt idx="4">
                  <c:v>-1.5</c:v>
                </c:pt>
                <c:pt idx="5">
                  <c:v>-1.25</c:v>
                </c:pt>
                <c:pt idx="6">
                  <c:v>-1</c:v>
                </c:pt>
                <c:pt idx="7">
                  <c:v>-0.75</c:v>
                </c:pt>
                <c:pt idx="8">
                  <c:v>-0.5</c:v>
                </c:pt>
                <c:pt idx="9">
                  <c:v>-0.25</c:v>
                </c:pt>
                <c:pt idx="10">
                  <c:v>0</c:v>
                </c:pt>
                <c:pt idx="11">
                  <c:v>0.25</c:v>
                </c:pt>
                <c:pt idx="12">
                  <c:v>0.5</c:v>
                </c:pt>
                <c:pt idx="13">
                  <c:v>0.75</c:v>
                </c:pt>
                <c:pt idx="14">
                  <c:v>1</c:v>
                </c:pt>
                <c:pt idx="15">
                  <c:v>1.25</c:v>
                </c:pt>
                <c:pt idx="16">
                  <c:v>1.5</c:v>
                </c:pt>
                <c:pt idx="17">
                  <c:v>1.75</c:v>
                </c:pt>
                <c:pt idx="18">
                  <c:v>2</c:v>
                </c:pt>
                <c:pt idx="19">
                  <c:v>2.25</c:v>
                </c:pt>
                <c:pt idx="20">
                  <c:v>2.5</c:v>
                </c:pt>
              </c:numCache>
            </c:numRef>
          </c:cat>
          <c:val>
            <c:numRef>
              <c:f>'Overall Dist 2014'!$D$7:$D$27</c:f>
              <c:numCache>
                <c:formatCode>0.00</c:formatCode>
                <c:ptCount val="21"/>
                <c:pt idx="0">
                  <c:v>2.5945341542001591E-3</c:v>
                </c:pt>
                <c:pt idx="1">
                  <c:v>7.1015405853389873E-3</c:v>
                </c:pt>
                <c:pt idx="2">
                  <c:v>1.7482957164849378E-2</c:v>
                </c:pt>
                <c:pt idx="3">
                  <c:v>3.8712066258499551E-2</c:v>
                </c:pt>
                <c:pt idx="4">
                  <c:v>7.7098681343507711E-2</c:v>
                </c:pt>
                <c:pt idx="5">
                  <c:v>0.13810731648017441</c:v>
                </c:pt>
                <c:pt idx="6">
                  <c:v>0.22251308862705768</c:v>
                </c:pt>
                <c:pt idx="7">
                  <c:v>0.3224508872188584</c:v>
                </c:pt>
                <c:pt idx="8">
                  <c:v>0.42028194090372051</c:v>
                </c:pt>
                <c:pt idx="9">
                  <c:v>0.49270505836580814</c:v>
                </c:pt>
                <c:pt idx="10">
                  <c:v>0.51952021568606066</c:v>
                </c:pt>
                <c:pt idx="11">
                  <c:v>0.49270505836580825</c:v>
                </c:pt>
                <c:pt idx="12">
                  <c:v>0.42028194090372067</c:v>
                </c:pt>
                <c:pt idx="13">
                  <c:v>0.32245088721885867</c:v>
                </c:pt>
                <c:pt idx="14">
                  <c:v>0.2225130886270579</c:v>
                </c:pt>
                <c:pt idx="15">
                  <c:v>0.13810731648017457</c:v>
                </c:pt>
                <c:pt idx="16">
                  <c:v>7.7098681343507794E-2</c:v>
                </c:pt>
                <c:pt idx="17">
                  <c:v>3.8712066258499635E-2</c:v>
                </c:pt>
                <c:pt idx="18">
                  <c:v>1.7482957164849426E-2</c:v>
                </c:pt>
                <c:pt idx="19">
                  <c:v>7.1015405853390072E-3</c:v>
                </c:pt>
                <c:pt idx="20">
                  <c:v>2.5945341542001708E-3</c:v>
                </c:pt>
              </c:numCache>
            </c:numRef>
          </c:val>
          <c:smooth val="0"/>
          <c:extLst>
            <c:ext xmlns:c16="http://schemas.microsoft.com/office/drawing/2014/chart" uri="{C3380CC4-5D6E-409C-BE32-E72D297353CC}">
              <c16:uniqueId val="{00000001-E828-4926-B8E6-A174DDF353D7}"/>
            </c:ext>
          </c:extLst>
        </c:ser>
        <c:dLbls>
          <c:showLegendKey val="0"/>
          <c:showVal val="0"/>
          <c:showCatName val="0"/>
          <c:showSerName val="0"/>
          <c:showPercent val="0"/>
          <c:showBubbleSize val="0"/>
        </c:dLbls>
        <c:marker val="1"/>
        <c:smooth val="0"/>
        <c:axId val="31258200"/>
        <c:axId val="31257808"/>
      </c:lineChart>
      <c:catAx>
        <c:axId val="31259768"/>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t-Deviations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256632"/>
        <c:crosses val="autoZero"/>
        <c:auto val="1"/>
        <c:lblAlgn val="ctr"/>
        <c:lblOffset val="100"/>
        <c:noMultiLvlLbl val="0"/>
      </c:catAx>
      <c:valAx>
        <c:axId val="3125663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Density</a:t>
                </a:r>
                <a:r>
                  <a:rPr lang="en-US" baseline="0"/>
                  <a:t> </a:t>
                </a:r>
                <a:r>
                  <a:rPr lang="en-US"/>
                  <a:t>(Data)</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259768"/>
        <c:crosses val="autoZero"/>
        <c:crossBetween val="between"/>
      </c:valAx>
      <c:valAx>
        <c:axId val="31257808"/>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Density (Curve)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258200"/>
        <c:crosses val="max"/>
        <c:crossBetween val="between"/>
      </c:valAx>
      <c:catAx>
        <c:axId val="31258200"/>
        <c:scaling>
          <c:orientation val="minMax"/>
        </c:scaling>
        <c:delete val="1"/>
        <c:axPos val="b"/>
        <c:numFmt formatCode="0.00" sourceLinked="1"/>
        <c:majorTickMark val="out"/>
        <c:minorTickMark val="none"/>
        <c:tickLblPos val="nextTo"/>
        <c:crossAx val="3125780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Fraction</a:t>
            </a:r>
            <a:r>
              <a:rPr lang="en-US" baseline="0"/>
              <a:t> of Points for Each Player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strRef>
              <c:f>'Total Points 2015'!$B$2:$B$493</c:f>
              <c:strCache>
                <c:ptCount val="492"/>
                <c:pt idx="0">
                  <c:v> Russell Westbrook</c:v>
                </c:pt>
                <c:pt idx="1">
                  <c:v> James Harden</c:v>
                </c:pt>
                <c:pt idx="2">
                  <c:v> Kevin Durant</c:v>
                </c:pt>
                <c:pt idx="3">
                  <c:v> LeBron James</c:v>
                </c:pt>
                <c:pt idx="4">
                  <c:v> Anthony Davis</c:v>
                </c:pt>
                <c:pt idx="5">
                  <c:v> Carmelo Anthony</c:v>
                </c:pt>
                <c:pt idx="6">
                  <c:v> DeMarcus Cousins</c:v>
                </c:pt>
                <c:pt idx="7">
                  <c:v> Stephen Curry</c:v>
                </c:pt>
                <c:pt idx="8">
                  <c:v> LaMarcus Aldridge</c:v>
                </c:pt>
                <c:pt idx="9">
                  <c:v> Kobe Bryant</c:v>
                </c:pt>
                <c:pt idx="10">
                  <c:v> Blake Griffin</c:v>
                </c:pt>
                <c:pt idx="11">
                  <c:v> Kyrie Irving</c:v>
                </c:pt>
                <c:pt idx="12">
                  <c:v> Klay Thompson</c:v>
                </c:pt>
                <c:pt idx="13">
                  <c:v> Dwyane Wade</c:v>
                </c:pt>
                <c:pt idx="14">
                  <c:v> Rudy Gay</c:v>
                </c:pt>
                <c:pt idx="15">
                  <c:v> Chris Bosh</c:v>
                </c:pt>
                <c:pt idx="16">
                  <c:v> Damian Lillard</c:v>
                </c:pt>
                <c:pt idx="17">
                  <c:v> DeMar DeRozan</c:v>
                </c:pt>
                <c:pt idx="18">
                  <c:v> Jimmy Butler</c:v>
                </c:pt>
                <c:pt idx="19">
                  <c:v> Kevin Martin</c:v>
                </c:pt>
                <c:pt idx="20">
                  <c:v> Nikola Vucevic</c:v>
                </c:pt>
                <c:pt idx="21">
                  <c:v> Gordon Hayward</c:v>
                </c:pt>
                <c:pt idx="22">
                  <c:v> Chris Paul</c:v>
                </c:pt>
                <c:pt idx="23">
                  <c:v> Monta Ellis</c:v>
                </c:pt>
                <c:pt idx="24">
                  <c:v> Pau Gasol</c:v>
                </c:pt>
                <c:pt idx="25">
                  <c:v> Victor Oladipo</c:v>
                </c:pt>
                <c:pt idx="26">
                  <c:v> Kyle Lowry</c:v>
                </c:pt>
                <c:pt idx="27">
                  <c:v> Derrick Rose</c:v>
                </c:pt>
                <c:pt idx="28">
                  <c:v> John Wall</c:v>
                </c:pt>
                <c:pt idx="29">
                  <c:v> Marc Gasol</c:v>
                </c:pt>
                <c:pt idx="30">
                  <c:v> Kemba Walker</c:v>
                </c:pt>
                <c:pt idx="31">
                  <c:v> Dirk Nowitzki</c:v>
                </c:pt>
                <c:pt idx="32">
                  <c:v> Brook Lopez</c:v>
                </c:pt>
                <c:pt idx="33">
                  <c:v> Tobias Harris</c:v>
                </c:pt>
                <c:pt idx="34">
                  <c:v> Eric Bledsoe</c:v>
                </c:pt>
                <c:pt idx="35">
                  <c:v> Brandon Knight</c:v>
                </c:pt>
                <c:pt idx="36">
                  <c:v> Tony Wroten</c:v>
                </c:pt>
                <c:pt idx="37">
                  <c:v> Andrew Wiggins</c:v>
                </c:pt>
                <c:pt idx="38">
                  <c:v> Paul Millsap</c:v>
                </c:pt>
                <c:pt idx="39">
                  <c:v> Al Jefferson</c:v>
                </c:pt>
                <c:pt idx="40">
                  <c:v> Tyreke Evans</c:v>
                </c:pt>
                <c:pt idx="41">
                  <c:v> Kawhi Leonard</c:v>
                </c:pt>
                <c:pt idx="42">
                  <c:v> Isaiah Thomas</c:v>
                </c:pt>
                <c:pt idx="43">
                  <c:v> Kevin Love</c:v>
                </c:pt>
                <c:pt idx="44">
                  <c:v> J.J. Redick</c:v>
                </c:pt>
                <c:pt idx="45">
                  <c:v> Goran Dragic</c:v>
                </c:pt>
                <c:pt idx="46">
                  <c:v> Darren Collison</c:v>
                </c:pt>
                <c:pt idx="47">
                  <c:v> Zach Randolph</c:v>
                </c:pt>
                <c:pt idx="48">
                  <c:v> George Hill</c:v>
                </c:pt>
                <c:pt idx="49">
                  <c:v> Derrick Favors</c:v>
                </c:pt>
                <c:pt idx="50">
                  <c:v> Jeff Teague</c:v>
                </c:pt>
                <c:pt idx="51">
                  <c:v> Wesley Matthews</c:v>
                </c:pt>
                <c:pt idx="52">
                  <c:v> Greg Monroe</c:v>
                </c:pt>
                <c:pt idx="53">
                  <c:v> Dwight Howard</c:v>
                </c:pt>
                <c:pt idx="54">
                  <c:v> Mike Conley</c:v>
                </c:pt>
                <c:pt idx="55">
                  <c:v> Jamal Crawford</c:v>
                </c:pt>
                <c:pt idx="56">
                  <c:v> Chandler Parsons</c:v>
                </c:pt>
                <c:pt idx="57">
                  <c:v> Enes Kanter</c:v>
                </c:pt>
                <c:pt idx="58">
                  <c:v> Lou Williams</c:v>
                </c:pt>
                <c:pt idx="59">
                  <c:v> Brandon Jennings</c:v>
                </c:pt>
                <c:pt idx="60">
                  <c:v> Markieff Morris</c:v>
                </c:pt>
                <c:pt idx="61">
                  <c:v> Bradley Beal</c:v>
                </c:pt>
                <c:pt idx="62">
                  <c:v> Ty Lawson</c:v>
                </c:pt>
                <c:pt idx="63">
                  <c:v> Al Horford</c:v>
                </c:pt>
                <c:pt idx="64">
                  <c:v> Jeff Green</c:v>
                </c:pt>
                <c:pt idx="65">
                  <c:v> Jrue Holiday</c:v>
                </c:pt>
                <c:pt idx="66">
                  <c:v> Andrea Bargnani</c:v>
                </c:pt>
                <c:pt idx="67">
                  <c:v> Michael Carter-Williams</c:v>
                </c:pt>
                <c:pt idx="68">
                  <c:v> Reggie Jackson</c:v>
                </c:pt>
                <c:pt idx="69">
                  <c:v> Joe Johnson</c:v>
                </c:pt>
                <c:pt idx="70">
                  <c:v> Tony Parker</c:v>
                </c:pt>
                <c:pt idx="71">
                  <c:v> Serge Ibaka</c:v>
                </c:pt>
                <c:pt idx="72">
                  <c:v> Mo Williams</c:v>
                </c:pt>
                <c:pt idx="73">
                  <c:v> Thaddeus Young</c:v>
                </c:pt>
                <c:pt idx="74">
                  <c:v> Luol Deng</c:v>
                </c:pt>
                <c:pt idx="75">
                  <c:v> Avery Bradley</c:v>
                </c:pt>
                <c:pt idx="76">
                  <c:v> Tim Duncan</c:v>
                </c:pt>
                <c:pt idx="77">
                  <c:v> Alec Burks</c:v>
                </c:pt>
                <c:pt idx="78">
                  <c:v> Wilson Chandler</c:v>
                </c:pt>
                <c:pt idx="79">
                  <c:v> Andre Drummond</c:v>
                </c:pt>
                <c:pt idx="80">
                  <c:v> Ryan Anderson</c:v>
                </c:pt>
                <c:pt idx="81">
                  <c:v> Robert Covington</c:v>
                </c:pt>
                <c:pt idx="82">
                  <c:v> Shabazz Muhammad</c:v>
                </c:pt>
                <c:pt idx="83">
                  <c:v> C.J. Miles</c:v>
                </c:pt>
                <c:pt idx="84">
                  <c:v> Khris Middleton</c:v>
                </c:pt>
                <c:pt idx="85">
                  <c:v> Eric Gordon</c:v>
                </c:pt>
                <c:pt idx="86">
                  <c:v> Nick Young</c:v>
                </c:pt>
                <c:pt idx="87">
                  <c:v> Arron Afflalo</c:v>
                </c:pt>
                <c:pt idx="88">
                  <c:v> Jared Sullinger</c:v>
                </c:pt>
                <c:pt idx="89">
                  <c:v> Deron Williams</c:v>
                </c:pt>
                <c:pt idx="90">
                  <c:v> Trey Burke</c:v>
                </c:pt>
                <c:pt idx="91">
                  <c:v> Trevor Ariza</c:v>
                </c:pt>
                <c:pt idx="92">
                  <c:v> Giannis Antetokounmpo</c:v>
                </c:pt>
                <c:pt idx="93">
                  <c:v> Kentavious Caldwell-Pope</c:v>
                </c:pt>
                <c:pt idx="94">
                  <c:v> DeMarre Carroll</c:v>
                </c:pt>
                <c:pt idx="95">
                  <c:v> Kenneth Faried</c:v>
                </c:pt>
                <c:pt idx="96">
                  <c:v> Rodney Stuckey</c:v>
                </c:pt>
                <c:pt idx="97">
                  <c:v> Nikola Pekovic</c:v>
                </c:pt>
                <c:pt idx="98">
                  <c:v> Danilo Gallinari</c:v>
                </c:pt>
                <c:pt idx="99">
                  <c:v> Josh Smith</c:v>
                </c:pt>
                <c:pt idx="100">
                  <c:v> Jabari Parker</c:v>
                </c:pt>
                <c:pt idx="101">
                  <c:v> Marcin Gortat</c:v>
                </c:pt>
                <c:pt idx="102">
                  <c:v> Ben McLemore</c:v>
                </c:pt>
                <c:pt idx="103">
                  <c:v> Kyle Korver</c:v>
                </c:pt>
                <c:pt idx="104">
                  <c:v> J.R. Smith</c:v>
                </c:pt>
                <c:pt idx="105">
                  <c:v> Gerald Henderson</c:v>
                </c:pt>
                <c:pt idx="106">
                  <c:v> Evan Fournier</c:v>
                </c:pt>
                <c:pt idx="107">
                  <c:v> Jarrett Jack</c:v>
                </c:pt>
                <c:pt idx="108">
                  <c:v> Jonas Valanciunas</c:v>
                </c:pt>
                <c:pt idx="109">
                  <c:v> Donatas Motiejunas</c:v>
                </c:pt>
                <c:pt idx="110">
                  <c:v> Jordan Hill</c:v>
                </c:pt>
                <c:pt idx="111">
                  <c:v> Gerald Green</c:v>
                </c:pt>
                <c:pt idx="112">
                  <c:v> Jabari Brown</c:v>
                </c:pt>
                <c:pt idx="113">
                  <c:v> Paul Pierce</c:v>
                </c:pt>
                <c:pt idx="114">
                  <c:v> Jordan Clarkson</c:v>
                </c:pt>
                <c:pt idx="115">
                  <c:v> Hassan Whiteside</c:v>
                </c:pt>
                <c:pt idx="116">
                  <c:v> Dion Waiters</c:v>
                </c:pt>
                <c:pt idx="117">
                  <c:v> Langston Galloway</c:v>
                </c:pt>
                <c:pt idx="118">
                  <c:v> Carlos Boozer</c:v>
                </c:pt>
                <c:pt idx="119">
                  <c:v> Danny Green</c:v>
                </c:pt>
                <c:pt idx="120">
                  <c:v> David West</c:v>
                </c:pt>
                <c:pt idx="121">
                  <c:v> Draymond Green</c:v>
                </c:pt>
                <c:pt idx="122">
                  <c:v> Terrence Jones</c:v>
                </c:pt>
                <c:pt idx="123">
                  <c:v> Aaron Brooks</c:v>
                </c:pt>
                <c:pt idx="124">
                  <c:v> Amar'e Stoudemire</c:v>
                </c:pt>
                <c:pt idx="125">
                  <c:v> Corey Brewer</c:v>
                </c:pt>
                <c:pt idx="126">
                  <c:v> Ersan Ilyasova</c:v>
                </c:pt>
                <c:pt idx="127">
                  <c:v> DeAndre Jordan</c:v>
                </c:pt>
                <c:pt idx="128">
                  <c:v> Tim Hardaway Jr.</c:v>
                </c:pt>
                <c:pt idx="129">
                  <c:v> O.J. Mayo</c:v>
                </c:pt>
                <c:pt idx="130">
                  <c:v> Jeremy Lin</c:v>
                </c:pt>
                <c:pt idx="131">
                  <c:v> Jodie Meeks</c:v>
                </c:pt>
                <c:pt idx="132">
                  <c:v> Vander Blue</c:v>
                </c:pt>
                <c:pt idx="133">
                  <c:v> Nene Hilario</c:v>
                </c:pt>
                <c:pt idx="134">
                  <c:v> Michael Kidd-Gilchrist</c:v>
                </c:pt>
                <c:pt idx="135">
                  <c:v> Anthony Morrow</c:v>
                </c:pt>
                <c:pt idx="136">
                  <c:v> Brandon Bass</c:v>
                </c:pt>
                <c:pt idx="137">
                  <c:v> Roy Hibbert</c:v>
                </c:pt>
                <c:pt idx="138">
                  <c:v> Manu Ginobili</c:v>
                </c:pt>
                <c:pt idx="139">
                  <c:v> Marreese Speights</c:v>
                </c:pt>
                <c:pt idx="140">
                  <c:v> Marcus Morris</c:v>
                </c:pt>
                <c:pt idx="141">
                  <c:v> Taj Gibson</c:v>
                </c:pt>
                <c:pt idx="142">
                  <c:v> Alexey Shved</c:v>
                </c:pt>
                <c:pt idx="143">
                  <c:v> Tyson Chandler</c:v>
                </c:pt>
                <c:pt idx="144">
                  <c:v> Kelly Olynyk</c:v>
                </c:pt>
                <c:pt idx="145">
                  <c:v> Ricky Rubio</c:v>
                </c:pt>
                <c:pt idx="146">
                  <c:v> Tyler Zeller</c:v>
                </c:pt>
                <c:pt idx="147">
                  <c:v> Mario Chalmers</c:v>
                </c:pt>
                <c:pt idx="148">
                  <c:v> Nikola Mirotic</c:v>
                </c:pt>
                <c:pt idx="149">
                  <c:v> Zach LaVine</c:v>
                </c:pt>
                <c:pt idx="150">
                  <c:v> Harrison Barnes</c:v>
                </c:pt>
                <c:pt idx="151">
                  <c:v> Matt Barnes</c:v>
                </c:pt>
                <c:pt idx="152">
                  <c:v> Courtney Lee</c:v>
                </c:pt>
                <c:pt idx="153">
                  <c:v> Gary Neal</c:v>
                </c:pt>
                <c:pt idx="154">
                  <c:v> Patrick Beverley</c:v>
                </c:pt>
                <c:pt idx="155">
                  <c:v> Dennis Schroder</c:v>
                </c:pt>
                <c:pt idx="156">
                  <c:v> Wayne Ellington</c:v>
                </c:pt>
                <c:pt idx="157">
                  <c:v> C.J. Watson</c:v>
                </c:pt>
                <c:pt idx="158">
                  <c:v> Nerlens Noel</c:v>
                </c:pt>
                <c:pt idx="159">
                  <c:v> Wesley Johnson</c:v>
                </c:pt>
                <c:pt idx="160">
                  <c:v> Luc Richard Mbah a Moute</c:v>
                </c:pt>
                <c:pt idx="161">
                  <c:v> Terrence Ross</c:v>
                </c:pt>
                <c:pt idx="162">
                  <c:v> Anderson Varejao</c:v>
                </c:pt>
                <c:pt idx="163">
                  <c:v> Gorgui Dieng</c:v>
                </c:pt>
                <c:pt idx="164">
                  <c:v> Timofey Mozgov</c:v>
                </c:pt>
                <c:pt idx="165">
                  <c:v> Robin Lopez</c:v>
                </c:pt>
                <c:pt idx="166">
                  <c:v> Greivis Vasquez</c:v>
                </c:pt>
                <c:pt idx="167">
                  <c:v> Evan Turner</c:v>
                </c:pt>
                <c:pt idx="168">
                  <c:v> D.J. Augustin</c:v>
                </c:pt>
                <c:pt idx="169">
                  <c:v> Luis Scola</c:v>
                </c:pt>
                <c:pt idx="170">
                  <c:v> Mike Dunleavy</c:v>
                </c:pt>
                <c:pt idx="171">
                  <c:v> Nicolas Batum</c:v>
                </c:pt>
                <c:pt idx="172">
                  <c:v> Amir Johnson</c:v>
                </c:pt>
                <c:pt idx="173">
                  <c:v> Marco Belinelli</c:v>
                </c:pt>
                <c:pt idx="174">
                  <c:v> Isaiah Canaan</c:v>
                </c:pt>
                <c:pt idx="175">
                  <c:v> Jason Richardson</c:v>
                </c:pt>
                <c:pt idx="176">
                  <c:v> P.J. Tucker</c:v>
                </c:pt>
                <c:pt idx="177">
                  <c:v> Jose Calderon</c:v>
                </c:pt>
                <c:pt idx="178">
                  <c:v> Bojan Bogdanovic</c:v>
                </c:pt>
                <c:pt idx="179">
                  <c:v> Rajon Rondo</c:v>
                </c:pt>
                <c:pt idx="180">
                  <c:v> Omri Casspi</c:v>
                </c:pt>
                <c:pt idx="181">
                  <c:v> Solomon Hill</c:v>
                </c:pt>
                <c:pt idx="182">
                  <c:v> Elfrid Payton</c:v>
                </c:pt>
                <c:pt idx="183">
                  <c:v> Hollis Thompson</c:v>
                </c:pt>
                <c:pt idx="184">
                  <c:v> Michael Beasley</c:v>
                </c:pt>
                <c:pt idx="185">
                  <c:v> Paul George</c:v>
                </c:pt>
                <c:pt idx="186">
                  <c:v> Devin Harris</c:v>
                </c:pt>
                <c:pt idx="187">
                  <c:v> Randy Foye</c:v>
                </c:pt>
                <c:pt idx="188">
                  <c:v> Dwight Buycks</c:v>
                </c:pt>
                <c:pt idx="189">
                  <c:v> Boris Diaw</c:v>
                </c:pt>
                <c:pt idx="190">
                  <c:v> Rodney Hood</c:v>
                </c:pt>
                <c:pt idx="191">
                  <c:v> Mason Plumlee</c:v>
                </c:pt>
                <c:pt idx="192">
                  <c:v> Tony Allen</c:v>
                </c:pt>
                <c:pt idx="193">
                  <c:v> Chris Kaman</c:v>
                </c:pt>
                <c:pt idx="194">
                  <c:v> Mirza Teletovic</c:v>
                </c:pt>
                <c:pt idx="195">
                  <c:v> Tristan Thompson</c:v>
                </c:pt>
                <c:pt idx="196">
                  <c:v> Rudy Gobert</c:v>
                </c:pt>
                <c:pt idx="197">
                  <c:v> Sebastian Telfair</c:v>
                </c:pt>
                <c:pt idx="198">
                  <c:v> Ed Davis</c:v>
                </c:pt>
                <c:pt idx="199">
                  <c:v> Derrick Williams</c:v>
                </c:pt>
                <c:pt idx="200">
                  <c:v> Zaza Pachulia</c:v>
                </c:pt>
                <c:pt idx="201">
                  <c:v> Jameer Nelson</c:v>
                </c:pt>
                <c:pt idx="202">
                  <c:v> Tiago Splitter</c:v>
                </c:pt>
                <c:pt idx="203">
                  <c:v> Lance Stephenson</c:v>
                </c:pt>
                <c:pt idx="204">
                  <c:v> Patrick Patterson</c:v>
                </c:pt>
                <c:pt idx="205">
                  <c:v> Jason Smith</c:v>
                </c:pt>
                <c:pt idx="206">
                  <c:v> Kris Humphries</c:v>
                </c:pt>
                <c:pt idx="207">
                  <c:v> Henry Sims</c:v>
                </c:pt>
                <c:pt idx="208">
                  <c:v> Iman Shumpert</c:v>
                </c:pt>
                <c:pt idx="209">
                  <c:v> Marcus Thornton</c:v>
                </c:pt>
                <c:pt idx="210">
                  <c:v> David Lee</c:v>
                </c:pt>
                <c:pt idx="211">
                  <c:v> K.J. McDaniels</c:v>
                </c:pt>
                <c:pt idx="212">
                  <c:v> James Johnson</c:v>
                </c:pt>
                <c:pt idx="213">
                  <c:v> Jerryd Bayless</c:v>
                </c:pt>
                <c:pt idx="214">
                  <c:v> Marcus Smart</c:v>
                </c:pt>
                <c:pt idx="215">
                  <c:v> Andre Iguodala</c:v>
                </c:pt>
                <c:pt idx="216">
                  <c:v> Mike Scott</c:v>
                </c:pt>
                <c:pt idx="217">
                  <c:v> Beno Udrih</c:v>
                </c:pt>
                <c:pt idx="218">
                  <c:v> Steven Adams</c:v>
                </c:pt>
                <c:pt idx="219">
                  <c:v> Rasual Butler</c:v>
                </c:pt>
                <c:pt idx="220">
                  <c:v> Jae Crowder</c:v>
                </c:pt>
                <c:pt idx="221">
                  <c:v> Norris Cole</c:v>
                </c:pt>
                <c:pt idx="222">
                  <c:v> Cody Zeller</c:v>
                </c:pt>
                <c:pt idx="223">
                  <c:v> J.J. Hickson</c:v>
                </c:pt>
                <c:pt idx="224">
                  <c:v> Tayshaun Prince</c:v>
                </c:pt>
                <c:pt idx="225">
                  <c:v> J.J. Barea</c:v>
                </c:pt>
                <c:pt idx="226">
                  <c:v> Alan Anderson</c:v>
                </c:pt>
                <c:pt idx="227">
                  <c:v> Donald Sloan</c:v>
                </c:pt>
                <c:pt idx="228">
                  <c:v> Ray McCallum</c:v>
                </c:pt>
                <c:pt idx="229">
                  <c:v> Marvin Williams</c:v>
                </c:pt>
                <c:pt idx="230">
                  <c:v> Channing Frye</c:v>
                </c:pt>
                <c:pt idx="231">
                  <c:v> Brandan Wright</c:v>
                </c:pt>
                <c:pt idx="232">
                  <c:v> Larry Sanders</c:v>
                </c:pt>
                <c:pt idx="233">
                  <c:v> Henry Walker</c:v>
                </c:pt>
                <c:pt idx="234">
                  <c:v> Omer Asik</c:v>
                </c:pt>
                <c:pt idx="235">
                  <c:v> Trevor Booker</c:v>
                </c:pt>
                <c:pt idx="236">
                  <c:v> Quincy Pondexter</c:v>
                </c:pt>
                <c:pt idx="237">
                  <c:v> Carl Landry</c:v>
                </c:pt>
                <c:pt idx="238">
                  <c:v> Jared Dudley</c:v>
                </c:pt>
                <c:pt idx="239">
                  <c:v> Joakim Noah</c:v>
                </c:pt>
                <c:pt idx="240">
                  <c:v> Leandro Barbosa</c:v>
                </c:pt>
                <c:pt idx="241">
                  <c:v> Lance Thomas</c:v>
                </c:pt>
                <c:pt idx="242">
                  <c:v> Austin Rivers</c:v>
                </c:pt>
                <c:pt idx="243">
                  <c:v> Jason Terry</c:v>
                </c:pt>
                <c:pt idx="244">
                  <c:v> John Henson</c:v>
                </c:pt>
                <c:pt idx="245">
                  <c:v> Patty Mills</c:v>
                </c:pt>
                <c:pt idx="246">
                  <c:v> Kevin Garnett</c:v>
                </c:pt>
                <c:pt idx="247">
                  <c:v> Jusuf Nurkic</c:v>
                </c:pt>
                <c:pt idx="248">
                  <c:v> Cory Joseph</c:v>
                </c:pt>
                <c:pt idx="249">
                  <c:v> C.J. McCollum</c:v>
                </c:pt>
                <c:pt idx="250">
                  <c:v> Will Barton</c:v>
                </c:pt>
                <c:pt idx="251">
                  <c:v> Chase Budinger</c:v>
                </c:pt>
                <c:pt idx="252">
                  <c:v> Brian Roberts</c:v>
                </c:pt>
                <c:pt idx="253">
                  <c:v> Adreian Payne</c:v>
                </c:pt>
                <c:pt idx="254">
                  <c:v> Kevin Seraphin</c:v>
                </c:pt>
                <c:pt idx="255">
                  <c:v> Darrell Arthur</c:v>
                </c:pt>
                <c:pt idx="256">
                  <c:v> Aron Baynes</c:v>
                </c:pt>
                <c:pt idx="257">
                  <c:v> Alexis Ajinca</c:v>
                </c:pt>
                <c:pt idx="258">
                  <c:v> Ryan Kelly</c:v>
                </c:pt>
                <c:pt idx="259">
                  <c:v> Jerami Grant</c:v>
                </c:pt>
                <c:pt idx="260">
                  <c:v> Jeremy Lamb</c:v>
                </c:pt>
                <c:pt idx="261">
                  <c:v> Danny Granger</c:v>
                </c:pt>
                <c:pt idx="262">
                  <c:v> Charlie Villanueva</c:v>
                </c:pt>
                <c:pt idx="263">
                  <c:v> Alex Len</c:v>
                </c:pt>
                <c:pt idx="264">
                  <c:v> Mitch McGary</c:v>
                </c:pt>
                <c:pt idx="265">
                  <c:v> Andrew Bogut</c:v>
                </c:pt>
                <c:pt idx="266">
                  <c:v> Ramon Sessions</c:v>
                </c:pt>
                <c:pt idx="267">
                  <c:v> Anthony Tolliver</c:v>
                </c:pt>
                <c:pt idx="268">
                  <c:v> Chris Copeland</c:v>
                </c:pt>
                <c:pt idx="269">
                  <c:v> Ben Gordon</c:v>
                </c:pt>
                <c:pt idx="270">
                  <c:v> Shane Larkin</c:v>
                </c:pt>
                <c:pt idx="271">
                  <c:v> Ish Smith</c:v>
                </c:pt>
                <c:pt idx="272">
                  <c:v> T.J. Warren</c:v>
                </c:pt>
                <c:pt idx="273">
                  <c:v> Jason Thompson</c:v>
                </c:pt>
                <c:pt idx="274">
                  <c:v> Tony Snell</c:v>
                </c:pt>
                <c:pt idx="275">
                  <c:v> Jonas Jerebko</c:v>
                </c:pt>
                <c:pt idx="276">
                  <c:v> Tarik Black</c:v>
                </c:pt>
                <c:pt idx="277">
                  <c:v> Kyle Singler</c:v>
                </c:pt>
                <c:pt idx="278">
                  <c:v> Otto Porter</c:v>
                </c:pt>
                <c:pt idx="279">
                  <c:v> Caron Butler</c:v>
                </c:pt>
                <c:pt idx="280">
                  <c:v> Tyler Johnson</c:v>
                </c:pt>
                <c:pt idx="281">
                  <c:v> Quincy Acy</c:v>
                </c:pt>
                <c:pt idx="282">
                  <c:v> Shaun Livingston</c:v>
                </c:pt>
                <c:pt idx="283">
                  <c:v> Meyers Leonard</c:v>
                </c:pt>
                <c:pt idx="284">
                  <c:v> Willie Green</c:v>
                </c:pt>
                <c:pt idx="285">
                  <c:v> Kyle O'Quinn</c:v>
                </c:pt>
                <c:pt idx="286">
                  <c:v> Vince Carter</c:v>
                </c:pt>
                <c:pt idx="287">
                  <c:v> Spencer Hawes</c:v>
                </c:pt>
                <c:pt idx="288">
                  <c:v> Richard Jefferson</c:v>
                </c:pt>
                <c:pt idx="289">
                  <c:v> Kirk Hinrich</c:v>
                </c:pt>
                <c:pt idx="290">
                  <c:v> Nate Robinson</c:v>
                </c:pt>
                <c:pt idx="291">
                  <c:v> Thomas Robinson</c:v>
                </c:pt>
                <c:pt idx="292">
                  <c:v> Pero Antic</c:v>
                </c:pt>
                <c:pt idx="293">
                  <c:v> Chris Johnson</c:v>
                </c:pt>
                <c:pt idx="294">
                  <c:v> John Jenkins</c:v>
                </c:pt>
                <c:pt idx="295">
                  <c:v> Archie Goodwin</c:v>
                </c:pt>
                <c:pt idx="296">
                  <c:v> Al-Farouq Aminu</c:v>
                </c:pt>
                <c:pt idx="297">
                  <c:v> P.J. Hairston</c:v>
                </c:pt>
                <c:pt idx="298">
                  <c:v> Sean Kilpatrick</c:v>
                </c:pt>
                <c:pt idx="299">
                  <c:v> Cole Aldrich</c:v>
                </c:pt>
                <c:pt idx="300">
                  <c:v> Shawne Williams</c:v>
                </c:pt>
                <c:pt idx="301">
                  <c:v> Cleanthony Early</c:v>
                </c:pt>
                <c:pt idx="302">
                  <c:v> Drew Gooden</c:v>
                </c:pt>
                <c:pt idx="303">
                  <c:v> Shelvin Mack</c:v>
                </c:pt>
                <c:pt idx="304">
                  <c:v> Bryce Cotton</c:v>
                </c:pt>
                <c:pt idx="305">
                  <c:v> Chris Andersen</c:v>
                </c:pt>
                <c:pt idx="306">
                  <c:v> Brandon Davies</c:v>
                </c:pt>
                <c:pt idx="307">
                  <c:v> Thabo Sefolosha</c:v>
                </c:pt>
                <c:pt idx="308">
                  <c:v> Ricky Ledo</c:v>
                </c:pt>
                <c:pt idx="309">
                  <c:v> Elijah Millsap</c:v>
                </c:pt>
                <c:pt idx="310">
                  <c:v> Justin Hamilton</c:v>
                </c:pt>
                <c:pt idx="311">
                  <c:v> Dante Cunningham</c:v>
                </c:pt>
                <c:pt idx="312">
                  <c:v> Kent Bazemore</c:v>
                </c:pt>
                <c:pt idx="313">
                  <c:v> Kosta Koufos</c:v>
                </c:pt>
                <c:pt idx="314">
                  <c:v> Anthony Bennett</c:v>
                </c:pt>
                <c:pt idx="315">
                  <c:v> Aaron Gordon</c:v>
                </c:pt>
                <c:pt idx="316">
                  <c:v> Jakarr Sampson</c:v>
                </c:pt>
                <c:pt idx="317">
                  <c:v> Tim Frazier</c:v>
                </c:pt>
                <c:pt idx="318">
                  <c:v> Shabazz Napier</c:v>
                </c:pt>
                <c:pt idx="319">
                  <c:v> Ronnie Price</c:v>
                </c:pt>
                <c:pt idx="320">
                  <c:v> A.J. Price</c:v>
                </c:pt>
                <c:pt idx="321">
                  <c:v> Luigi Datome</c:v>
                </c:pt>
                <c:pt idx="322">
                  <c:v> Lavoy Allen</c:v>
                </c:pt>
                <c:pt idx="323">
                  <c:v> James Ennis</c:v>
                </c:pt>
                <c:pt idx="324">
                  <c:v> Joe Ingles</c:v>
                </c:pt>
                <c:pt idx="325">
                  <c:v> Andrew Nicholson</c:v>
                </c:pt>
                <c:pt idx="326">
                  <c:v> Mike Muscala</c:v>
                </c:pt>
                <c:pt idx="327">
                  <c:v> Louis Amundson</c:v>
                </c:pt>
                <c:pt idx="328">
                  <c:v> Matthew Dellavedova</c:v>
                </c:pt>
                <c:pt idx="329">
                  <c:v> Shawn Marion</c:v>
                </c:pt>
                <c:pt idx="330">
                  <c:v> Bismack Biyombo</c:v>
                </c:pt>
                <c:pt idx="331">
                  <c:v> Damjan Rudez</c:v>
                </c:pt>
                <c:pt idx="332">
                  <c:v> Dante Exum</c:v>
                </c:pt>
                <c:pt idx="333">
                  <c:v> John Lucas III</c:v>
                </c:pt>
                <c:pt idx="334">
                  <c:v> Robert Sacre</c:v>
                </c:pt>
                <c:pt idx="335">
                  <c:v> Jordan Farmar</c:v>
                </c:pt>
                <c:pt idx="336">
                  <c:v> Markel Brown</c:v>
                </c:pt>
                <c:pt idx="337">
                  <c:v> Sergey Karasev</c:v>
                </c:pt>
                <c:pt idx="338">
                  <c:v> Jannero Pargo</c:v>
                </c:pt>
                <c:pt idx="339">
                  <c:v> JaVale McGee</c:v>
                </c:pt>
                <c:pt idx="340">
                  <c:v> Dorell Wright</c:v>
                </c:pt>
                <c:pt idx="341">
                  <c:v> Jon Leuer</c:v>
                </c:pt>
                <c:pt idx="342">
                  <c:v> Arinze Onuaku</c:v>
                </c:pt>
                <c:pt idx="343">
                  <c:v> Alonzo Gee</c:v>
                </c:pt>
                <c:pt idx="344">
                  <c:v> Nik Stauskas</c:v>
                </c:pt>
                <c:pt idx="345">
                  <c:v> James Jones</c:v>
                </c:pt>
                <c:pt idx="346">
                  <c:v> Robbie Hummel</c:v>
                </c:pt>
                <c:pt idx="347">
                  <c:v> Festus Ezeli</c:v>
                </c:pt>
                <c:pt idx="348">
                  <c:v> Jeffery Taylor</c:v>
                </c:pt>
                <c:pt idx="349">
                  <c:v> Andre Miller</c:v>
                </c:pt>
                <c:pt idx="350">
                  <c:v> Justin Holiday</c:v>
                </c:pt>
                <c:pt idx="351">
                  <c:v> Spencer Dinwiddie</c:v>
                </c:pt>
                <c:pt idx="352">
                  <c:v> Perry Jones</c:v>
                </c:pt>
                <c:pt idx="353">
                  <c:v> Steve Blake</c:v>
                </c:pt>
                <c:pt idx="354">
                  <c:v> Toney Douglas</c:v>
                </c:pt>
                <c:pt idx="355">
                  <c:v> Ian Mahinmi</c:v>
                </c:pt>
                <c:pt idx="356">
                  <c:v> Kostas Papanikolaou</c:v>
                </c:pt>
                <c:pt idx="357">
                  <c:v> Udonis Haslem</c:v>
                </c:pt>
                <c:pt idx="358">
                  <c:v> Lorenzo Brown</c:v>
                </c:pt>
                <c:pt idx="359">
                  <c:v> Kendall Marshall</c:v>
                </c:pt>
                <c:pt idx="360">
                  <c:v> Josh McRoberts</c:v>
                </c:pt>
                <c:pt idx="361">
                  <c:v> Nick Calathes</c:v>
                </c:pt>
                <c:pt idx="362">
                  <c:v> James Michael McAdoo</c:v>
                </c:pt>
                <c:pt idx="363">
                  <c:v> Nick Collison</c:v>
                </c:pt>
                <c:pt idx="364">
                  <c:v> Luke Babbitt</c:v>
                </c:pt>
                <c:pt idx="365">
                  <c:v> Pablo Prigioni</c:v>
                </c:pt>
                <c:pt idx="366">
                  <c:v> Luke Ridnour</c:v>
                </c:pt>
                <c:pt idx="367">
                  <c:v> Shannon Brown</c:v>
                </c:pt>
                <c:pt idx="368">
                  <c:v> Glen Davis</c:v>
                </c:pt>
                <c:pt idx="369">
                  <c:v> Samuel Dalembert</c:v>
                </c:pt>
                <c:pt idx="370">
                  <c:v> Miles Plumlee</c:v>
                </c:pt>
                <c:pt idx="371">
                  <c:v> Garrett Temple</c:v>
                </c:pt>
                <c:pt idx="372">
                  <c:v> Travis Wear</c:v>
                </c:pt>
                <c:pt idx="373">
                  <c:v> Joffrey Lauvergne</c:v>
                </c:pt>
                <c:pt idx="374">
                  <c:v> Larry Drew II</c:v>
                </c:pt>
                <c:pt idx="375">
                  <c:v> Austin Daye</c:v>
                </c:pt>
                <c:pt idx="376">
                  <c:v> Troy Daniels</c:v>
                </c:pt>
                <c:pt idx="377">
                  <c:v> Raymond Felton</c:v>
                </c:pt>
                <c:pt idx="378">
                  <c:v> Cory Jefferson</c:v>
                </c:pt>
                <c:pt idx="379">
                  <c:v> Tyler Ennis</c:v>
                </c:pt>
                <c:pt idx="380">
                  <c:v> Reggie Evans</c:v>
                </c:pt>
                <c:pt idx="381">
                  <c:v> Hedo Turkoglu</c:v>
                </c:pt>
                <c:pt idx="382">
                  <c:v> Dewayne Dedmon</c:v>
                </c:pt>
                <c:pt idx="383">
                  <c:v> Matt Bonner</c:v>
                </c:pt>
                <c:pt idx="384">
                  <c:v> Tyler Hansbrough</c:v>
                </c:pt>
                <c:pt idx="385">
                  <c:v> Kendrick Perkins</c:v>
                </c:pt>
                <c:pt idx="386">
                  <c:v> Lester Hudson</c:v>
                </c:pt>
                <c:pt idx="387">
                  <c:v> Jimmer Fredette</c:v>
                </c:pt>
                <c:pt idx="388">
                  <c:v> Phil Pressey</c:v>
                </c:pt>
                <c:pt idx="389">
                  <c:v> Joel Freeland</c:v>
                </c:pt>
                <c:pt idx="390">
                  <c:v> Jeff Adrien</c:v>
                </c:pt>
                <c:pt idx="391">
                  <c:v> Maurice Harkless</c:v>
                </c:pt>
                <c:pt idx="392">
                  <c:v> James Young</c:v>
                </c:pt>
                <c:pt idx="393">
                  <c:v> Erick Green</c:v>
                </c:pt>
                <c:pt idx="394">
                  <c:v> Gary Harris</c:v>
                </c:pt>
                <c:pt idx="395">
                  <c:v> Andre Roberson</c:v>
                </c:pt>
                <c:pt idx="396">
                  <c:v> Allen Crabbe</c:v>
                </c:pt>
                <c:pt idx="397">
                  <c:v> Noah Vonleh</c:v>
                </c:pt>
                <c:pt idx="398">
                  <c:v> Martell Webster</c:v>
                </c:pt>
                <c:pt idx="399">
                  <c:v> Jason Maxiell</c:v>
                </c:pt>
                <c:pt idx="400">
                  <c:v> Francisco Garcia</c:v>
                </c:pt>
                <c:pt idx="401">
                  <c:v> Dwight Powell</c:v>
                </c:pt>
                <c:pt idx="402">
                  <c:v> Jerome Jordan</c:v>
                </c:pt>
                <c:pt idx="403">
                  <c:v> Jordan Adams</c:v>
                </c:pt>
                <c:pt idx="404">
                  <c:v> Will Bynum</c:v>
                </c:pt>
                <c:pt idx="405">
                  <c:v> Jarnell Stokes</c:v>
                </c:pt>
                <c:pt idx="406">
                  <c:v> Doug McDermott</c:v>
                </c:pt>
                <c:pt idx="407">
                  <c:v> Ryan Hollins</c:v>
                </c:pt>
                <c:pt idx="408">
                  <c:v> Shayne Whittington</c:v>
                </c:pt>
                <c:pt idx="409">
                  <c:v> Quincy Miller</c:v>
                </c:pt>
                <c:pt idx="410">
                  <c:v> Johnny O'Bryant</c:v>
                </c:pt>
                <c:pt idx="411">
                  <c:v> Elliot Williams</c:v>
                </c:pt>
                <c:pt idx="412">
                  <c:v> Bernard James</c:v>
                </c:pt>
                <c:pt idx="413">
                  <c:v> David Stockton</c:v>
                </c:pt>
                <c:pt idx="414">
                  <c:v> Elton Brand</c:v>
                </c:pt>
                <c:pt idx="415">
                  <c:v> Jordan Hamilton</c:v>
                </c:pt>
                <c:pt idx="416">
                  <c:v> E'Twaun Moore</c:v>
                </c:pt>
                <c:pt idx="417">
                  <c:v> Jeff Ayres</c:v>
                </c:pt>
                <c:pt idx="418">
                  <c:v> Jorge Gutierrez</c:v>
                </c:pt>
                <c:pt idx="419">
                  <c:v> Clint Capela</c:v>
                </c:pt>
                <c:pt idx="420">
                  <c:v> Joe Harris</c:v>
                </c:pt>
                <c:pt idx="421">
                  <c:v> Earl Clark</c:v>
                </c:pt>
                <c:pt idx="422">
                  <c:v> Joey Dorsey</c:v>
                </c:pt>
                <c:pt idx="423">
                  <c:v> Malcolm Thomas</c:v>
                </c:pt>
                <c:pt idx="424">
                  <c:v> Jeff Withey</c:v>
                </c:pt>
                <c:pt idx="425">
                  <c:v> JaMychal Green</c:v>
                </c:pt>
                <c:pt idx="426">
                  <c:v> Nick Johnson</c:v>
                </c:pt>
                <c:pt idx="427">
                  <c:v> Russ Smith</c:v>
                </c:pt>
                <c:pt idx="428">
                  <c:v> Victor Claver</c:v>
                </c:pt>
                <c:pt idx="429">
                  <c:v> Jeremy Evans</c:v>
                </c:pt>
                <c:pt idx="430">
                  <c:v> Devyn Marble</c:v>
                </c:pt>
                <c:pt idx="431">
                  <c:v> Furkan Aldemir</c:v>
                </c:pt>
                <c:pt idx="432">
                  <c:v> Darius Morris</c:v>
                </c:pt>
                <c:pt idx="433">
                  <c:v> Xavier Henry</c:v>
                </c:pt>
                <c:pt idx="434">
                  <c:v> Glen Rice Jr.</c:v>
                </c:pt>
                <c:pt idx="435">
                  <c:v> Kyle Anderson</c:v>
                </c:pt>
                <c:pt idx="436">
                  <c:v> Mike Miller</c:v>
                </c:pt>
                <c:pt idx="437">
                  <c:v> Glenn Robinson III</c:v>
                </c:pt>
                <c:pt idx="438">
                  <c:v> C.J. Wilcox</c:v>
                </c:pt>
                <c:pt idx="439">
                  <c:v> Nate Wolters</c:v>
                </c:pt>
                <c:pt idx="440">
                  <c:v> John Salmons</c:v>
                </c:pt>
                <c:pt idx="441">
                  <c:v> Tyrus Thomas</c:v>
                </c:pt>
                <c:pt idx="442">
                  <c:v> Grant Jerrett</c:v>
                </c:pt>
                <c:pt idx="443">
                  <c:v> Earl Barron</c:v>
                </c:pt>
                <c:pt idx="444">
                  <c:v> Julius Randle</c:v>
                </c:pt>
                <c:pt idx="445">
                  <c:v> Ian Clark</c:v>
                </c:pt>
                <c:pt idx="446">
                  <c:v> Reggie Bullock</c:v>
                </c:pt>
                <c:pt idx="447">
                  <c:v> Greg Smith</c:v>
                </c:pt>
                <c:pt idx="448">
                  <c:v> Will Cherry</c:v>
                </c:pt>
                <c:pt idx="449">
                  <c:v> DeJuan Blair</c:v>
                </c:pt>
                <c:pt idx="450">
                  <c:v> Reggie Williams</c:v>
                </c:pt>
                <c:pt idx="451">
                  <c:v> Drew Gordon</c:v>
                </c:pt>
                <c:pt idx="452">
                  <c:v> Steve Novak</c:v>
                </c:pt>
                <c:pt idx="453">
                  <c:v> Jared Cunningham</c:v>
                </c:pt>
                <c:pt idx="454">
                  <c:v> Landry Fields</c:v>
                </c:pt>
                <c:pt idx="455">
                  <c:v> Kenyon Martin</c:v>
                </c:pt>
                <c:pt idx="456">
                  <c:v> Zoran Dragic</c:v>
                </c:pt>
                <c:pt idx="457">
                  <c:v> Joel Anthony</c:v>
                </c:pt>
                <c:pt idx="458">
                  <c:v> Jack Cooley</c:v>
                </c:pt>
                <c:pt idx="459">
                  <c:v> Chuck Hayes</c:v>
                </c:pt>
                <c:pt idx="460">
                  <c:v> Chris Douglas-Roberts</c:v>
                </c:pt>
                <c:pt idx="461">
                  <c:v> Cartier Martin</c:v>
                </c:pt>
                <c:pt idx="462">
                  <c:v> Miroslav Raduljica</c:v>
                </c:pt>
                <c:pt idx="463">
                  <c:v> Brendan Haywood</c:v>
                </c:pt>
                <c:pt idx="464">
                  <c:v> Gal Mekel</c:v>
                </c:pt>
                <c:pt idx="465">
                  <c:v> Jerel McNeal</c:v>
                </c:pt>
                <c:pt idx="466">
                  <c:v> Patrick Christopher</c:v>
                </c:pt>
                <c:pt idx="467">
                  <c:v> Ognjen Kuzmic</c:v>
                </c:pt>
                <c:pt idx="468">
                  <c:v> Bruno Caboclo</c:v>
                </c:pt>
                <c:pt idx="469">
                  <c:v> Toure' Murry</c:v>
                </c:pt>
                <c:pt idx="470">
                  <c:v> Nazr Mohammed</c:v>
                </c:pt>
                <c:pt idx="471">
                  <c:v> Shavlik Randolph</c:v>
                </c:pt>
                <c:pt idx="472">
                  <c:v> Gerald Wallace</c:v>
                </c:pt>
                <c:pt idx="473">
                  <c:v> Jamaal Franklin</c:v>
                </c:pt>
                <c:pt idx="474">
                  <c:v> Lucas Nogueira</c:v>
                </c:pt>
                <c:pt idx="475">
                  <c:v> Ekpe Udoh</c:v>
                </c:pt>
                <c:pt idx="476">
                  <c:v> Brandon Rush</c:v>
                </c:pt>
                <c:pt idx="477">
                  <c:v> Greg Stiemsma</c:v>
                </c:pt>
                <c:pt idx="478">
                  <c:v> Alex Kirk</c:v>
                </c:pt>
                <c:pt idx="479">
                  <c:v> Andre Dawkins</c:v>
                </c:pt>
                <c:pt idx="480">
                  <c:v> Eric Moreland</c:v>
                </c:pt>
                <c:pt idx="481">
                  <c:v> Sim Bhullar</c:v>
                </c:pt>
                <c:pt idx="482">
                  <c:v> Cameron Bairstow</c:v>
                </c:pt>
                <c:pt idx="483">
                  <c:v> Dahntay Jones</c:v>
                </c:pt>
                <c:pt idx="484">
                  <c:v> Darius Miller</c:v>
                </c:pt>
                <c:pt idx="485">
                  <c:v> Andrei Kirilenko</c:v>
                </c:pt>
                <c:pt idx="486">
                  <c:v> Jerrelle Benimon</c:v>
                </c:pt>
                <c:pt idx="487">
                  <c:v> Kalin Lucas</c:v>
                </c:pt>
                <c:pt idx="488">
                  <c:v> Seth Curry</c:v>
                </c:pt>
                <c:pt idx="489">
                  <c:v> David Wear</c:v>
                </c:pt>
                <c:pt idx="490">
                  <c:v> Ronny Turiaf</c:v>
                </c:pt>
                <c:pt idx="491">
                  <c:v> Malcolm Lee</c:v>
                </c:pt>
              </c:strCache>
            </c:strRef>
          </c:xVal>
          <c:yVal>
            <c:numRef>
              <c:f>'Total Points 2015'!$F$2:$F$493</c:f>
              <c:numCache>
                <c:formatCode>0.0000</c:formatCode>
                <c:ptCount val="492"/>
                <c:pt idx="0">
                  <c:v>7.6506862535938146E-3</c:v>
                </c:pt>
                <c:pt idx="1">
                  <c:v>9.0189265795007773E-3</c:v>
                </c:pt>
                <c:pt idx="2">
                  <c:v>2.7868702569260302E-3</c:v>
                </c:pt>
                <c:pt idx="3">
                  <c:v>7.0939623906616676E-3</c:v>
                </c:pt>
                <c:pt idx="4">
                  <c:v>6.7424542582264066E-3</c:v>
                </c:pt>
                <c:pt idx="5">
                  <c:v>3.9336401410096202E-3</c:v>
                </c:pt>
                <c:pt idx="6">
                  <c:v>5.7781435087826231E-3</c:v>
                </c:pt>
                <c:pt idx="7">
                  <c:v>7.737242591407352E-3</c:v>
                </c:pt>
                <c:pt idx="8">
                  <c:v>6.7513943494559737E-3</c:v>
                </c:pt>
                <c:pt idx="9">
                  <c:v>3.1717005475805876E-3</c:v>
                </c:pt>
                <c:pt idx="10">
                  <c:v>5.9626344823382393E-3</c:v>
                </c:pt>
                <c:pt idx="11">
                  <c:v>6.6136356709640054E-3</c:v>
                </c:pt>
                <c:pt idx="12">
                  <c:v>6.7899992888563777E-3</c:v>
                </c:pt>
                <c:pt idx="13">
                  <c:v>5.4168825495514708E-3</c:v>
                </c:pt>
                <c:pt idx="14">
                  <c:v>5.8305649528105413E-3</c:v>
                </c:pt>
                <c:pt idx="15">
                  <c:v>3.772718498877409E-3</c:v>
                </c:pt>
                <c:pt idx="16">
                  <c:v>6.9976532260522381E-3</c:v>
                </c:pt>
                <c:pt idx="17">
                  <c:v>4.9007954649355392E-3</c:v>
                </c:pt>
                <c:pt idx="18">
                  <c:v>5.2827811811079614E-3</c:v>
                </c:pt>
                <c:pt idx="19">
                  <c:v>3.1696687086647767E-3</c:v>
                </c:pt>
                <c:pt idx="20">
                  <c:v>5.8037446791218391E-3</c:v>
                </c:pt>
                <c:pt idx="21">
                  <c:v>5.9606026434224288E-3</c:v>
                </c:pt>
                <c:pt idx="22">
                  <c:v>6.3645322198856071E-3</c:v>
                </c:pt>
                <c:pt idx="23">
                  <c:v>6.1442808814117207E-3</c:v>
                </c:pt>
                <c:pt idx="24">
                  <c:v>5.8638871110298372E-3</c:v>
                </c:pt>
                <c:pt idx="25">
                  <c:v>5.2372679893937998E-3</c:v>
                </c:pt>
                <c:pt idx="26">
                  <c:v>5.0633425782004001E-3</c:v>
                </c:pt>
                <c:pt idx="27">
                  <c:v>3.6682819786047357E-3</c:v>
                </c:pt>
                <c:pt idx="28">
                  <c:v>5.6501376570865462E-3</c:v>
                </c:pt>
                <c:pt idx="29">
                  <c:v>5.7273475358873534E-3</c:v>
                </c:pt>
                <c:pt idx="30">
                  <c:v>4.3587008421972304E-3</c:v>
                </c:pt>
                <c:pt idx="31">
                  <c:v>5.4132252395030118E-3</c:v>
                </c:pt>
                <c:pt idx="32">
                  <c:v>5.032458626680076E-3</c:v>
                </c:pt>
                <c:pt idx="33">
                  <c:v>4.725244582609491E-3</c:v>
                </c:pt>
                <c:pt idx="34">
                  <c:v>5.5956843741428175E-3</c:v>
                </c:pt>
                <c:pt idx="35">
                  <c:v>4.3521989576666359E-3</c:v>
                </c:pt>
                <c:pt idx="36">
                  <c:v>2.0602846606321045E-3</c:v>
                </c:pt>
                <c:pt idx="37">
                  <c:v>5.631444739061086E-3</c:v>
                </c:pt>
                <c:pt idx="38">
                  <c:v>4.9540296445297807E-3</c:v>
                </c:pt>
                <c:pt idx="39">
                  <c:v>4.3847083803196076E-3</c:v>
                </c:pt>
                <c:pt idx="40">
                  <c:v>5.3291071083884471E-3</c:v>
                </c:pt>
                <c:pt idx="41">
                  <c:v>4.2912437901923128E-3</c:v>
                </c:pt>
                <c:pt idx="42">
                  <c:v>4.4651692013857134E-3</c:v>
                </c:pt>
                <c:pt idx="43">
                  <c:v>4.9983237328944559E-3</c:v>
                </c:pt>
                <c:pt idx="44">
                  <c:v>5.1982566822102328E-3</c:v>
                </c:pt>
                <c:pt idx="45">
                  <c:v>5.1665599951235862E-3</c:v>
                </c:pt>
                <c:pt idx="46">
                  <c:v>2.9441345890097834E-3</c:v>
                </c:pt>
                <c:pt idx="47">
                  <c:v>4.6451901293265473E-3</c:v>
                </c:pt>
                <c:pt idx="48">
                  <c:v>2.8132841628315708E-3</c:v>
                </c:pt>
                <c:pt idx="49">
                  <c:v>4.8113945526398662E-3</c:v>
                </c:pt>
                <c:pt idx="50">
                  <c:v>4.7167108591630851E-3</c:v>
                </c:pt>
                <c:pt idx="51">
                  <c:v>3.8767486513669193E-3</c:v>
                </c:pt>
                <c:pt idx="52">
                  <c:v>4.4582609490719577E-3</c:v>
                </c:pt>
                <c:pt idx="53">
                  <c:v>2.6324504993244136E-3</c:v>
                </c:pt>
                <c:pt idx="54">
                  <c:v>4.4944276817733882E-3</c:v>
                </c:pt>
                <c:pt idx="55">
                  <c:v>4.1091910233356692E-3</c:v>
                </c:pt>
                <c:pt idx="56">
                  <c:v>4.210782969126207E-3</c:v>
                </c:pt>
                <c:pt idx="57">
                  <c:v>4.7240254792600038E-3</c:v>
                </c:pt>
                <c:pt idx="58">
                  <c:v>5.0389605112106705E-3</c:v>
                </c:pt>
                <c:pt idx="59">
                  <c:v>2.5658061828858205E-3</c:v>
                </c:pt>
                <c:pt idx="60">
                  <c:v>5.0982902075523452E-3</c:v>
                </c:pt>
                <c:pt idx="61">
                  <c:v>3.9169790618999722E-3</c:v>
                </c:pt>
                <c:pt idx="62">
                  <c:v>4.6325927280485195E-3</c:v>
                </c:pt>
                <c:pt idx="63">
                  <c:v>4.6943606310891669E-3</c:v>
                </c:pt>
                <c:pt idx="64">
                  <c:v>4.754503062997165E-3</c:v>
                </c:pt>
                <c:pt idx="65">
                  <c:v>2.4056972763199331E-3</c:v>
                </c:pt>
                <c:pt idx="66">
                  <c:v>1.7441305253319518E-3</c:v>
                </c:pt>
                <c:pt idx="67">
                  <c:v>3.9157599585504859E-3</c:v>
                </c:pt>
                <c:pt idx="68">
                  <c:v>4.5370962990054142E-3</c:v>
                </c:pt>
                <c:pt idx="69">
                  <c:v>4.6813568620279779E-3</c:v>
                </c:pt>
                <c:pt idx="70">
                  <c:v>3.9791533327237817E-3</c:v>
                </c:pt>
                <c:pt idx="71">
                  <c:v>3.719077951500005E-3</c:v>
                </c:pt>
                <c:pt idx="72">
                  <c:v>3.923887314213728E-3</c:v>
                </c:pt>
                <c:pt idx="73">
                  <c:v>4.3546371643656085E-3</c:v>
                </c:pt>
                <c:pt idx="74">
                  <c:v>4.0961872542744802E-3</c:v>
                </c:pt>
                <c:pt idx="75">
                  <c:v>4.3493543831845003E-3</c:v>
                </c:pt>
                <c:pt idx="76">
                  <c:v>4.3493543831845003E-3</c:v>
                </c:pt>
                <c:pt idx="77">
                  <c:v>1.5250982902075521E-3</c:v>
                </c:pt>
                <c:pt idx="78">
                  <c:v>4.4058395050440395E-3</c:v>
                </c:pt>
                <c:pt idx="79">
                  <c:v>4.5984578342628995E-3</c:v>
                </c:pt>
                <c:pt idx="80">
                  <c:v>3.3960155638860946E-3</c:v>
                </c:pt>
                <c:pt idx="81">
                  <c:v>3.8401755508823258E-3</c:v>
                </c:pt>
                <c:pt idx="82">
                  <c:v>2.0846667276218341E-3</c:v>
                </c:pt>
                <c:pt idx="83">
                  <c:v>3.8401755508823258E-3</c:v>
                </c:pt>
                <c:pt idx="84">
                  <c:v>4.3018093525545292E-3</c:v>
                </c:pt>
                <c:pt idx="85">
                  <c:v>3.3216502595674212E-3</c:v>
                </c:pt>
                <c:pt idx="86">
                  <c:v>2.2870378836365854E-3</c:v>
                </c:pt>
                <c:pt idx="87">
                  <c:v>4.2156593825241531E-3</c:v>
                </c:pt>
                <c:pt idx="88">
                  <c:v>3.1347210793128319E-3</c:v>
                </c:pt>
                <c:pt idx="89">
                  <c:v>3.5922912031534134E-3</c:v>
                </c:pt>
                <c:pt idx="90">
                  <c:v>3.9531457946014037E-3</c:v>
                </c:pt>
                <c:pt idx="91">
                  <c:v>4.2652362520699356E-3</c:v>
                </c:pt>
                <c:pt idx="92">
                  <c:v>4.1803053853890458E-3</c:v>
                </c:pt>
                <c:pt idx="93">
                  <c:v>4.2319140938506389E-3</c:v>
                </c:pt>
                <c:pt idx="94">
                  <c:v>3.5841638474901705E-3</c:v>
                </c:pt>
                <c:pt idx="95">
                  <c:v>3.8401755508823258E-3</c:v>
                </c:pt>
                <c:pt idx="96">
                  <c:v>3.6353661881686015E-3</c:v>
                </c:pt>
                <c:pt idx="97">
                  <c:v>1.5746751597533345E-3</c:v>
                </c:pt>
                <c:pt idx="98">
                  <c:v>2.9729867016142957E-3</c:v>
                </c:pt>
                <c:pt idx="99">
                  <c:v>4.1823372243048572E-3</c:v>
                </c:pt>
                <c:pt idx="100">
                  <c:v>1.249580933223614E-3</c:v>
                </c:pt>
                <c:pt idx="101">
                  <c:v>4.065303302754157E-3</c:v>
                </c:pt>
                <c:pt idx="102">
                  <c:v>4.0319811445348602E-3</c:v>
                </c:pt>
                <c:pt idx="103">
                  <c:v>3.6877876321965192E-3</c:v>
                </c:pt>
                <c:pt idx="104">
                  <c:v>3.4419351233834178E-3</c:v>
                </c:pt>
                <c:pt idx="105">
                  <c:v>3.9336401410096202E-3</c:v>
                </c:pt>
                <c:pt idx="106">
                  <c:v>2.8283197708085699E-3</c:v>
                </c:pt>
                <c:pt idx="107">
                  <c:v>3.9011307183566481E-3</c:v>
                </c:pt>
                <c:pt idx="108">
                  <c:v>3.9011307183566481E-3</c:v>
                </c:pt>
                <c:pt idx="109">
                  <c:v>3.4622535125415255E-3</c:v>
                </c:pt>
                <c:pt idx="110">
                  <c:v>3.4134893785620671E-3</c:v>
                </c:pt>
                <c:pt idx="111">
                  <c:v>3.5784746985259006E-3</c:v>
                </c:pt>
                <c:pt idx="112">
                  <c:v>9.1879755772962307E-4</c:v>
                </c:pt>
                <c:pt idx="113">
                  <c:v>3.5301169323296048E-3</c:v>
                </c:pt>
                <c:pt idx="114">
                  <c:v>2.8531082055814612E-3</c:v>
                </c:pt>
                <c:pt idx="115">
                  <c:v>2.3016671238304228E-3</c:v>
                </c:pt>
                <c:pt idx="116">
                  <c:v>3.8361118730507039E-3</c:v>
                </c:pt>
                <c:pt idx="117">
                  <c:v>2.1578129285910212E-3</c:v>
                </c:pt>
                <c:pt idx="118">
                  <c:v>3.4045492873325E-3</c:v>
                </c:pt>
                <c:pt idx="119">
                  <c:v>3.8511474810277034E-3</c:v>
                </c:pt>
                <c:pt idx="120">
                  <c:v>3.1379720215781288E-3</c:v>
                </c:pt>
                <c:pt idx="121">
                  <c:v>3.7560574197677602E-3</c:v>
                </c:pt>
                <c:pt idx="122">
                  <c:v>1.5689860107890644E-3</c:v>
                </c:pt>
                <c:pt idx="123">
                  <c:v>3.8653703534383787E-3</c:v>
                </c:pt>
                <c:pt idx="124">
                  <c:v>2.7572054087551937E-3</c:v>
                </c:pt>
                <c:pt idx="125">
                  <c:v>3.7385836050917881E-3</c:v>
                </c:pt>
                <c:pt idx="126">
                  <c:v>2.7104731136915463E-3</c:v>
                </c:pt>
                <c:pt idx="127">
                  <c:v>3.8320481952190824E-3</c:v>
                </c:pt>
                <c:pt idx="128">
                  <c:v>3.2712606544553144E-3</c:v>
                </c:pt>
                <c:pt idx="129">
                  <c:v>3.2891408369144491E-3</c:v>
                </c:pt>
                <c:pt idx="130">
                  <c:v>3.367976186847906E-3</c:v>
                </c:pt>
                <c:pt idx="131">
                  <c:v>2.7064094358599249E-3</c:v>
                </c:pt>
                <c:pt idx="132">
                  <c:v>8.9400912295673187E-5</c:v>
                </c:pt>
                <c:pt idx="133">
                  <c:v>2.9949305619050518E-3</c:v>
                </c:pt>
                <c:pt idx="134">
                  <c:v>2.4361748600570943E-3</c:v>
                </c:pt>
                <c:pt idx="135">
                  <c:v>3.2176201070779104E-3</c:v>
                </c:pt>
                <c:pt idx="136">
                  <c:v>3.5321487712454149E-3</c:v>
                </c:pt>
                <c:pt idx="137">
                  <c:v>3.2736988611542874E-3</c:v>
                </c:pt>
                <c:pt idx="138">
                  <c:v>2.9868032062418089E-3</c:v>
                </c:pt>
                <c:pt idx="139">
                  <c:v>3.2119309581136401E-3</c:v>
                </c:pt>
                <c:pt idx="140">
                  <c:v>3.4232422053579589E-3</c:v>
                </c:pt>
                <c:pt idx="141">
                  <c:v>2.5950646632734954E-3</c:v>
                </c:pt>
                <c:pt idx="142">
                  <c:v>1.7579470299594648E-3</c:v>
                </c:pt>
                <c:pt idx="143">
                  <c:v>3.1391911249276155E-3</c:v>
                </c:pt>
                <c:pt idx="144">
                  <c:v>2.6787764266048984E-3</c:v>
                </c:pt>
                <c:pt idx="145">
                  <c:v>9.2082939664543391E-4</c:v>
                </c:pt>
                <c:pt idx="146">
                  <c:v>3.3988601383682297E-3</c:v>
                </c:pt>
                <c:pt idx="147">
                  <c:v>3.3159611106031509E-3</c:v>
                </c:pt>
                <c:pt idx="148">
                  <c:v>3.3988601383682297E-3</c:v>
                </c:pt>
                <c:pt idx="149">
                  <c:v>3.160322249652047E-3</c:v>
                </c:pt>
                <c:pt idx="150">
                  <c:v>3.365537980148933E-3</c:v>
                </c:pt>
                <c:pt idx="151">
                  <c:v>3.1192791035526699E-3</c:v>
                </c:pt>
                <c:pt idx="152">
                  <c:v>3.160322249652047E-3</c:v>
                </c:pt>
                <c:pt idx="153">
                  <c:v>2.2163298893663709E-3</c:v>
                </c:pt>
                <c:pt idx="154">
                  <c:v>2.2984161815651255E-3</c:v>
                </c:pt>
                <c:pt idx="155">
                  <c:v>3.1290319303485616E-3</c:v>
                </c:pt>
                <c:pt idx="156">
                  <c:v>2.6413905905539807E-3</c:v>
                </c:pt>
                <c:pt idx="157">
                  <c:v>2.3162963640242598E-3</c:v>
                </c:pt>
                <c:pt idx="158">
                  <c:v>3.01728078997897E-3</c:v>
                </c:pt>
                <c:pt idx="159">
                  <c:v>3.057511200512023E-3</c:v>
                </c:pt>
                <c:pt idx="160">
                  <c:v>2.6954375057145468E-3</c:v>
                </c:pt>
                <c:pt idx="161">
                  <c:v>3.2655715054910445E-3</c:v>
                </c:pt>
                <c:pt idx="162">
                  <c:v>1.0354251114971604E-3</c:v>
                </c:pt>
                <c:pt idx="163">
                  <c:v>2.8774902725711899E-3</c:v>
                </c:pt>
                <c:pt idx="164">
                  <c:v>3.1928316723050191E-3</c:v>
                </c:pt>
                <c:pt idx="165">
                  <c:v>2.3016671238304223E-3</c:v>
                </c:pt>
                <c:pt idx="166">
                  <c:v>3.1656050308331552E-3</c:v>
                </c:pt>
                <c:pt idx="167">
                  <c:v>3.1656050308331552E-3</c:v>
                </c:pt>
                <c:pt idx="168">
                  <c:v>3.1656050308331552E-3</c:v>
                </c:pt>
                <c:pt idx="169">
                  <c:v>3.0940843009966165E-3</c:v>
                </c:pt>
                <c:pt idx="170">
                  <c:v>2.4065100118862578E-3</c:v>
                </c:pt>
                <c:pt idx="171">
                  <c:v>2.7120985848241947E-3</c:v>
                </c:pt>
                <c:pt idx="172">
                  <c:v>2.8344152875560023E-3</c:v>
                </c:pt>
                <c:pt idx="173">
                  <c:v>2.3179218351569086E-3</c:v>
                </c:pt>
                <c:pt idx="174">
                  <c:v>1.7571342943931401E-3</c:v>
                </c:pt>
                <c:pt idx="175">
                  <c:v>7.0260989708735881E-4</c:v>
                </c:pt>
                <c:pt idx="176">
                  <c:v>2.8843985248849465E-3</c:v>
                </c:pt>
                <c:pt idx="177">
                  <c:v>1.5531376672457404E-3</c:v>
                </c:pt>
                <c:pt idx="178">
                  <c:v>2.8527018377982991E-3</c:v>
                </c:pt>
                <c:pt idx="179">
                  <c:v>2.4593378236973371E-3</c:v>
                </c:pt>
                <c:pt idx="180">
                  <c:v>2.4231710909959057E-3</c:v>
                </c:pt>
                <c:pt idx="181">
                  <c:v>2.9656720815173774E-3</c:v>
                </c:pt>
                <c:pt idx="182">
                  <c:v>2.9656720815173774E-3</c:v>
                </c:pt>
                <c:pt idx="183">
                  <c:v>2.5389859091971187E-3</c:v>
                </c:pt>
                <c:pt idx="184">
                  <c:v>8.5824875803846266E-4</c:v>
                </c:pt>
                <c:pt idx="185">
                  <c:v>2.1456218950961567E-4</c:v>
                </c:pt>
                <c:pt idx="186">
                  <c:v>2.717787733788465E-3</c:v>
                </c:pt>
                <c:pt idx="187">
                  <c:v>1.7676998567553561E-3</c:v>
                </c:pt>
                <c:pt idx="188">
                  <c:v>2.1212398281064273E-4</c:v>
                </c:pt>
                <c:pt idx="189">
                  <c:v>2.8636737679436767E-3</c:v>
                </c:pt>
                <c:pt idx="190">
                  <c:v>1.7676998567553561E-3</c:v>
                </c:pt>
                <c:pt idx="191">
                  <c:v>2.8990277650787839E-3</c:v>
                </c:pt>
                <c:pt idx="192">
                  <c:v>2.201700649172533E-3</c:v>
                </c:pt>
                <c:pt idx="193">
                  <c:v>2.5861245720439278E-3</c:v>
                </c:pt>
                <c:pt idx="194">
                  <c:v>1.3816504627513129E-3</c:v>
                </c:pt>
                <c:pt idx="195">
                  <c:v>2.8323834486401914E-3</c:v>
                </c:pt>
                <c:pt idx="196">
                  <c:v>2.7990612904208955E-3</c:v>
                </c:pt>
                <c:pt idx="197">
                  <c:v>5.4615830056993075E-4</c:v>
                </c:pt>
                <c:pt idx="198">
                  <c:v>2.6645535541942236E-3</c:v>
                </c:pt>
                <c:pt idx="199">
                  <c:v>2.4959109241819307E-3</c:v>
                </c:pt>
                <c:pt idx="200">
                  <c:v>2.4621823981794723E-3</c:v>
                </c:pt>
                <c:pt idx="201">
                  <c:v>2.124897138154887E-3</c:v>
                </c:pt>
                <c:pt idx="202">
                  <c:v>1.7327522274034112E-3</c:v>
                </c:pt>
                <c:pt idx="203">
                  <c:v>2.0326516513770785E-3</c:v>
                </c:pt>
                <c:pt idx="204">
                  <c:v>2.6332632348907373E-3</c:v>
                </c:pt>
                <c:pt idx="205">
                  <c:v>2.6657726575437094E-3</c:v>
                </c:pt>
                <c:pt idx="206">
                  <c:v>2.0806030497902122E-3</c:v>
                </c:pt>
                <c:pt idx="207">
                  <c:v>2.373187853666961E-3</c:v>
                </c:pt>
                <c:pt idx="208">
                  <c:v>2.0155842044842684E-3</c:v>
                </c:pt>
                <c:pt idx="209">
                  <c:v>1.5409466337508763E-3</c:v>
                </c:pt>
                <c:pt idx="210">
                  <c:v>1.5730496886206861E-3</c:v>
                </c:pt>
                <c:pt idx="211">
                  <c:v>1.9903894019282151E-3</c:v>
                </c:pt>
                <c:pt idx="212">
                  <c:v>2.2472138408866941E-3</c:v>
                </c:pt>
                <c:pt idx="213">
                  <c:v>2.4406449056718783E-3</c:v>
                </c:pt>
                <c:pt idx="214">
                  <c:v>2.1236780348054003E-3</c:v>
                </c:pt>
                <c:pt idx="215">
                  <c:v>2.4406449056718783E-3</c:v>
                </c:pt>
                <c:pt idx="216">
                  <c:v>2.1553747218920481E-3</c:v>
                </c:pt>
                <c:pt idx="217">
                  <c:v>2.4719352249753641E-3</c:v>
                </c:pt>
                <c:pt idx="218">
                  <c:v>2.1903223512439933E-3</c:v>
                </c:pt>
                <c:pt idx="219">
                  <c:v>2.3467739477614213E-3</c:v>
                </c:pt>
                <c:pt idx="220">
                  <c:v>2.5658061828858205E-3</c:v>
                </c:pt>
                <c:pt idx="221">
                  <c:v>2.3162963640242598E-3</c:v>
                </c:pt>
                <c:pt idx="222">
                  <c:v>1.9148049942600547E-3</c:v>
                </c:pt>
                <c:pt idx="223">
                  <c:v>2.2545284609836128E-3</c:v>
                </c:pt>
                <c:pt idx="224">
                  <c:v>1.7676998567553563E-3</c:v>
                </c:pt>
                <c:pt idx="225">
                  <c:v>2.3467739477614213E-3</c:v>
                </c:pt>
                <c:pt idx="226">
                  <c:v>2.225269980595938E-3</c:v>
                </c:pt>
                <c:pt idx="227">
                  <c:v>1.5937744455619559E-3</c:v>
                </c:pt>
                <c:pt idx="228">
                  <c:v>2.0448426848719433E-3</c:v>
                </c:pt>
                <c:pt idx="229">
                  <c:v>2.345554844411935E-3</c:v>
                </c:pt>
                <c:pt idx="230">
                  <c:v>2.2248636128127759E-3</c:v>
                </c:pt>
                <c:pt idx="231">
                  <c:v>2.2248636128127759E-3</c:v>
                </c:pt>
                <c:pt idx="232">
                  <c:v>8.0095090061259929E-4</c:v>
                </c:pt>
                <c:pt idx="233">
                  <c:v>7.1195635610008824E-4</c:v>
                </c:pt>
                <c:pt idx="234">
                  <c:v>2.2545284609836128E-3</c:v>
                </c:pt>
                <c:pt idx="235">
                  <c:v>2.3114199506263145E-3</c:v>
                </c:pt>
                <c:pt idx="236">
                  <c:v>2.1943860290756147E-3</c:v>
                </c:pt>
                <c:pt idx="237">
                  <c:v>2.0480936271372401E-3</c:v>
                </c:pt>
                <c:pt idx="238">
                  <c:v>2.1066105879125898E-3</c:v>
                </c:pt>
                <c:pt idx="239">
                  <c:v>1.960318185974216E-3</c:v>
                </c:pt>
                <c:pt idx="240">
                  <c:v>1.9042394318978387E-3</c:v>
                </c:pt>
                <c:pt idx="241">
                  <c:v>1.788830981479788E-3</c:v>
                </c:pt>
                <c:pt idx="242">
                  <c:v>2.1618766064226426E-3</c:v>
                </c:pt>
                <c:pt idx="243">
                  <c:v>2.1903223512439933E-3</c:v>
                </c:pt>
                <c:pt idx="244">
                  <c:v>1.9058649030304876E-3</c:v>
                </c:pt>
                <c:pt idx="245">
                  <c:v>1.4300082289476091E-3</c:v>
                </c:pt>
                <c:pt idx="246">
                  <c:v>1.3178507207948552E-3</c:v>
                </c:pt>
                <c:pt idx="247">
                  <c:v>1.7384413763676815E-3</c:v>
                </c:pt>
                <c:pt idx="248">
                  <c:v>2.1830077311470741E-3</c:v>
                </c:pt>
                <c:pt idx="249">
                  <c:v>1.7132465738116279E-3</c:v>
                </c:pt>
                <c:pt idx="250">
                  <c:v>1.6027145367915228E-3</c:v>
                </c:pt>
                <c:pt idx="251">
                  <c:v>1.8514116200867591E-3</c:v>
                </c:pt>
                <c:pt idx="252">
                  <c:v>1.960318185974216E-3</c:v>
                </c:pt>
                <c:pt idx="253">
                  <c:v>8.7125252709965146E-4</c:v>
                </c:pt>
                <c:pt idx="254">
                  <c:v>2.1188016214074546E-3</c:v>
                </c:pt>
                <c:pt idx="255">
                  <c:v>1.5555758739447133E-3</c:v>
                </c:pt>
                <c:pt idx="256">
                  <c:v>1.8774191582091369E-3</c:v>
                </c:pt>
                <c:pt idx="257">
                  <c:v>1.7961456015767067E-3</c:v>
                </c:pt>
                <c:pt idx="258">
                  <c:v>1.352391982363638E-3</c:v>
                </c:pt>
                <c:pt idx="259">
                  <c:v>1.6640760720490078E-3</c:v>
                </c:pt>
                <c:pt idx="260">
                  <c:v>1.2032550059431284E-3</c:v>
                </c:pt>
                <c:pt idx="261">
                  <c:v>7.6803511017646509E-4</c:v>
                </c:pt>
                <c:pt idx="262">
                  <c:v>1.6384749017097921E-3</c:v>
                </c:pt>
                <c:pt idx="263">
                  <c:v>1.7664807534058698E-3</c:v>
                </c:pt>
                <c:pt idx="264">
                  <c:v>8.1923745085489606E-4</c:v>
                </c:pt>
                <c:pt idx="265">
                  <c:v>1.7152784127274386E-3</c:v>
                </c:pt>
                <c:pt idx="266">
                  <c:v>1.6384749017097921E-3</c:v>
                </c:pt>
                <c:pt idx="267">
                  <c:v>1.9456889457803784E-3</c:v>
                </c:pt>
                <c:pt idx="268">
                  <c:v>1.2597401278026676E-3</c:v>
                </c:pt>
                <c:pt idx="269">
                  <c:v>1.4109089431389877E-3</c:v>
                </c:pt>
                <c:pt idx="270">
                  <c:v>1.9148049942600547E-3</c:v>
                </c:pt>
                <c:pt idx="271">
                  <c:v>1.3633639125090161E-3</c:v>
                </c:pt>
                <c:pt idx="272">
                  <c:v>9.9153739091564818E-4</c:v>
                </c:pt>
                <c:pt idx="273">
                  <c:v>2.0078632166041872E-3</c:v>
                </c:pt>
                <c:pt idx="274">
                  <c:v>1.7555088232604917E-3</c:v>
                </c:pt>
                <c:pt idx="275">
                  <c:v>1.8286550242296788E-3</c:v>
                </c:pt>
                <c:pt idx="276">
                  <c:v>1.5360702203529302E-3</c:v>
                </c:pt>
                <c:pt idx="277">
                  <c:v>1.950565359178324E-3</c:v>
                </c:pt>
                <c:pt idx="278">
                  <c:v>1.8042729572399498E-3</c:v>
                </c:pt>
                <c:pt idx="279">
                  <c:v>1.8701045381122185E-3</c:v>
                </c:pt>
                <c:pt idx="280">
                  <c:v>7.6722237461014089E-4</c:v>
                </c:pt>
                <c:pt idx="281">
                  <c:v>1.6303475460465494E-3</c:v>
                </c:pt>
                <c:pt idx="282">
                  <c:v>1.8701045381122185E-3</c:v>
                </c:pt>
                <c:pt idx="283">
                  <c:v>1.3186634563611796E-3</c:v>
                </c:pt>
                <c:pt idx="284">
                  <c:v>1.2467363587414788E-3</c:v>
                </c:pt>
                <c:pt idx="285">
                  <c:v>1.2020359025936424E-3</c:v>
                </c:pt>
                <c:pt idx="286">
                  <c:v>1.5555758739447135E-3</c:v>
                </c:pt>
                <c:pt idx="287">
                  <c:v>1.7205611939085466E-3</c:v>
                </c:pt>
                <c:pt idx="288">
                  <c:v>1.7441305253319515E-3</c:v>
                </c:pt>
                <c:pt idx="289">
                  <c:v>1.5287556002560115E-3</c:v>
                </c:pt>
                <c:pt idx="290">
                  <c:v>9.7284447289018919E-4</c:v>
                </c:pt>
                <c:pt idx="291">
                  <c:v>1.2508000365731003E-3</c:v>
                </c:pt>
                <c:pt idx="292">
                  <c:v>1.4592667093352837E-3</c:v>
                </c:pt>
                <c:pt idx="293">
                  <c:v>6.7172594556703545E-4</c:v>
                </c:pt>
                <c:pt idx="294">
                  <c:v>5.4615830056993064E-4</c:v>
                </c:pt>
                <c:pt idx="295">
                  <c:v>9.3302043014029839E-4</c:v>
                </c:pt>
                <c:pt idx="296">
                  <c:v>1.683988093423953E-3</c:v>
                </c:pt>
                <c:pt idx="297">
                  <c:v>1.0240468135686201E-3</c:v>
                </c:pt>
                <c:pt idx="298">
                  <c:v>8.9400912295673187E-5</c:v>
                </c:pt>
                <c:pt idx="299">
                  <c:v>1.3633639125090161E-3</c:v>
                </c:pt>
                <c:pt idx="300">
                  <c:v>1.3824631983176375E-3</c:v>
                </c:pt>
                <c:pt idx="301">
                  <c:v>8.5581055133948983E-4</c:v>
                </c:pt>
                <c:pt idx="302">
                  <c:v>1.1191368748285635E-3</c:v>
                </c:pt>
                <c:pt idx="303">
                  <c:v>1.206912315991588E-3</c:v>
                </c:pt>
                <c:pt idx="304">
                  <c:v>3.2306238761390993E-4</c:v>
                </c:pt>
                <c:pt idx="305">
                  <c:v>1.2922495504556397E-3</c:v>
                </c:pt>
                <c:pt idx="306">
                  <c:v>5.8151229770503788E-4</c:v>
                </c:pt>
                <c:pt idx="307">
                  <c:v>1.1199496103948877E-3</c:v>
                </c:pt>
                <c:pt idx="308">
                  <c:v>3.6613737262909787E-4</c:v>
                </c:pt>
                <c:pt idx="309">
                  <c:v>1.0122621478569178E-3</c:v>
                </c:pt>
                <c:pt idx="310">
                  <c:v>8.8303719281135372E-4</c:v>
                </c:pt>
                <c:pt idx="311">
                  <c:v>1.3946542318125016E-3</c:v>
                </c:pt>
                <c:pt idx="312">
                  <c:v>1.5848343543323883E-3</c:v>
                </c:pt>
                <c:pt idx="313">
                  <c:v>1.7116211026789794E-3</c:v>
                </c:pt>
                <c:pt idx="314">
                  <c:v>1.2044741092926152E-3</c:v>
                </c:pt>
                <c:pt idx="315">
                  <c:v>9.931628620482968E-4</c:v>
                </c:pt>
                <c:pt idx="316">
                  <c:v>1.5637032296079566E-3</c:v>
                </c:pt>
                <c:pt idx="317">
                  <c:v>2.3244237196875031E-4</c:v>
                </c:pt>
                <c:pt idx="318">
                  <c:v>1.0569626040047542E-3</c:v>
                </c:pt>
                <c:pt idx="319">
                  <c:v>8.9116454847459675E-4</c:v>
                </c:pt>
                <c:pt idx="320">
                  <c:v>5.3884368047301204E-4</c:v>
                </c:pt>
                <c:pt idx="321">
                  <c:v>4.2668617232025839E-4</c:v>
                </c:pt>
                <c:pt idx="322">
                  <c:v>1.2800585169607751E-3</c:v>
                </c:pt>
                <c:pt idx="323">
                  <c:v>1.2597401278026676E-3</c:v>
                </c:pt>
                <c:pt idx="324">
                  <c:v>1.6051527434904958E-3</c:v>
                </c:pt>
                <c:pt idx="325">
                  <c:v>7.9648085499781573E-4</c:v>
                </c:pt>
                <c:pt idx="326">
                  <c:v>7.9648085499781573E-4</c:v>
                </c:pt>
                <c:pt idx="327">
                  <c:v>1.0553371328721061E-3</c:v>
                </c:pt>
                <c:pt idx="328">
                  <c:v>1.3068787906494769E-3</c:v>
                </c:pt>
                <c:pt idx="329">
                  <c:v>1.1118222547316446E-3</c:v>
                </c:pt>
                <c:pt idx="330">
                  <c:v>1.2483618298741274E-3</c:v>
                </c:pt>
                <c:pt idx="331">
                  <c:v>1.3263844442412602E-3</c:v>
                </c:pt>
                <c:pt idx="332">
                  <c:v>1.5994635945262255E-3</c:v>
                </c:pt>
                <c:pt idx="333">
                  <c:v>4.0108500198104291E-4</c:v>
                </c:pt>
                <c:pt idx="334">
                  <c:v>1.2524255077057489E-3</c:v>
                </c:pt>
                <c:pt idx="335">
                  <c:v>6.7294504891652175E-4</c:v>
                </c:pt>
                <c:pt idx="336">
                  <c:v>8.7856714719657006E-4</c:v>
                </c:pt>
                <c:pt idx="337">
                  <c:v>6.1686629484014491E-4</c:v>
                </c:pt>
                <c:pt idx="338">
                  <c:v>1.6823626222913044E-4</c:v>
                </c:pt>
                <c:pt idx="339">
                  <c:v>4.2993711458555559E-4</c:v>
                </c:pt>
                <c:pt idx="340">
                  <c:v>8.9726006522202904E-4</c:v>
                </c:pt>
                <c:pt idx="341">
                  <c:v>1.1520526652646977E-3</c:v>
                </c:pt>
                <c:pt idx="342">
                  <c:v>1.0971930145378073E-4</c:v>
                </c:pt>
                <c:pt idx="343">
                  <c:v>9.874737130840265E-4</c:v>
                </c:pt>
                <c:pt idx="344">
                  <c:v>1.3052533195168287E-3</c:v>
                </c:pt>
                <c:pt idx="345">
                  <c:v>1.0191704001706744E-3</c:v>
                </c:pt>
                <c:pt idx="346">
                  <c:v>8.0460821066105886E-4</c:v>
                </c:pt>
                <c:pt idx="347">
                  <c:v>8.2248839312019332E-4</c:v>
                </c:pt>
                <c:pt idx="348">
                  <c:v>5.1852529131490453E-4</c:v>
                </c:pt>
                <c:pt idx="349">
                  <c:v>1.4482947791899059E-3</c:v>
                </c:pt>
                <c:pt idx="350">
                  <c:v>1.0309550658823767E-3</c:v>
                </c:pt>
                <c:pt idx="351">
                  <c:v>5.9410969898306446E-4</c:v>
                </c:pt>
                <c:pt idx="352">
                  <c:v>7.5137403106681694E-4</c:v>
                </c:pt>
                <c:pt idx="353">
                  <c:v>1.4153789887537715E-3</c:v>
                </c:pt>
                <c:pt idx="354">
                  <c:v>2.0968577611166981E-4</c:v>
                </c:pt>
                <c:pt idx="355">
                  <c:v>1.0659026952343218E-3</c:v>
                </c:pt>
                <c:pt idx="356">
                  <c:v>7.3390021639084437E-4</c:v>
                </c:pt>
                <c:pt idx="357">
                  <c:v>1.058181707354241E-3</c:v>
                </c:pt>
                <c:pt idx="358">
                  <c:v>4.9495595989149978E-4</c:v>
                </c:pt>
                <c:pt idx="359">
                  <c:v>4.7788851299868942E-4</c:v>
                </c:pt>
                <c:pt idx="360">
                  <c:v>2.9014659717777573E-4</c:v>
                </c:pt>
                <c:pt idx="361">
                  <c:v>9.8991191978299955E-4</c:v>
                </c:pt>
                <c:pt idx="362">
                  <c:v>2.4991618664472277E-4</c:v>
                </c:pt>
                <c:pt idx="363">
                  <c:v>1.09963122123678E-3</c:v>
                </c:pt>
                <c:pt idx="364">
                  <c:v>1.0496479839078355E-3</c:v>
                </c:pt>
                <c:pt idx="365">
                  <c:v>1.1162923003464283E-3</c:v>
                </c:pt>
                <c:pt idx="366">
                  <c:v>7.6397143234484364E-4</c:v>
                </c:pt>
                <c:pt idx="367">
                  <c:v>8.1273556632430178E-5</c:v>
                </c:pt>
                <c:pt idx="368">
                  <c:v>1.2028486381599666E-3</c:v>
                </c:pt>
                <c:pt idx="369">
                  <c:v>5.2015076244755305E-4</c:v>
                </c:pt>
                <c:pt idx="370">
                  <c:v>1.1865939268334805E-3</c:v>
                </c:pt>
                <c:pt idx="371">
                  <c:v>8.2411386425284183E-4</c:v>
                </c:pt>
                <c:pt idx="372">
                  <c:v>8.0826552070951811E-4</c:v>
                </c:pt>
                <c:pt idx="373">
                  <c:v>3.8036024503977319E-4</c:v>
                </c:pt>
                <c:pt idx="374">
                  <c:v>1.8530370912194077E-4</c:v>
                </c:pt>
                <c:pt idx="375">
                  <c:v>5.2502717584549882E-4</c:v>
                </c:pt>
                <c:pt idx="376">
                  <c:v>7.0667357491898037E-4</c:v>
                </c:pt>
                <c:pt idx="377">
                  <c:v>4.3603263133298794E-4</c:v>
                </c:pt>
                <c:pt idx="378">
                  <c:v>7.5178039884997905E-4</c:v>
                </c:pt>
                <c:pt idx="379">
                  <c:v>4.9617506324098619E-4</c:v>
                </c:pt>
                <c:pt idx="380">
                  <c:v>7.0667357491898037E-4</c:v>
                </c:pt>
                <c:pt idx="381">
                  <c:v>9.3220769457397407E-4</c:v>
                </c:pt>
                <c:pt idx="382">
                  <c:v>8.871008706429754E-4</c:v>
                </c:pt>
                <c:pt idx="383">
                  <c:v>1.0825637743439699E-3</c:v>
                </c:pt>
                <c:pt idx="384">
                  <c:v>1.0825637743439699E-3</c:v>
                </c:pt>
                <c:pt idx="385">
                  <c:v>9.9478833318094543E-4</c:v>
                </c:pt>
                <c:pt idx="386">
                  <c:v>7.3146200969187154E-5</c:v>
                </c:pt>
                <c:pt idx="387">
                  <c:v>7.3146200969187154E-4</c:v>
                </c:pt>
                <c:pt idx="388">
                  <c:v>7.1114362053376404E-4</c:v>
                </c:pt>
                <c:pt idx="389">
                  <c:v>6.826978757124134E-4</c:v>
                </c:pt>
                <c:pt idx="390">
                  <c:v>2.4178883098147975E-4</c:v>
                </c:pt>
                <c:pt idx="391">
                  <c:v>6.4002925848038756E-4</c:v>
                </c:pt>
                <c:pt idx="392">
                  <c:v>4.2831164345290696E-4</c:v>
                </c:pt>
                <c:pt idx="393">
                  <c:v>5.9410969898306446E-4</c:v>
                </c:pt>
                <c:pt idx="394">
                  <c:v>7.5990775451322207E-4</c:v>
                </c:pt>
                <c:pt idx="395">
                  <c:v>9.2570581004337957E-4</c:v>
                </c:pt>
                <c:pt idx="396">
                  <c:v>6.8391697906189982E-4</c:v>
                </c:pt>
                <c:pt idx="397">
                  <c:v>3.3525342110877446E-4</c:v>
                </c:pt>
                <c:pt idx="398">
                  <c:v>4.2912437901923128E-4</c:v>
                </c:pt>
                <c:pt idx="399">
                  <c:v>8.1801834750540965E-4</c:v>
                </c:pt>
                <c:pt idx="400">
                  <c:v>1.820527668566436E-4</c:v>
                </c:pt>
                <c:pt idx="401">
                  <c:v>3.6532463706277367E-4</c:v>
                </c:pt>
                <c:pt idx="402">
                  <c:v>5.5428565623317377E-4</c:v>
                </c:pt>
                <c:pt idx="403">
                  <c:v>3.7792203834080031E-4</c:v>
                </c:pt>
                <c:pt idx="404">
                  <c:v>8.8181808946186731E-5</c:v>
                </c:pt>
                <c:pt idx="405">
                  <c:v>2.31629636402426E-4</c:v>
                </c:pt>
                <c:pt idx="406">
                  <c:v>4.3887720581512293E-4</c:v>
                </c:pt>
                <c:pt idx="407">
                  <c:v>5.6078754076376817E-4</c:v>
                </c:pt>
                <c:pt idx="408">
                  <c:v>2.3569331423404751E-4</c:v>
                </c:pt>
                <c:pt idx="409">
                  <c:v>1.1784665711702375E-4</c:v>
                </c:pt>
                <c:pt idx="410">
                  <c:v>4.006786341978807E-4</c:v>
                </c:pt>
                <c:pt idx="411">
                  <c:v>1.4791787307102291E-4</c:v>
                </c:pt>
                <c:pt idx="412">
                  <c:v>1.8205276685664357E-4</c:v>
                </c:pt>
                <c:pt idx="413">
                  <c:v>3.2915790436134222E-5</c:v>
                </c:pt>
                <c:pt idx="414">
                  <c:v>3.9498948523361067E-4</c:v>
                </c:pt>
                <c:pt idx="415">
                  <c:v>1.5360702203529305E-4</c:v>
                </c:pt>
                <c:pt idx="416">
                  <c:v>6.1442808814117218E-4</c:v>
                </c:pt>
                <c:pt idx="417">
                  <c:v>5.5956843741428175E-4</c:v>
                </c:pt>
                <c:pt idx="418">
                  <c:v>2.1943860290756146E-4</c:v>
                </c:pt>
                <c:pt idx="419">
                  <c:v>1.3166316174453689E-4</c:v>
                </c:pt>
                <c:pt idx="420">
                  <c:v>5.5956843741428175E-4</c:v>
                </c:pt>
                <c:pt idx="421">
                  <c:v>1.0971930145378073E-4</c:v>
                </c:pt>
                <c:pt idx="422">
                  <c:v>7.5706318003108714E-4</c:v>
                </c:pt>
                <c:pt idx="423">
                  <c:v>1.7961456015767069E-4</c:v>
                </c:pt>
                <c:pt idx="424">
                  <c:v>3.9092580740198915E-4</c:v>
                </c:pt>
                <c:pt idx="425">
                  <c:v>2.5357349669318218E-4</c:v>
                </c:pt>
                <c:pt idx="426">
                  <c:v>2.9583574614204582E-4</c:v>
                </c:pt>
                <c:pt idx="427">
                  <c:v>1.2191033494864525E-4</c:v>
                </c:pt>
                <c:pt idx="428">
                  <c:v>9.752826795891621E-5</c:v>
                </c:pt>
                <c:pt idx="429">
                  <c:v>3.706074182438816E-4</c:v>
                </c:pt>
                <c:pt idx="430">
                  <c:v>1.4954334420367151E-4</c:v>
                </c:pt>
                <c:pt idx="431">
                  <c:v>3.8320481952190823E-4</c:v>
                </c:pt>
                <c:pt idx="432">
                  <c:v>3.3972346672355813E-4</c:v>
                </c:pt>
                <c:pt idx="433">
                  <c:v>8.0460821066105878E-5</c:v>
                </c:pt>
                <c:pt idx="434">
                  <c:v>4.4700456147836594E-5</c:v>
                </c:pt>
                <c:pt idx="435">
                  <c:v>2.9502301057572156E-4</c:v>
                </c:pt>
                <c:pt idx="436">
                  <c:v>4.4375361921306875E-4</c:v>
                </c:pt>
                <c:pt idx="437">
                  <c:v>2.9868032062418086E-4</c:v>
                </c:pt>
                <c:pt idx="438">
                  <c:v>1.7067446892810335E-4</c:v>
                </c:pt>
                <c:pt idx="439">
                  <c:v>1.7067446892810335E-4</c:v>
                </c:pt>
                <c:pt idx="440">
                  <c:v>1.7067446892810335E-4</c:v>
                </c:pt>
                <c:pt idx="441">
                  <c:v>1.6254711326486033E-5</c:v>
                </c:pt>
                <c:pt idx="442">
                  <c:v>6.5018845305944131E-5</c:v>
                </c:pt>
                <c:pt idx="443">
                  <c:v>1.3003769061188826E-4</c:v>
                </c:pt>
                <c:pt idx="444">
                  <c:v>8.1273556632430164E-6</c:v>
                </c:pt>
                <c:pt idx="445">
                  <c:v>2.31629636402426E-4</c:v>
                </c:pt>
                <c:pt idx="446">
                  <c:v>2.7795556368291114E-4</c:v>
                </c:pt>
                <c:pt idx="447">
                  <c:v>3.242814909633964E-4</c:v>
                </c:pt>
                <c:pt idx="448">
                  <c:v>6.1767903040646933E-5</c:v>
                </c:pt>
                <c:pt idx="449">
                  <c:v>2.239086485223451E-4</c:v>
                </c:pt>
                <c:pt idx="450">
                  <c:v>1.5441975760161733E-4</c:v>
                </c:pt>
                <c:pt idx="451">
                  <c:v>6.9488890920727786E-5</c:v>
                </c:pt>
                <c:pt idx="452">
                  <c:v>2.5601170339215501E-4</c:v>
                </c:pt>
                <c:pt idx="453">
                  <c:v>1.389777818414556E-4</c:v>
                </c:pt>
                <c:pt idx="454">
                  <c:v>1.9018012251988662E-4</c:v>
                </c:pt>
                <c:pt idx="455">
                  <c:v>8.0460821066105878E-5</c:v>
                </c:pt>
                <c:pt idx="456">
                  <c:v>1.1703392155069946E-4</c:v>
                </c:pt>
                <c:pt idx="457">
                  <c:v>3.5841638474901706E-4</c:v>
                </c:pt>
                <c:pt idx="458">
                  <c:v>1.1053203702010503E-4</c:v>
                </c:pt>
                <c:pt idx="459">
                  <c:v>2.0033931709894035E-4</c:v>
                </c:pt>
                <c:pt idx="460">
                  <c:v>7.8022614367132979E-5</c:v>
                </c:pt>
                <c:pt idx="461">
                  <c:v>1.4954334420367153E-4</c:v>
                </c:pt>
                <c:pt idx="462">
                  <c:v>3.2509422652972066E-5</c:v>
                </c:pt>
                <c:pt idx="463">
                  <c:v>1.4304145967307711E-4</c:v>
                </c:pt>
                <c:pt idx="464">
                  <c:v>2.4382066989729053E-5</c:v>
                </c:pt>
                <c:pt idx="465">
                  <c:v>3.6573100484593577E-5</c:v>
                </c:pt>
                <c:pt idx="466">
                  <c:v>2.4382066989729053E-5</c:v>
                </c:pt>
                <c:pt idx="467">
                  <c:v>8.4524498897727376E-5</c:v>
                </c:pt>
                <c:pt idx="468">
                  <c:v>4.2262249448863688E-5</c:v>
                </c:pt>
                <c:pt idx="469">
                  <c:v>2.4382066989729053E-5</c:v>
                </c:pt>
                <c:pt idx="470">
                  <c:v>1.1215750815275363E-4</c:v>
                </c:pt>
                <c:pt idx="471">
                  <c:v>9.3870957910456855E-5</c:v>
                </c:pt>
                <c:pt idx="472">
                  <c:v>1.4304145967307711E-4</c:v>
                </c:pt>
                <c:pt idx="473">
                  <c:v>1.2191033494864526E-5</c:v>
                </c:pt>
                <c:pt idx="474">
                  <c:v>2.4382066989729053E-5</c:v>
                </c:pt>
                <c:pt idx="475">
                  <c:v>1.206912315991588E-4</c:v>
                </c:pt>
                <c:pt idx="476">
                  <c:v>1.206912315991588E-4</c:v>
                </c:pt>
                <c:pt idx="477">
                  <c:v>5.5266018510052522E-5</c:v>
                </c:pt>
                <c:pt idx="478">
                  <c:v>1.6254711326486033E-5</c:v>
                </c:pt>
                <c:pt idx="479">
                  <c:v>1.3003769061188828E-5</c:v>
                </c:pt>
                <c:pt idx="480">
                  <c:v>8.5337234464051662E-6</c:v>
                </c:pt>
                <c:pt idx="481">
                  <c:v>8.5337234464051662E-6</c:v>
                </c:pt>
                <c:pt idx="482">
                  <c:v>4.3887720581512287E-5</c:v>
                </c:pt>
                <c:pt idx="483">
                  <c:v>8.0460821066105878E-5</c:v>
                </c:pt>
                <c:pt idx="484">
                  <c:v>8.1273556632430164E-6</c:v>
                </c:pt>
                <c:pt idx="485">
                  <c:v>1.1378297928540225E-5</c:v>
                </c:pt>
                <c:pt idx="486">
                  <c:v>0</c:v>
                </c:pt>
                <c:pt idx="487">
                  <c:v>0</c:v>
                </c:pt>
                <c:pt idx="488">
                  <c:v>0</c:v>
                </c:pt>
                <c:pt idx="489">
                  <c:v>0</c:v>
                </c:pt>
                <c:pt idx="490">
                  <c:v>0</c:v>
                </c:pt>
                <c:pt idx="491">
                  <c:v>0</c:v>
                </c:pt>
              </c:numCache>
            </c:numRef>
          </c:yVal>
          <c:smooth val="0"/>
          <c:extLst>
            <c:ext xmlns:c16="http://schemas.microsoft.com/office/drawing/2014/chart" uri="{C3380CC4-5D6E-409C-BE32-E72D297353CC}">
              <c16:uniqueId val="{00000000-5CD1-B048-B022-81C1DE6E6F9F}"/>
            </c:ext>
          </c:extLst>
        </c:ser>
        <c:dLbls>
          <c:showLegendKey val="0"/>
          <c:showVal val="0"/>
          <c:showCatName val="0"/>
          <c:showSerName val="0"/>
          <c:showPercent val="0"/>
          <c:showBubbleSize val="0"/>
        </c:dLbls>
        <c:axId val="550321336"/>
        <c:axId val="550322512"/>
      </c:scatterChart>
      <c:valAx>
        <c:axId val="55032133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322512"/>
        <c:crosses val="autoZero"/>
        <c:crossBetween val="midCat"/>
      </c:valAx>
      <c:valAx>
        <c:axId val="550322512"/>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321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strRef>
              <c:f>'Total Points 2015'!$S$2:$S$493</c:f>
              <c:strCache>
                <c:ptCount val="492"/>
                <c:pt idx="0">
                  <c:v> James Harden</c:v>
                </c:pt>
                <c:pt idx="1">
                  <c:v> Stephen Curry</c:v>
                </c:pt>
                <c:pt idx="2">
                  <c:v> Russell Westbrook</c:v>
                </c:pt>
                <c:pt idx="3">
                  <c:v> LeBron James</c:v>
                </c:pt>
                <c:pt idx="4">
                  <c:v> Damian Lillard</c:v>
                </c:pt>
                <c:pt idx="5">
                  <c:v> Klay Thompson</c:v>
                </c:pt>
                <c:pt idx="6">
                  <c:v> LaMarcus Aldridge</c:v>
                </c:pt>
                <c:pt idx="7">
                  <c:v> Anthony Davis</c:v>
                </c:pt>
                <c:pt idx="8">
                  <c:v> Kyrie Irving</c:v>
                </c:pt>
                <c:pt idx="9">
                  <c:v> Chris Paul</c:v>
                </c:pt>
                <c:pt idx="10">
                  <c:v> Monta Ellis</c:v>
                </c:pt>
                <c:pt idx="11">
                  <c:v> Blake Griffin</c:v>
                </c:pt>
                <c:pt idx="12">
                  <c:v> Gordon Hayward</c:v>
                </c:pt>
                <c:pt idx="13">
                  <c:v> Pau Gasol</c:v>
                </c:pt>
                <c:pt idx="14">
                  <c:v> Rudy Gay</c:v>
                </c:pt>
                <c:pt idx="15">
                  <c:v> Nikola Vucevic</c:v>
                </c:pt>
                <c:pt idx="16">
                  <c:v> DeMarcus Cousins</c:v>
                </c:pt>
                <c:pt idx="17">
                  <c:v> Marc Gasol</c:v>
                </c:pt>
                <c:pt idx="18">
                  <c:v> John Wall</c:v>
                </c:pt>
                <c:pt idx="19">
                  <c:v> Andrew Wiggins</c:v>
                </c:pt>
                <c:pt idx="20">
                  <c:v> Eric Bledsoe</c:v>
                </c:pt>
                <c:pt idx="21">
                  <c:v> Dwyane Wade</c:v>
                </c:pt>
                <c:pt idx="22">
                  <c:v> Dirk Nowitzki</c:v>
                </c:pt>
                <c:pt idx="23">
                  <c:v> Tyreke Evans</c:v>
                </c:pt>
                <c:pt idx="24">
                  <c:v> Jimmy Butler</c:v>
                </c:pt>
                <c:pt idx="25">
                  <c:v> Victor Oladipo</c:v>
                </c:pt>
                <c:pt idx="26">
                  <c:v> J.J. Redick</c:v>
                </c:pt>
                <c:pt idx="27">
                  <c:v> Goran Dragic</c:v>
                </c:pt>
                <c:pt idx="28">
                  <c:v> Markieff Morris</c:v>
                </c:pt>
                <c:pt idx="29">
                  <c:v> Kyle Lowry</c:v>
                </c:pt>
                <c:pt idx="30">
                  <c:v> Lou Williams</c:v>
                </c:pt>
                <c:pt idx="31">
                  <c:v> Brook Lopez</c:v>
                </c:pt>
                <c:pt idx="32">
                  <c:v> Kevin Love</c:v>
                </c:pt>
                <c:pt idx="33">
                  <c:v> Paul Millsap</c:v>
                </c:pt>
                <c:pt idx="34">
                  <c:v> DeMar DeRozan</c:v>
                </c:pt>
                <c:pt idx="35">
                  <c:v> Derrick Favors</c:v>
                </c:pt>
                <c:pt idx="36">
                  <c:v> Jeff Green</c:v>
                </c:pt>
                <c:pt idx="37">
                  <c:v> Tobias Harris</c:v>
                </c:pt>
                <c:pt idx="38">
                  <c:v> Enes Kanter</c:v>
                </c:pt>
                <c:pt idx="39">
                  <c:v> Jeff Teague</c:v>
                </c:pt>
                <c:pt idx="40">
                  <c:v> Al Horford</c:v>
                </c:pt>
                <c:pt idx="41">
                  <c:v> Joe Johnson</c:v>
                </c:pt>
                <c:pt idx="42">
                  <c:v> Zach Randolph</c:v>
                </c:pt>
                <c:pt idx="43">
                  <c:v> Ty Lawson</c:v>
                </c:pt>
                <c:pt idx="44">
                  <c:v> Andre Drummond</c:v>
                </c:pt>
                <c:pt idx="45">
                  <c:v> Reggie Jackson</c:v>
                </c:pt>
                <c:pt idx="46">
                  <c:v> Mike Conley</c:v>
                </c:pt>
                <c:pt idx="47">
                  <c:v> Isaiah Thomas</c:v>
                </c:pt>
                <c:pt idx="48">
                  <c:v> Greg Monroe</c:v>
                </c:pt>
                <c:pt idx="49">
                  <c:v> Wilson Chandler</c:v>
                </c:pt>
                <c:pt idx="50">
                  <c:v> Al Jefferson</c:v>
                </c:pt>
                <c:pt idx="51">
                  <c:v> Kemba Walker</c:v>
                </c:pt>
                <c:pt idx="52">
                  <c:v> Thaddeus Young</c:v>
                </c:pt>
                <c:pt idx="53">
                  <c:v> Brandon Knight</c:v>
                </c:pt>
                <c:pt idx="54">
                  <c:v> Tim Duncan</c:v>
                </c:pt>
                <c:pt idx="55">
                  <c:v> Avery Bradley</c:v>
                </c:pt>
                <c:pt idx="56">
                  <c:v> Khris Middleton</c:v>
                </c:pt>
                <c:pt idx="57">
                  <c:v> Kawhi Leonard</c:v>
                </c:pt>
                <c:pt idx="58">
                  <c:v> Trevor Ariza</c:v>
                </c:pt>
                <c:pt idx="59">
                  <c:v> Kentavious Caldwell-Pope</c:v>
                </c:pt>
                <c:pt idx="60">
                  <c:v> Arron Afflalo</c:v>
                </c:pt>
                <c:pt idx="61">
                  <c:v> Chandler Parsons</c:v>
                </c:pt>
                <c:pt idx="62">
                  <c:v> Josh Smith</c:v>
                </c:pt>
                <c:pt idx="63">
                  <c:v> Giannis Antetokounmpo</c:v>
                </c:pt>
                <c:pt idx="64">
                  <c:v> Jamal Crawford</c:v>
                </c:pt>
                <c:pt idx="65">
                  <c:v> Luol Deng</c:v>
                </c:pt>
                <c:pt idx="66">
                  <c:v> Marcin Gortat</c:v>
                </c:pt>
                <c:pt idx="67">
                  <c:v> Ben McLemore</c:v>
                </c:pt>
                <c:pt idx="68">
                  <c:v> Tony Parker</c:v>
                </c:pt>
                <c:pt idx="69">
                  <c:v> Trey Burke</c:v>
                </c:pt>
                <c:pt idx="70">
                  <c:v> Gerald Henderson</c:v>
                </c:pt>
                <c:pt idx="71">
                  <c:v> Carmelo Anthony</c:v>
                </c:pt>
                <c:pt idx="72">
                  <c:v> Mo Williams</c:v>
                </c:pt>
                <c:pt idx="73">
                  <c:v> Bradley Beal</c:v>
                </c:pt>
                <c:pt idx="74">
                  <c:v> Michael Carter-Williams</c:v>
                </c:pt>
                <c:pt idx="75">
                  <c:v> Jonas Valanciunas</c:v>
                </c:pt>
                <c:pt idx="76">
                  <c:v> Jarrett Jack</c:v>
                </c:pt>
                <c:pt idx="77">
                  <c:v> Wesley Matthews</c:v>
                </c:pt>
                <c:pt idx="78">
                  <c:v> Aaron Brooks</c:v>
                </c:pt>
                <c:pt idx="79">
                  <c:v> Danny Green</c:v>
                </c:pt>
                <c:pt idx="80">
                  <c:v> Robert Covington</c:v>
                </c:pt>
                <c:pt idx="81">
                  <c:v> Kenneth Faried</c:v>
                </c:pt>
                <c:pt idx="82">
                  <c:v> C.J. Miles</c:v>
                </c:pt>
                <c:pt idx="83">
                  <c:v> Dion Waiters</c:v>
                </c:pt>
                <c:pt idx="84">
                  <c:v> DeAndre Jordan</c:v>
                </c:pt>
                <c:pt idx="85">
                  <c:v> Chris Bosh</c:v>
                </c:pt>
                <c:pt idx="86">
                  <c:v> Draymond Green</c:v>
                </c:pt>
                <c:pt idx="87">
                  <c:v> Corey Brewer</c:v>
                </c:pt>
                <c:pt idx="88">
                  <c:v> Serge Ibaka</c:v>
                </c:pt>
                <c:pt idx="89">
                  <c:v> Kyle Korver</c:v>
                </c:pt>
                <c:pt idx="90">
                  <c:v> Derrick Rose</c:v>
                </c:pt>
                <c:pt idx="91">
                  <c:v> Rodney Stuckey</c:v>
                </c:pt>
                <c:pt idx="92">
                  <c:v> Deron Williams</c:v>
                </c:pt>
                <c:pt idx="93">
                  <c:v> DeMarre Carroll</c:v>
                </c:pt>
                <c:pt idx="94">
                  <c:v> Gerald Green</c:v>
                </c:pt>
                <c:pt idx="95">
                  <c:v> Brandon Bass</c:v>
                </c:pt>
                <c:pt idx="96">
                  <c:v> Paul Pierce</c:v>
                </c:pt>
                <c:pt idx="97">
                  <c:v> Donatas Motiejunas</c:v>
                </c:pt>
                <c:pt idx="98">
                  <c:v> J.R. Smith</c:v>
                </c:pt>
                <c:pt idx="99">
                  <c:v> Marcus Morris</c:v>
                </c:pt>
                <c:pt idx="100">
                  <c:v> Jordan Hill</c:v>
                </c:pt>
                <c:pt idx="101">
                  <c:v> Carlos Boozer</c:v>
                </c:pt>
                <c:pt idx="102">
                  <c:v> Tyler Zeller</c:v>
                </c:pt>
                <c:pt idx="103">
                  <c:v> Nikola Mirotic</c:v>
                </c:pt>
                <c:pt idx="104">
                  <c:v> Ryan Anderson</c:v>
                </c:pt>
                <c:pt idx="105">
                  <c:v> Jeremy Lin</c:v>
                </c:pt>
                <c:pt idx="106">
                  <c:v> Harrison Barnes</c:v>
                </c:pt>
                <c:pt idx="107">
                  <c:v> Eric Gordon</c:v>
                </c:pt>
                <c:pt idx="108">
                  <c:v> Mario Chalmers</c:v>
                </c:pt>
                <c:pt idx="109">
                  <c:v> O.J. Mayo</c:v>
                </c:pt>
                <c:pt idx="110">
                  <c:v> Roy Hibbert</c:v>
                </c:pt>
                <c:pt idx="111">
                  <c:v> Tim Hardaway Jr.</c:v>
                </c:pt>
                <c:pt idx="112">
                  <c:v> Terrence Ross</c:v>
                </c:pt>
                <c:pt idx="113">
                  <c:v> Anthony Morrow</c:v>
                </c:pt>
                <c:pt idx="114">
                  <c:v> Marreese Speights</c:v>
                </c:pt>
                <c:pt idx="115">
                  <c:v> Timofey Mozgov</c:v>
                </c:pt>
                <c:pt idx="116">
                  <c:v> Kobe Bryant</c:v>
                </c:pt>
                <c:pt idx="117">
                  <c:v> Kevin Martin</c:v>
                </c:pt>
                <c:pt idx="118">
                  <c:v> Greivis Vasquez</c:v>
                </c:pt>
                <c:pt idx="119">
                  <c:v> Evan Turner</c:v>
                </c:pt>
                <c:pt idx="120">
                  <c:v> D.J. Augustin</c:v>
                </c:pt>
                <c:pt idx="121">
                  <c:v> Zach LaVine</c:v>
                </c:pt>
                <c:pt idx="122">
                  <c:v> Courtney Lee</c:v>
                </c:pt>
                <c:pt idx="123">
                  <c:v> Tyson Chandler</c:v>
                </c:pt>
                <c:pt idx="124">
                  <c:v> David West</c:v>
                </c:pt>
                <c:pt idx="125">
                  <c:v> Jared Sullinger</c:v>
                </c:pt>
                <c:pt idx="126">
                  <c:v> Dennis Schroder</c:v>
                </c:pt>
                <c:pt idx="127">
                  <c:v> Matt Barnes</c:v>
                </c:pt>
                <c:pt idx="128">
                  <c:v> Luis Scola</c:v>
                </c:pt>
                <c:pt idx="129">
                  <c:v> Wesley Johnson</c:v>
                </c:pt>
                <c:pt idx="130">
                  <c:v> Nerlens Noel</c:v>
                </c:pt>
                <c:pt idx="131">
                  <c:v> Nene Hilario</c:v>
                </c:pt>
                <c:pt idx="132">
                  <c:v> Manu Ginobili</c:v>
                </c:pt>
                <c:pt idx="133">
                  <c:v> Danilo Gallinari</c:v>
                </c:pt>
                <c:pt idx="134">
                  <c:v> Solomon Hill</c:v>
                </c:pt>
                <c:pt idx="135">
                  <c:v> Elfrid Payton</c:v>
                </c:pt>
                <c:pt idx="136">
                  <c:v> Darren Collison</c:v>
                </c:pt>
                <c:pt idx="137">
                  <c:v> Mason Plumlee</c:v>
                </c:pt>
                <c:pt idx="138">
                  <c:v> P.J. Tucker</c:v>
                </c:pt>
                <c:pt idx="139">
                  <c:v> Gorgui Dieng</c:v>
                </c:pt>
                <c:pt idx="140">
                  <c:v> Boris Diaw</c:v>
                </c:pt>
                <c:pt idx="141">
                  <c:v> Jordan Clarkson</c:v>
                </c:pt>
                <c:pt idx="142">
                  <c:v> Bojan Bogdanovic</c:v>
                </c:pt>
                <c:pt idx="143">
                  <c:v> Amir Johnson</c:v>
                </c:pt>
                <c:pt idx="144">
                  <c:v> Tristan Thompson</c:v>
                </c:pt>
                <c:pt idx="145">
                  <c:v> Evan Fournier</c:v>
                </c:pt>
                <c:pt idx="146">
                  <c:v> George Hill</c:v>
                </c:pt>
                <c:pt idx="147">
                  <c:v> Rudy Gobert</c:v>
                </c:pt>
                <c:pt idx="148">
                  <c:v> Kevin Durant</c:v>
                </c:pt>
                <c:pt idx="149">
                  <c:v> Amar'e Stoudemire</c:v>
                </c:pt>
                <c:pt idx="150">
                  <c:v> Devin Harris</c:v>
                </c:pt>
                <c:pt idx="151">
                  <c:v> Nicolas Batum</c:v>
                </c:pt>
                <c:pt idx="152">
                  <c:v> Ersan Ilyasova</c:v>
                </c:pt>
                <c:pt idx="153">
                  <c:v> Jodie Meeks</c:v>
                </c:pt>
                <c:pt idx="154">
                  <c:v> Luc Richard Mbah a Moute</c:v>
                </c:pt>
                <c:pt idx="155">
                  <c:v> Kelly Olynyk</c:v>
                </c:pt>
                <c:pt idx="156">
                  <c:v> Jason Smith</c:v>
                </c:pt>
                <c:pt idx="157">
                  <c:v> Ed Davis</c:v>
                </c:pt>
                <c:pt idx="158">
                  <c:v> Wayne Ellington</c:v>
                </c:pt>
                <c:pt idx="159">
                  <c:v> Patrick Patterson</c:v>
                </c:pt>
                <c:pt idx="160">
                  <c:v> Dwight Howard</c:v>
                </c:pt>
                <c:pt idx="161">
                  <c:v> Taj Gibson</c:v>
                </c:pt>
                <c:pt idx="162">
                  <c:v> Chris Kaman</c:v>
                </c:pt>
                <c:pt idx="163">
                  <c:v> Jae Crowder</c:v>
                </c:pt>
                <c:pt idx="164">
                  <c:v> Brandon Jennings</c:v>
                </c:pt>
                <c:pt idx="165">
                  <c:v> Hollis Thompson</c:v>
                </c:pt>
                <c:pt idx="166">
                  <c:v> Derrick Williams</c:v>
                </c:pt>
                <c:pt idx="167">
                  <c:v> Beno Udrih</c:v>
                </c:pt>
                <c:pt idx="168">
                  <c:v> Zaza Pachulia</c:v>
                </c:pt>
                <c:pt idx="169">
                  <c:v> Rajon Rondo</c:v>
                </c:pt>
                <c:pt idx="170">
                  <c:v> Jerryd Bayless</c:v>
                </c:pt>
                <c:pt idx="171">
                  <c:v> Andre Iguodala</c:v>
                </c:pt>
                <c:pt idx="172">
                  <c:v> Michael Kidd-Gilchrist</c:v>
                </c:pt>
                <c:pt idx="173">
                  <c:v> Omri Casspi</c:v>
                </c:pt>
                <c:pt idx="174">
                  <c:v> Mike Dunleavy</c:v>
                </c:pt>
                <c:pt idx="175">
                  <c:v> Jrue Holiday</c:v>
                </c:pt>
                <c:pt idx="176">
                  <c:v> Henry Sims</c:v>
                </c:pt>
                <c:pt idx="177">
                  <c:v> Rasual Butler</c:v>
                </c:pt>
                <c:pt idx="178">
                  <c:v> J.J. Barea</c:v>
                </c:pt>
                <c:pt idx="179">
                  <c:v> Marvin Williams</c:v>
                </c:pt>
                <c:pt idx="180">
                  <c:v> Marco Belinelli</c:v>
                </c:pt>
                <c:pt idx="181">
                  <c:v> Norris Cole</c:v>
                </c:pt>
                <c:pt idx="182">
                  <c:v> C.J. Watson</c:v>
                </c:pt>
                <c:pt idx="183">
                  <c:v> Trevor Booker</c:v>
                </c:pt>
                <c:pt idx="184">
                  <c:v> Hassan Whiteside</c:v>
                </c:pt>
                <c:pt idx="185">
                  <c:v> Robin Lopez</c:v>
                </c:pt>
                <c:pt idx="186">
                  <c:v> Patrick Beverley</c:v>
                </c:pt>
                <c:pt idx="187">
                  <c:v> Nick Young</c:v>
                </c:pt>
                <c:pt idx="188">
                  <c:v> Omer Asik</c:v>
                </c:pt>
                <c:pt idx="189">
                  <c:v> J.J. Hickson</c:v>
                </c:pt>
                <c:pt idx="190">
                  <c:v> James Johnson</c:v>
                </c:pt>
                <c:pt idx="191">
                  <c:v> Alan Anderson</c:v>
                </c:pt>
                <c:pt idx="192">
                  <c:v> Channing Frye</c:v>
                </c:pt>
                <c:pt idx="193">
                  <c:v> Brandan Wright</c:v>
                </c:pt>
                <c:pt idx="194">
                  <c:v> Gary Neal</c:v>
                </c:pt>
                <c:pt idx="195">
                  <c:v> Tony Allen</c:v>
                </c:pt>
                <c:pt idx="196">
                  <c:v> Quincy Pondexter</c:v>
                </c:pt>
                <c:pt idx="197">
                  <c:v> Steven Adams</c:v>
                </c:pt>
                <c:pt idx="198">
                  <c:v> Jason Terry</c:v>
                </c:pt>
                <c:pt idx="199">
                  <c:v> Cory Joseph</c:v>
                </c:pt>
                <c:pt idx="200">
                  <c:v> Austin Rivers</c:v>
                </c:pt>
                <c:pt idx="201">
                  <c:v> Langston Galloway</c:v>
                </c:pt>
                <c:pt idx="202">
                  <c:v> Mike Scott</c:v>
                </c:pt>
                <c:pt idx="203">
                  <c:v> Jameer Nelson</c:v>
                </c:pt>
                <c:pt idx="204">
                  <c:v> Marcus Smart</c:v>
                </c:pt>
                <c:pt idx="205">
                  <c:v> Kevin Seraphin</c:v>
                </c:pt>
                <c:pt idx="206">
                  <c:v> Jared Dudley</c:v>
                </c:pt>
                <c:pt idx="207">
                  <c:v> Shabazz Muhammad</c:v>
                </c:pt>
                <c:pt idx="208">
                  <c:v> Kris Humphries</c:v>
                </c:pt>
                <c:pt idx="209">
                  <c:v> Tony Wroten</c:v>
                </c:pt>
                <c:pt idx="210">
                  <c:v> Carl Landry</c:v>
                </c:pt>
                <c:pt idx="211">
                  <c:v> Ray McCallum</c:v>
                </c:pt>
                <c:pt idx="212">
                  <c:v> Lance Stephenson</c:v>
                </c:pt>
                <c:pt idx="213">
                  <c:v> Iman Shumpert</c:v>
                </c:pt>
                <c:pt idx="214">
                  <c:v> Jason Thompson</c:v>
                </c:pt>
                <c:pt idx="215">
                  <c:v> K.J. McDaniels</c:v>
                </c:pt>
                <c:pt idx="216">
                  <c:v> Joakim Noah</c:v>
                </c:pt>
                <c:pt idx="217">
                  <c:v> Brian Roberts</c:v>
                </c:pt>
                <c:pt idx="218">
                  <c:v> Kyle Singler</c:v>
                </c:pt>
                <c:pt idx="219">
                  <c:v> Anthony Tolliver</c:v>
                </c:pt>
                <c:pt idx="220">
                  <c:v> Shane Larkin</c:v>
                </c:pt>
                <c:pt idx="221">
                  <c:v> Cody Zeller</c:v>
                </c:pt>
                <c:pt idx="222">
                  <c:v> John Henson</c:v>
                </c:pt>
                <c:pt idx="223">
                  <c:v> Leandro Barbosa</c:v>
                </c:pt>
                <c:pt idx="224">
                  <c:v> Aron Baynes</c:v>
                </c:pt>
                <c:pt idx="225">
                  <c:v> Shaun Livingston</c:v>
                </c:pt>
                <c:pt idx="226">
                  <c:v> Caron Butler</c:v>
                </c:pt>
                <c:pt idx="227">
                  <c:v> Chase Budinger</c:v>
                </c:pt>
                <c:pt idx="228">
                  <c:v> Jonas Jerebko</c:v>
                </c:pt>
                <c:pt idx="229">
                  <c:v> Otto Porter</c:v>
                </c:pt>
                <c:pt idx="230">
                  <c:v> Alexis Ajinca</c:v>
                </c:pt>
                <c:pt idx="231">
                  <c:v> Lance Thomas</c:v>
                </c:pt>
                <c:pt idx="232">
                  <c:v> Tayshaun Prince</c:v>
                </c:pt>
                <c:pt idx="233">
                  <c:v> Rodney Hood</c:v>
                </c:pt>
                <c:pt idx="234">
                  <c:v> Randy Foye</c:v>
                </c:pt>
                <c:pt idx="235">
                  <c:v> Alex Len</c:v>
                </c:pt>
                <c:pt idx="236">
                  <c:v> Alexey Shved</c:v>
                </c:pt>
                <c:pt idx="237">
                  <c:v> Isaiah Canaan</c:v>
                </c:pt>
                <c:pt idx="238">
                  <c:v> Tony Snell</c:v>
                </c:pt>
                <c:pt idx="239">
                  <c:v> Andrea Bargnani</c:v>
                </c:pt>
                <c:pt idx="240">
                  <c:v> Richard Jefferson</c:v>
                </c:pt>
                <c:pt idx="241">
                  <c:v> Jusuf Nurkic</c:v>
                </c:pt>
                <c:pt idx="242">
                  <c:v> Tiago Splitter</c:v>
                </c:pt>
                <c:pt idx="243">
                  <c:v> Spencer Hawes</c:v>
                </c:pt>
                <c:pt idx="244">
                  <c:v> Andrew Bogut</c:v>
                </c:pt>
                <c:pt idx="245">
                  <c:v> C.J. McCollum</c:v>
                </c:pt>
                <c:pt idx="246">
                  <c:v> Kosta Koufos</c:v>
                </c:pt>
                <c:pt idx="247">
                  <c:v> Al-Farouq Aminu</c:v>
                </c:pt>
                <c:pt idx="248">
                  <c:v> Jerami Grant</c:v>
                </c:pt>
                <c:pt idx="249">
                  <c:v> Ramon Sessions</c:v>
                </c:pt>
                <c:pt idx="250">
                  <c:v> Charlie Villanueva</c:v>
                </c:pt>
                <c:pt idx="251">
                  <c:v> Quincy Acy</c:v>
                </c:pt>
                <c:pt idx="252">
                  <c:v> Joe Ingles</c:v>
                </c:pt>
                <c:pt idx="253">
                  <c:v> Will Barton</c:v>
                </c:pt>
                <c:pt idx="254">
                  <c:v> Dante Exum</c:v>
                </c:pt>
                <c:pt idx="255">
                  <c:v> Donald Sloan</c:v>
                </c:pt>
                <c:pt idx="256">
                  <c:v> Kent Bazemore</c:v>
                </c:pt>
                <c:pt idx="257">
                  <c:v> Nikola Pekovic</c:v>
                </c:pt>
                <c:pt idx="258">
                  <c:v> David Lee</c:v>
                </c:pt>
                <c:pt idx="259">
                  <c:v> Terrence Jones</c:v>
                </c:pt>
                <c:pt idx="260">
                  <c:v> Jakarr Sampson</c:v>
                </c:pt>
                <c:pt idx="261">
                  <c:v> Vince Carter</c:v>
                </c:pt>
                <c:pt idx="262">
                  <c:v> Darrell Arthur</c:v>
                </c:pt>
                <c:pt idx="263">
                  <c:v> Jose Calderon</c:v>
                </c:pt>
                <c:pt idx="264">
                  <c:v> Marcus Thornton</c:v>
                </c:pt>
                <c:pt idx="265">
                  <c:v> Tarik Black</c:v>
                </c:pt>
                <c:pt idx="266">
                  <c:v> Kirk Hinrich</c:v>
                </c:pt>
                <c:pt idx="267">
                  <c:v> Alec Burks</c:v>
                </c:pt>
                <c:pt idx="268">
                  <c:v> Pero Antic</c:v>
                </c:pt>
                <c:pt idx="269">
                  <c:v> Andre Miller</c:v>
                </c:pt>
                <c:pt idx="270">
                  <c:v> Patty Mills</c:v>
                </c:pt>
                <c:pt idx="271">
                  <c:v> Steve Blake</c:v>
                </c:pt>
                <c:pt idx="272">
                  <c:v> Ben Gordon</c:v>
                </c:pt>
                <c:pt idx="273">
                  <c:v> Dante Cunningham</c:v>
                </c:pt>
                <c:pt idx="274">
                  <c:v> Shawne Williams</c:v>
                </c:pt>
                <c:pt idx="275">
                  <c:v> Mirza Teletovic</c:v>
                </c:pt>
                <c:pt idx="276">
                  <c:v> Ish Smith</c:v>
                </c:pt>
                <c:pt idx="277">
                  <c:v> Cole Aldrich</c:v>
                </c:pt>
                <c:pt idx="278">
                  <c:v> Ryan Kelly</c:v>
                </c:pt>
                <c:pt idx="279">
                  <c:v> Damjan Rudez</c:v>
                </c:pt>
                <c:pt idx="280">
                  <c:v> Meyers Leonard</c:v>
                </c:pt>
                <c:pt idx="281">
                  <c:v> Kevin Garnett</c:v>
                </c:pt>
                <c:pt idx="282">
                  <c:v> Matthew Dellavedova</c:v>
                </c:pt>
                <c:pt idx="283">
                  <c:v> Nik Stauskas</c:v>
                </c:pt>
                <c:pt idx="284">
                  <c:v> Chris Andersen</c:v>
                </c:pt>
                <c:pt idx="285">
                  <c:v> Lavoy Allen</c:v>
                </c:pt>
                <c:pt idx="286">
                  <c:v> James Ennis</c:v>
                </c:pt>
                <c:pt idx="287">
                  <c:v> Chris Copeland</c:v>
                </c:pt>
                <c:pt idx="288">
                  <c:v> Robert Sacre</c:v>
                </c:pt>
                <c:pt idx="289">
                  <c:v> Thomas Robinson</c:v>
                </c:pt>
                <c:pt idx="290">
                  <c:v> Jabari Parker</c:v>
                </c:pt>
                <c:pt idx="291">
                  <c:v> Bismack Biyombo</c:v>
                </c:pt>
                <c:pt idx="292">
                  <c:v> Willie Green</c:v>
                </c:pt>
                <c:pt idx="293">
                  <c:v> Shelvin Mack</c:v>
                </c:pt>
                <c:pt idx="294">
                  <c:v> Anthony Bennett</c:v>
                </c:pt>
                <c:pt idx="295">
                  <c:v> Jeremy Lamb</c:v>
                </c:pt>
                <c:pt idx="296">
                  <c:v> Glen Davis</c:v>
                </c:pt>
                <c:pt idx="297">
                  <c:v> Kyle O'Quinn</c:v>
                </c:pt>
                <c:pt idx="298">
                  <c:v> Miles Plumlee</c:v>
                </c:pt>
                <c:pt idx="299">
                  <c:v> Jon Leuer</c:v>
                </c:pt>
                <c:pt idx="300">
                  <c:v> Thabo Sefolosha</c:v>
                </c:pt>
                <c:pt idx="301">
                  <c:v> Drew Gooden</c:v>
                </c:pt>
                <c:pt idx="302">
                  <c:v> Pablo Prigioni</c:v>
                </c:pt>
                <c:pt idx="303">
                  <c:v> Shawn Marion</c:v>
                </c:pt>
                <c:pt idx="304">
                  <c:v> Nick Collison</c:v>
                </c:pt>
                <c:pt idx="305">
                  <c:v> Tyler Hansbrough</c:v>
                </c:pt>
                <c:pt idx="306">
                  <c:v> Matt Bonner</c:v>
                </c:pt>
                <c:pt idx="307">
                  <c:v> Ian Mahinmi</c:v>
                </c:pt>
                <c:pt idx="308">
                  <c:v> Udonis Haslem</c:v>
                </c:pt>
                <c:pt idx="309">
                  <c:v> Shabazz Napier</c:v>
                </c:pt>
                <c:pt idx="310">
                  <c:v> Louis Amundson</c:v>
                </c:pt>
                <c:pt idx="311">
                  <c:v> Luke Babbitt</c:v>
                </c:pt>
                <c:pt idx="312">
                  <c:v> Anderson Varejao</c:v>
                </c:pt>
                <c:pt idx="313">
                  <c:v> Justin Holiday</c:v>
                </c:pt>
                <c:pt idx="314">
                  <c:v> P.J. Hairston</c:v>
                </c:pt>
                <c:pt idx="315">
                  <c:v> James Jones</c:v>
                </c:pt>
                <c:pt idx="316">
                  <c:v> Elijah Millsap</c:v>
                </c:pt>
                <c:pt idx="317">
                  <c:v> Kendrick Perkins</c:v>
                </c:pt>
                <c:pt idx="318">
                  <c:v> Aaron Gordon</c:v>
                </c:pt>
                <c:pt idx="319">
                  <c:v> T.J. Warren</c:v>
                </c:pt>
                <c:pt idx="320">
                  <c:v> Nick Calathes</c:v>
                </c:pt>
                <c:pt idx="321">
                  <c:v> Alonzo Gee</c:v>
                </c:pt>
                <c:pt idx="322">
                  <c:v> Nate Robinson</c:v>
                </c:pt>
                <c:pt idx="323">
                  <c:v> Archie Goodwin</c:v>
                </c:pt>
                <c:pt idx="324">
                  <c:v> Hedo Turkoglu</c:v>
                </c:pt>
                <c:pt idx="325">
                  <c:v> Andre Roberson</c:v>
                </c:pt>
                <c:pt idx="326">
                  <c:v> Ricky Rubio</c:v>
                </c:pt>
                <c:pt idx="327">
                  <c:v> Jabari Brown</c:v>
                </c:pt>
                <c:pt idx="328">
                  <c:v> Dorell Wright</c:v>
                </c:pt>
                <c:pt idx="329">
                  <c:v> Ronnie Price</c:v>
                </c:pt>
                <c:pt idx="330">
                  <c:v> Dewayne Dedmon</c:v>
                </c:pt>
                <c:pt idx="331">
                  <c:v> Justin Hamilton</c:v>
                </c:pt>
                <c:pt idx="332">
                  <c:v> Markel Brown</c:v>
                </c:pt>
                <c:pt idx="333">
                  <c:v> Adreian Payne</c:v>
                </c:pt>
                <c:pt idx="334">
                  <c:v> Michael Beasley</c:v>
                </c:pt>
                <c:pt idx="335">
                  <c:v> Cleanthony Early</c:v>
                </c:pt>
                <c:pt idx="336">
                  <c:v> Garrett Temple</c:v>
                </c:pt>
                <c:pt idx="337">
                  <c:v> Festus Ezeli</c:v>
                </c:pt>
                <c:pt idx="338">
                  <c:v> Mitch McGary</c:v>
                </c:pt>
                <c:pt idx="339">
                  <c:v> Jason Maxiell</c:v>
                </c:pt>
                <c:pt idx="340">
                  <c:v> Travis Wear</c:v>
                </c:pt>
                <c:pt idx="341">
                  <c:v> Robbie Hummel</c:v>
                </c:pt>
                <c:pt idx="342">
                  <c:v> Larry Sanders</c:v>
                </c:pt>
                <c:pt idx="343">
                  <c:v> Mike Muscala</c:v>
                </c:pt>
                <c:pt idx="344">
                  <c:v> Andrew Nicholson</c:v>
                </c:pt>
                <c:pt idx="345">
                  <c:v> Danny Granger</c:v>
                </c:pt>
                <c:pt idx="346">
                  <c:v> Tyler Johnson</c:v>
                </c:pt>
                <c:pt idx="347">
                  <c:v> Luke Ridnour</c:v>
                </c:pt>
                <c:pt idx="348">
                  <c:v> Gary Harris</c:v>
                </c:pt>
                <c:pt idx="349">
                  <c:v> Joey Dorsey</c:v>
                </c:pt>
                <c:pt idx="350">
                  <c:v> Cory Jefferson</c:v>
                </c:pt>
                <c:pt idx="351">
                  <c:v> Perry Jones</c:v>
                </c:pt>
                <c:pt idx="352">
                  <c:v> Kostas Papanikolaou</c:v>
                </c:pt>
                <c:pt idx="353">
                  <c:v> Jimmer Fredette</c:v>
                </c:pt>
                <c:pt idx="354">
                  <c:v> Henry Walker</c:v>
                </c:pt>
                <c:pt idx="355">
                  <c:v> Phil Pressey</c:v>
                </c:pt>
                <c:pt idx="356">
                  <c:v> Troy Daniels</c:v>
                </c:pt>
                <c:pt idx="357">
                  <c:v> Reggie Evans</c:v>
                </c:pt>
                <c:pt idx="358">
                  <c:v> Jason Richardson</c:v>
                </c:pt>
                <c:pt idx="359">
                  <c:v> Allen Crabbe</c:v>
                </c:pt>
                <c:pt idx="360">
                  <c:v> Joel Freeland</c:v>
                </c:pt>
                <c:pt idx="361">
                  <c:v> Jordan Farmar</c:v>
                </c:pt>
                <c:pt idx="362">
                  <c:v> Chris Johnson</c:v>
                </c:pt>
                <c:pt idx="363">
                  <c:v> Maurice Harkless</c:v>
                </c:pt>
                <c:pt idx="364">
                  <c:v> Sergey Karasev</c:v>
                </c:pt>
                <c:pt idx="365">
                  <c:v> E'Twaun Moore</c:v>
                </c:pt>
                <c:pt idx="366">
                  <c:v> Spencer Dinwiddie</c:v>
                </c:pt>
                <c:pt idx="367">
                  <c:v> Erick Green</c:v>
                </c:pt>
                <c:pt idx="368">
                  <c:v> Brandon Davies</c:v>
                </c:pt>
                <c:pt idx="369">
                  <c:v> Ryan Hollins</c:v>
                </c:pt>
                <c:pt idx="370">
                  <c:v> Joe Harris</c:v>
                </c:pt>
                <c:pt idx="371">
                  <c:v> Jeff Ayres</c:v>
                </c:pt>
                <c:pt idx="372">
                  <c:v> Jerome Jordan</c:v>
                </c:pt>
                <c:pt idx="373">
                  <c:v> Sebastian Telfair</c:v>
                </c:pt>
                <c:pt idx="374">
                  <c:v> John Jenkins</c:v>
                </c:pt>
                <c:pt idx="375">
                  <c:v> A.J. Price</c:v>
                </c:pt>
                <c:pt idx="376">
                  <c:v> Austin Daye</c:v>
                </c:pt>
                <c:pt idx="377">
                  <c:v> Samuel Dalembert</c:v>
                </c:pt>
                <c:pt idx="378">
                  <c:v> Jeffery Taylor</c:v>
                </c:pt>
                <c:pt idx="379">
                  <c:v> Tyler Ennis</c:v>
                </c:pt>
                <c:pt idx="380">
                  <c:v> Lorenzo Brown</c:v>
                </c:pt>
                <c:pt idx="381">
                  <c:v> Kendall Marshall</c:v>
                </c:pt>
                <c:pt idx="382">
                  <c:v> Mike Miller</c:v>
                </c:pt>
                <c:pt idx="383">
                  <c:v> Doug McDermott</c:v>
                </c:pt>
                <c:pt idx="384">
                  <c:v> Raymond Felton</c:v>
                </c:pt>
                <c:pt idx="385">
                  <c:v> JaVale McGee</c:v>
                </c:pt>
                <c:pt idx="386">
                  <c:v> Martell Webster</c:v>
                </c:pt>
                <c:pt idx="387">
                  <c:v> James Young</c:v>
                </c:pt>
                <c:pt idx="388">
                  <c:v> Luigi Datome</c:v>
                </c:pt>
                <c:pt idx="389">
                  <c:v> John Lucas III</c:v>
                </c:pt>
                <c:pt idx="390">
                  <c:v> Johnny O'Bryant</c:v>
                </c:pt>
                <c:pt idx="391">
                  <c:v> Elton Brand</c:v>
                </c:pt>
                <c:pt idx="392">
                  <c:v> Jeff Withey</c:v>
                </c:pt>
                <c:pt idx="393">
                  <c:v> Furkan Aldemir</c:v>
                </c:pt>
                <c:pt idx="394">
                  <c:v> Joffrey Lauvergne</c:v>
                </c:pt>
                <c:pt idx="395">
                  <c:v> Jordan Adams</c:v>
                </c:pt>
                <c:pt idx="396">
                  <c:v> Jeremy Evans</c:v>
                </c:pt>
                <c:pt idx="397">
                  <c:v> Ricky Ledo</c:v>
                </c:pt>
                <c:pt idx="398">
                  <c:v> Dwight Powell</c:v>
                </c:pt>
                <c:pt idx="399">
                  <c:v> Joel Anthony</c:v>
                </c:pt>
                <c:pt idx="400">
                  <c:v> Darius Morris</c:v>
                </c:pt>
                <c:pt idx="401">
                  <c:v> Noah Vonleh</c:v>
                </c:pt>
                <c:pt idx="402">
                  <c:v> Greg Smith</c:v>
                </c:pt>
                <c:pt idx="403">
                  <c:v> Bryce Cotton</c:v>
                </c:pt>
                <c:pt idx="404">
                  <c:v> Glenn Robinson III</c:v>
                </c:pt>
                <c:pt idx="405">
                  <c:v> Nick Johnson</c:v>
                </c:pt>
                <c:pt idx="406">
                  <c:v> Kyle Anderson</c:v>
                </c:pt>
                <c:pt idx="407">
                  <c:v> Josh McRoberts</c:v>
                </c:pt>
                <c:pt idx="408">
                  <c:v> Reggie Bullock</c:v>
                </c:pt>
                <c:pt idx="409">
                  <c:v> Steve Novak</c:v>
                </c:pt>
                <c:pt idx="410">
                  <c:v> JaMychal Green</c:v>
                </c:pt>
                <c:pt idx="411">
                  <c:v> James Michael McAdoo</c:v>
                </c:pt>
                <c:pt idx="412">
                  <c:v> Jeff Adrien</c:v>
                </c:pt>
                <c:pt idx="413">
                  <c:v> Shayne Whittington</c:v>
                </c:pt>
                <c:pt idx="414">
                  <c:v> Tim Frazier</c:v>
                </c:pt>
                <c:pt idx="415">
                  <c:v> Jarnell Stokes</c:v>
                </c:pt>
                <c:pt idx="416">
                  <c:v> Ian Clark</c:v>
                </c:pt>
                <c:pt idx="417">
                  <c:v> DeJuan Blair</c:v>
                </c:pt>
                <c:pt idx="418">
                  <c:v> Jorge Gutierrez</c:v>
                </c:pt>
                <c:pt idx="419">
                  <c:v> Paul George</c:v>
                </c:pt>
                <c:pt idx="420">
                  <c:v> Dwight Buycks</c:v>
                </c:pt>
                <c:pt idx="421">
                  <c:v> Toney Douglas</c:v>
                </c:pt>
                <c:pt idx="422">
                  <c:v> Chuck Hayes</c:v>
                </c:pt>
                <c:pt idx="423">
                  <c:v> Landry Fields</c:v>
                </c:pt>
                <c:pt idx="424">
                  <c:v> Larry Drew II</c:v>
                </c:pt>
                <c:pt idx="425">
                  <c:v> Francisco Garcia</c:v>
                </c:pt>
                <c:pt idx="426">
                  <c:v> Bernard James</c:v>
                </c:pt>
                <c:pt idx="427">
                  <c:v> Malcolm Thomas</c:v>
                </c:pt>
                <c:pt idx="428">
                  <c:v> Nate Wolters</c:v>
                </c:pt>
                <c:pt idx="429">
                  <c:v> John Salmons</c:v>
                </c:pt>
                <c:pt idx="430">
                  <c:v> C.J. Wilcox</c:v>
                </c:pt>
                <c:pt idx="431">
                  <c:v> Jannero Pargo</c:v>
                </c:pt>
                <c:pt idx="432">
                  <c:v> Reggie Williams</c:v>
                </c:pt>
                <c:pt idx="433">
                  <c:v> Jordan Hamilton</c:v>
                </c:pt>
                <c:pt idx="434">
                  <c:v> Cartier Martin</c:v>
                </c:pt>
                <c:pt idx="435">
                  <c:v> Devyn Marble</c:v>
                </c:pt>
                <c:pt idx="436">
                  <c:v> Elliot Williams</c:v>
                </c:pt>
                <c:pt idx="437">
                  <c:v> Gerald Wallace</c:v>
                </c:pt>
                <c:pt idx="438">
                  <c:v> Brendan Haywood</c:v>
                </c:pt>
                <c:pt idx="439">
                  <c:v> Jared Cunningham</c:v>
                </c:pt>
                <c:pt idx="440">
                  <c:v> Clint Capela</c:v>
                </c:pt>
                <c:pt idx="441">
                  <c:v> Earl Barron</c:v>
                </c:pt>
                <c:pt idx="442">
                  <c:v> Russ Smith</c:v>
                </c:pt>
                <c:pt idx="443">
                  <c:v> Ekpe Udoh</c:v>
                </c:pt>
                <c:pt idx="444">
                  <c:v> Brandon Rush</c:v>
                </c:pt>
                <c:pt idx="445">
                  <c:v> Quincy Miller</c:v>
                </c:pt>
                <c:pt idx="446">
                  <c:v> Zoran Dragic</c:v>
                </c:pt>
                <c:pt idx="447">
                  <c:v> Nazr Mohammed</c:v>
                </c:pt>
                <c:pt idx="448">
                  <c:v> Jack Cooley</c:v>
                </c:pt>
                <c:pt idx="449">
                  <c:v> Earl Clark</c:v>
                </c:pt>
                <c:pt idx="450">
                  <c:v> Arinze Onuaku</c:v>
                </c:pt>
                <c:pt idx="451">
                  <c:v> Victor Claver</c:v>
                </c:pt>
                <c:pt idx="452">
                  <c:v> Shavlik Randolph</c:v>
                </c:pt>
                <c:pt idx="453">
                  <c:v> Vander Blue</c:v>
                </c:pt>
                <c:pt idx="454">
                  <c:v> Sean Kilpatrick</c:v>
                </c:pt>
                <c:pt idx="455">
                  <c:v> Will Bynum</c:v>
                </c:pt>
                <c:pt idx="456">
                  <c:v> Ognjen Kuzmic</c:v>
                </c:pt>
                <c:pt idx="457">
                  <c:v> Shannon Brown</c:v>
                </c:pt>
                <c:pt idx="458">
                  <c:v> Xavier Henry</c:v>
                </c:pt>
                <c:pt idx="459">
                  <c:v> Kenyon Martin</c:v>
                </c:pt>
                <c:pt idx="460">
                  <c:v> Dahntay Jones</c:v>
                </c:pt>
                <c:pt idx="461">
                  <c:v> Chris Douglas-Roberts</c:v>
                </c:pt>
                <c:pt idx="462">
                  <c:v> Lester Hudson</c:v>
                </c:pt>
                <c:pt idx="463">
                  <c:v> Drew Gordon</c:v>
                </c:pt>
                <c:pt idx="464">
                  <c:v> Grant Jerrett</c:v>
                </c:pt>
                <c:pt idx="465">
                  <c:v> Will Cherry</c:v>
                </c:pt>
                <c:pt idx="466">
                  <c:v> Greg Stiemsma</c:v>
                </c:pt>
                <c:pt idx="467">
                  <c:v> Glen Rice Jr.</c:v>
                </c:pt>
                <c:pt idx="468">
                  <c:v> Cameron Bairstow</c:v>
                </c:pt>
                <c:pt idx="469">
                  <c:v> Bruno Caboclo</c:v>
                </c:pt>
                <c:pt idx="470">
                  <c:v> Jerel McNeal</c:v>
                </c:pt>
                <c:pt idx="471">
                  <c:v> David Stockton</c:v>
                </c:pt>
                <c:pt idx="472">
                  <c:v> Miroslav Raduljica</c:v>
                </c:pt>
                <c:pt idx="473">
                  <c:v> Toure' Murry</c:v>
                </c:pt>
                <c:pt idx="474">
                  <c:v> Patrick Christopher</c:v>
                </c:pt>
                <c:pt idx="475">
                  <c:v> Lucas Nogueira</c:v>
                </c:pt>
                <c:pt idx="476">
                  <c:v> Gal Mekel</c:v>
                </c:pt>
                <c:pt idx="477">
                  <c:v> Tyrus Thomas</c:v>
                </c:pt>
                <c:pt idx="478">
                  <c:v> Alex Kirk</c:v>
                </c:pt>
                <c:pt idx="479">
                  <c:v> Andre Dawkins</c:v>
                </c:pt>
                <c:pt idx="480">
                  <c:v> Jamaal Franklin</c:v>
                </c:pt>
                <c:pt idx="481">
                  <c:v> Andrei Kirilenko</c:v>
                </c:pt>
                <c:pt idx="482">
                  <c:v> Sim Bhullar</c:v>
                </c:pt>
                <c:pt idx="483">
                  <c:v> Eric Moreland</c:v>
                </c:pt>
                <c:pt idx="484">
                  <c:v> Julius Randle</c:v>
                </c:pt>
                <c:pt idx="485">
                  <c:v> Darius Miller</c:v>
                </c:pt>
                <c:pt idx="486">
                  <c:v> Seth Curry</c:v>
                </c:pt>
                <c:pt idx="487">
                  <c:v> Ronny Turiaf</c:v>
                </c:pt>
                <c:pt idx="488">
                  <c:v> Malcolm Lee</c:v>
                </c:pt>
                <c:pt idx="489">
                  <c:v> Kalin Lucas</c:v>
                </c:pt>
                <c:pt idx="490">
                  <c:v> Jerrelle Benimon</c:v>
                </c:pt>
                <c:pt idx="491">
                  <c:v> David Wear</c:v>
                </c:pt>
              </c:strCache>
            </c:strRef>
          </c:xVal>
          <c:yVal>
            <c:numRef>
              <c:f>'Total Points 2015'!$V$2:$V$493</c:f>
              <c:numCache>
                <c:formatCode>0</c:formatCode>
                <c:ptCount val="492"/>
                <c:pt idx="0">
                  <c:v>2219.4</c:v>
                </c:pt>
                <c:pt idx="1">
                  <c:v>1904</c:v>
                </c:pt>
                <c:pt idx="2">
                  <c:v>1882.7</c:v>
                </c:pt>
                <c:pt idx="3">
                  <c:v>1745.7</c:v>
                </c:pt>
                <c:pt idx="4">
                  <c:v>1722</c:v>
                </c:pt>
                <c:pt idx="5">
                  <c:v>1670.8999999999999</c:v>
                </c:pt>
                <c:pt idx="6">
                  <c:v>1661.3999999999999</c:v>
                </c:pt>
                <c:pt idx="7">
                  <c:v>1659.1999999999998</c:v>
                </c:pt>
                <c:pt idx="8">
                  <c:v>1627.5</c:v>
                </c:pt>
                <c:pt idx="9">
                  <c:v>1566.2</c:v>
                </c:pt>
                <c:pt idx="10">
                  <c:v>1512</c:v>
                </c:pt>
                <c:pt idx="11">
                  <c:v>1467.3</c:v>
                </c:pt>
                <c:pt idx="12">
                  <c:v>1466.8</c:v>
                </c:pt>
                <c:pt idx="13">
                  <c:v>1443</c:v>
                </c:pt>
                <c:pt idx="14">
                  <c:v>1434.8000000000002</c:v>
                </c:pt>
                <c:pt idx="15">
                  <c:v>1428.2</c:v>
                </c:pt>
                <c:pt idx="16">
                  <c:v>1421.9</c:v>
                </c:pt>
                <c:pt idx="17">
                  <c:v>1409.3999999999999</c:v>
                </c:pt>
                <c:pt idx="18">
                  <c:v>1390.4</c:v>
                </c:pt>
                <c:pt idx="19">
                  <c:v>1385.8</c:v>
                </c:pt>
                <c:pt idx="20">
                  <c:v>1377</c:v>
                </c:pt>
                <c:pt idx="21">
                  <c:v>1333</c:v>
                </c:pt>
                <c:pt idx="22">
                  <c:v>1332.1000000000001</c:v>
                </c:pt>
                <c:pt idx="23">
                  <c:v>1311.4</c:v>
                </c:pt>
                <c:pt idx="24">
                  <c:v>1300</c:v>
                </c:pt>
                <c:pt idx="25">
                  <c:v>1288.8</c:v>
                </c:pt>
                <c:pt idx="26">
                  <c:v>1279.1999999999998</c:v>
                </c:pt>
                <c:pt idx="27">
                  <c:v>1271.4000000000001</c:v>
                </c:pt>
                <c:pt idx="28">
                  <c:v>1254.6000000000001</c:v>
                </c:pt>
                <c:pt idx="29">
                  <c:v>1246</c:v>
                </c:pt>
                <c:pt idx="30">
                  <c:v>1240</c:v>
                </c:pt>
                <c:pt idx="31">
                  <c:v>1238.3999999999999</c:v>
                </c:pt>
                <c:pt idx="32">
                  <c:v>1230</c:v>
                </c:pt>
                <c:pt idx="33">
                  <c:v>1219.0999999999999</c:v>
                </c:pt>
                <c:pt idx="34">
                  <c:v>1206</c:v>
                </c:pt>
                <c:pt idx="35">
                  <c:v>1184</c:v>
                </c:pt>
                <c:pt idx="36">
                  <c:v>1170</c:v>
                </c:pt>
                <c:pt idx="37">
                  <c:v>1162.8000000000002</c:v>
                </c:pt>
                <c:pt idx="38">
                  <c:v>1162.5</c:v>
                </c:pt>
                <c:pt idx="39">
                  <c:v>1160.7</c:v>
                </c:pt>
                <c:pt idx="40">
                  <c:v>1155.2</c:v>
                </c:pt>
                <c:pt idx="41">
                  <c:v>1152</c:v>
                </c:pt>
                <c:pt idx="42">
                  <c:v>1143.1000000000001</c:v>
                </c:pt>
                <c:pt idx="43">
                  <c:v>1140</c:v>
                </c:pt>
                <c:pt idx="44">
                  <c:v>1131.6000000000001</c:v>
                </c:pt>
                <c:pt idx="45">
                  <c:v>1116.5</c:v>
                </c:pt>
                <c:pt idx="46">
                  <c:v>1106</c:v>
                </c:pt>
                <c:pt idx="47">
                  <c:v>1098.8</c:v>
                </c:pt>
                <c:pt idx="48">
                  <c:v>1097.1000000000001</c:v>
                </c:pt>
                <c:pt idx="49">
                  <c:v>1084.2</c:v>
                </c:pt>
                <c:pt idx="50">
                  <c:v>1079</c:v>
                </c:pt>
                <c:pt idx="51">
                  <c:v>1072.6000000000001</c:v>
                </c:pt>
                <c:pt idx="52">
                  <c:v>1071.5999999999999</c:v>
                </c:pt>
                <c:pt idx="53">
                  <c:v>1071</c:v>
                </c:pt>
                <c:pt idx="54">
                  <c:v>1070.3</c:v>
                </c:pt>
                <c:pt idx="55">
                  <c:v>1070.3</c:v>
                </c:pt>
                <c:pt idx="56">
                  <c:v>1058.6000000000001</c:v>
                </c:pt>
                <c:pt idx="57">
                  <c:v>1056</c:v>
                </c:pt>
                <c:pt idx="58">
                  <c:v>1049.6000000000001</c:v>
                </c:pt>
                <c:pt idx="59">
                  <c:v>1041.3999999999999</c:v>
                </c:pt>
                <c:pt idx="60">
                  <c:v>1037.4000000000001</c:v>
                </c:pt>
                <c:pt idx="61">
                  <c:v>1036.2</c:v>
                </c:pt>
                <c:pt idx="62">
                  <c:v>1029.2</c:v>
                </c:pt>
                <c:pt idx="63">
                  <c:v>1028.7</c:v>
                </c:pt>
                <c:pt idx="64">
                  <c:v>1011.2</c:v>
                </c:pt>
                <c:pt idx="65">
                  <c:v>1008</c:v>
                </c:pt>
                <c:pt idx="66">
                  <c:v>1000.4</c:v>
                </c:pt>
                <c:pt idx="67">
                  <c:v>992.19999999999993</c:v>
                </c:pt>
                <c:pt idx="68">
                  <c:v>979.2</c:v>
                </c:pt>
                <c:pt idx="69">
                  <c:v>972.80000000000007</c:v>
                </c:pt>
                <c:pt idx="70">
                  <c:v>968</c:v>
                </c:pt>
                <c:pt idx="71">
                  <c:v>968</c:v>
                </c:pt>
                <c:pt idx="72">
                  <c:v>965.59999999999991</c:v>
                </c:pt>
                <c:pt idx="73">
                  <c:v>963.90000000000009</c:v>
                </c:pt>
                <c:pt idx="74">
                  <c:v>963.6</c:v>
                </c:pt>
                <c:pt idx="75">
                  <c:v>960</c:v>
                </c:pt>
                <c:pt idx="76">
                  <c:v>960</c:v>
                </c:pt>
                <c:pt idx="77">
                  <c:v>954</c:v>
                </c:pt>
                <c:pt idx="78">
                  <c:v>951.19999999999993</c:v>
                </c:pt>
                <c:pt idx="79">
                  <c:v>947.69999999999993</c:v>
                </c:pt>
                <c:pt idx="80">
                  <c:v>945</c:v>
                </c:pt>
                <c:pt idx="81">
                  <c:v>945</c:v>
                </c:pt>
                <c:pt idx="82">
                  <c:v>945</c:v>
                </c:pt>
                <c:pt idx="83">
                  <c:v>944</c:v>
                </c:pt>
                <c:pt idx="84">
                  <c:v>943</c:v>
                </c:pt>
                <c:pt idx="85">
                  <c:v>928.40000000000009</c:v>
                </c:pt>
                <c:pt idx="86">
                  <c:v>924.3</c:v>
                </c:pt>
                <c:pt idx="87">
                  <c:v>920</c:v>
                </c:pt>
                <c:pt idx="88">
                  <c:v>915.2</c:v>
                </c:pt>
                <c:pt idx="89">
                  <c:v>907.5</c:v>
                </c:pt>
                <c:pt idx="90">
                  <c:v>902.69999999999993</c:v>
                </c:pt>
                <c:pt idx="91">
                  <c:v>894.6</c:v>
                </c:pt>
                <c:pt idx="92">
                  <c:v>884</c:v>
                </c:pt>
                <c:pt idx="93">
                  <c:v>882</c:v>
                </c:pt>
                <c:pt idx="94">
                  <c:v>880.6</c:v>
                </c:pt>
                <c:pt idx="95">
                  <c:v>869.19999999999993</c:v>
                </c:pt>
                <c:pt idx="96">
                  <c:v>868.7</c:v>
                </c:pt>
                <c:pt idx="97">
                  <c:v>852</c:v>
                </c:pt>
                <c:pt idx="98">
                  <c:v>847</c:v>
                </c:pt>
                <c:pt idx="99">
                  <c:v>842.4</c:v>
                </c:pt>
                <c:pt idx="100">
                  <c:v>840</c:v>
                </c:pt>
                <c:pt idx="101">
                  <c:v>837.80000000000007</c:v>
                </c:pt>
                <c:pt idx="102">
                  <c:v>836.4</c:v>
                </c:pt>
                <c:pt idx="103">
                  <c:v>836.4</c:v>
                </c:pt>
                <c:pt idx="104">
                  <c:v>835.69999999999993</c:v>
                </c:pt>
                <c:pt idx="105">
                  <c:v>828.8</c:v>
                </c:pt>
                <c:pt idx="106">
                  <c:v>828.19999999999993</c:v>
                </c:pt>
                <c:pt idx="107">
                  <c:v>817.4</c:v>
                </c:pt>
                <c:pt idx="108">
                  <c:v>816</c:v>
                </c:pt>
                <c:pt idx="109">
                  <c:v>809.4</c:v>
                </c:pt>
                <c:pt idx="110">
                  <c:v>805.6</c:v>
                </c:pt>
                <c:pt idx="111">
                  <c:v>805</c:v>
                </c:pt>
                <c:pt idx="112">
                  <c:v>803.6</c:v>
                </c:pt>
                <c:pt idx="113">
                  <c:v>791.8</c:v>
                </c:pt>
                <c:pt idx="114">
                  <c:v>790.4</c:v>
                </c:pt>
                <c:pt idx="115">
                  <c:v>785.69999999999993</c:v>
                </c:pt>
                <c:pt idx="116">
                  <c:v>780.5</c:v>
                </c:pt>
                <c:pt idx="117">
                  <c:v>780</c:v>
                </c:pt>
                <c:pt idx="118">
                  <c:v>779</c:v>
                </c:pt>
                <c:pt idx="119">
                  <c:v>779</c:v>
                </c:pt>
                <c:pt idx="120">
                  <c:v>779</c:v>
                </c:pt>
                <c:pt idx="121">
                  <c:v>777.69999999999993</c:v>
                </c:pt>
                <c:pt idx="122">
                  <c:v>777.69999999999993</c:v>
                </c:pt>
                <c:pt idx="123">
                  <c:v>772.5</c:v>
                </c:pt>
                <c:pt idx="124">
                  <c:v>772.19999999999993</c:v>
                </c:pt>
                <c:pt idx="125">
                  <c:v>771.40000000000009</c:v>
                </c:pt>
                <c:pt idx="126">
                  <c:v>770</c:v>
                </c:pt>
                <c:pt idx="127">
                  <c:v>767.6</c:v>
                </c:pt>
                <c:pt idx="128">
                  <c:v>761.4</c:v>
                </c:pt>
                <c:pt idx="129">
                  <c:v>752.4</c:v>
                </c:pt>
                <c:pt idx="130">
                  <c:v>742.5</c:v>
                </c:pt>
                <c:pt idx="131">
                  <c:v>737</c:v>
                </c:pt>
                <c:pt idx="132">
                  <c:v>735</c:v>
                </c:pt>
                <c:pt idx="133">
                  <c:v>731.6</c:v>
                </c:pt>
                <c:pt idx="134">
                  <c:v>729.80000000000007</c:v>
                </c:pt>
                <c:pt idx="135">
                  <c:v>729.80000000000007</c:v>
                </c:pt>
                <c:pt idx="136">
                  <c:v>724.50000000000011</c:v>
                </c:pt>
                <c:pt idx="137">
                  <c:v>713.4</c:v>
                </c:pt>
                <c:pt idx="138">
                  <c:v>709.8</c:v>
                </c:pt>
                <c:pt idx="139">
                  <c:v>708.09999999999991</c:v>
                </c:pt>
                <c:pt idx="140">
                  <c:v>704.69999999999993</c:v>
                </c:pt>
                <c:pt idx="141">
                  <c:v>702.1</c:v>
                </c:pt>
                <c:pt idx="142">
                  <c:v>702</c:v>
                </c:pt>
                <c:pt idx="143">
                  <c:v>697.5</c:v>
                </c:pt>
                <c:pt idx="144">
                  <c:v>697</c:v>
                </c:pt>
                <c:pt idx="145">
                  <c:v>696</c:v>
                </c:pt>
                <c:pt idx="146">
                  <c:v>692.30000000000007</c:v>
                </c:pt>
                <c:pt idx="147">
                  <c:v>688.80000000000007</c:v>
                </c:pt>
                <c:pt idx="148">
                  <c:v>685.8</c:v>
                </c:pt>
                <c:pt idx="149">
                  <c:v>678.5</c:v>
                </c:pt>
                <c:pt idx="150">
                  <c:v>668.80000000000007</c:v>
                </c:pt>
                <c:pt idx="151">
                  <c:v>667.4</c:v>
                </c:pt>
                <c:pt idx="152">
                  <c:v>667</c:v>
                </c:pt>
                <c:pt idx="153">
                  <c:v>666</c:v>
                </c:pt>
                <c:pt idx="154">
                  <c:v>663.30000000000007</c:v>
                </c:pt>
                <c:pt idx="155">
                  <c:v>659.2</c:v>
                </c:pt>
                <c:pt idx="156">
                  <c:v>656</c:v>
                </c:pt>
                <c:pt idx="157">
                  <c:v>655.7</c:v>
                </c:pt>
                <c:pt idx="158">
                  <c:v>650</c:v>
                </c:pt>
                <c:pt idx="159">
                  <c:v>648</c:v>
                </c:pt>
                <c:pt idx="160">
                  <c:v>647.80000000000007</c:v>
                </c:pt>
                <c:pt idx="161">
                  <c:v>638.6</c:v>
                </c:pt>
                <c:pt idx="162">
                  <c:v>636.4</c:v>
                </c:pt>
                <c:pt idx="163">
                  <c:v>631.4</c:v>
                </c:pt>
                <c:pt idx="164">
                  <c:v>631.4</c:v>
                </c:pt>
                <c:pt idx="165">
                  <c:v>624.80000000000007</c:v>
                </c:pt>
                <c:pt idx="166">
                  <c:v>614.20000000000005</c:v>
                </c:pt>
                <c:pt idx="167">
                  <c:v>608.30000000000007</c:v>
                </c:pt>
                <c:pt idx="168">
                  <c:v>605.90000000000009</c:v>
                </c:pt>
                <c:pt idx="169">
                  <c:v>605.20000000000005</c:v>
                </c:pt>
                <c:pt idx="170">
                  <c:v>600.6</c:v>
                </c:pt>
                <c:pt idx="171">
                  <c:v>600.6</c:v>
                </c:pt>
                <c:pt idx="172">
                  <c:v>599.5</c:v>
                </c:pt>
                <c:pt idx="173">
                  <c:v>596.30000000000007</c:v>
                </c:pt>
                <c:pt idx="174">
                  <c:v>592.20000000000005</c:v>
                </c:pt>
                <c:pt idx="175">
                  <c:v>592</c:v>
                </c:pt>
                <c:pt idx="176">
                  <c:v>584</c:v>
                </c:pt>
                <c:pt idx="177">
                  <c:v>577.5</c:v>
                </c:pt>
                <c:pt idx="178">
                  <c:v>577.5</c:v>
                </c:pt>
                <c:pt idx="179">
                  <c:v>577.20000000000005</c:v>
                </c:pt>
                <c:pt idx="180">
                  <c:v>570.4</c:v>
                </c:pt>
                <c:pt idx="181">
                  <c:v>570</c:v>
                </c:pt>
                <c:pt idx="182">
                  <c:v>570</c:v>
                </c:pt>
                <c:pt idx="183">
                  <c:v>568.80000000000007</c:v>
                </c:pt>
                <c:pt idx="184">
                  <c:v>566.40000000000009</c:v>
                </c:pt>
                <c:pt idx="185">
                  <c:v>566.4</c:v>
                </c:pt>
                <c:pt idx="186">
                  <c:v>565.6</c:v>
                </c:pt>
                <c:pt idx="187">
                  <c:v>562.80000000000007</c:v>
                </c:pt>
                <c:pt idx="188">
                  <c:v>554.79999999999995</c:v>
                </c:pt>
                <c:pt idx="189">
                  <c:v>554.79999999999995</c:v>
                </c:pt>
                <c:pt idx="190">
                  <c:v>553</c:v>
                </c:pt>
                <c:pt idx="191">
                  <c:v>547.6</c:v>
                </c:pt>
                <c:pt idx="192">
                  <c:v>547.5</c:v>
                </c:pt>
                <c:pt idx="193">
                  <c:v>547.5</c:v>
                </c:pt>
                <c:pt idx="194">
                  <c:v>545.4</c:v>
                </c:pt>
                <c:pt idx="195">
                  <c:v>541.79999999999995</c:v>
                </c:pt>
                <c:pt idx="196">
                  <c:v>540</c:v>
                </c:pt>
                <c:pt idx="197">
                  <c:v>539</c:v>
                </c:pt>
                <c:pt idx="198">
                  <c:v>539</c:v>
                </c:pt>
                <c:pt idx="199">
                  <c:v>537.19999999999993</c:v>
                </c:pt>
                <c:pt idx="200">
                  <c:v>532</c:v>
                </c:pt>
                <c:pt idx="201">
                  <c:v>531</c:v>
                </c:pt>
                <c:pt idx="202">
                  <c:v>530.4</c:v>
                </c:pt>
                <c:pt idx="203">
                  <c:v>522.90000000000009</c:v>
                </c:pt>
                <c:pt idx="204">
                  <c:v>522.6</c:v>
                </c:pt>
                <c:pt idx="205">
                  <c:v>521.4</c:v>
                </c:pt>
                <c:pt idx="206">
                  <c:v>518.4</c:v>
                </c:pt>
                <c:pt idx="207">
                  <c:v>513</c:v>
                </c:pt>
                <c:pt idx="208">
                  <c:v>512</c:v>
                </c:pt>
                <c:pt idx="209">
                  <c:v>506.99999999999994</c:v>
                </c:pt>
                <c:pt idx="210">
                  <c:v>504</c:v>
                </c:pt>
                <c:pt idx="211">
                  <c:v>503.20000000000005</c:v>
                </c:pt>
                <c:pt idx="212">
                  <c:v>500.19999999999993</c:v>
                </c:pt>
                <c:pt idx="213">
                  <c:v>496</c:v>
                </c:pt>
                <c:pt idx="214">
                  <c:v>494.09999999999997</c:v>
                </c:pt>
                <c:pt idx="215">
                  <c:v>489.8</c:v>
                </c:pt>
                <c:pt idx="216">
                  <c:v>482.40000000000003</c:v>
                </c:pt>
                <c:pt idx="217">
                  <c:v>482.40000000000003</c:v>
                </c:pt>
                <c:pt idx="218">
                  <c:v>480</c:v>
                </c:pt>
                <c:pt idx="219">
                  <c:v>478.8</c:v>
                </c:pt>
                <c:pt idx="220">
                  <c:v>471.2</c:v>
                </c:pt>
                <c:pt idx="221">
                  <c:v>471.2</c:v>
                </c:pt>
                <c:pt idx="222">
                  <c:v>469</c:v>
                </c:pt>
                <c:pt idx="223">
                  <c:v>468.59999999999997</c:v>
                </c:pt>
                <c:pt idx="224">
                  <c:v>462</c:v>
                </c:pt>
                <c:pt idx="225">
                  <c:v>460.20000000000005</c:v>
                </c:pt>
                <c:pt idx="226">
                  <c:v>460.20000000000005</c:v>
                </c:pt>
                <c:pt idx="227">
                  <c:v>455.59999999999997</c:v>
                </c:pt>
                <c:pt idx="228">
                  <c:v>450</c:v>
                </c:pt>
                <c:pt idx="229">
                  <c:v>444</c:v>
                </c:pt>
                <c:pt idx="230">
                  <c:v>442</c:v>
                </c:pt>
                <c:pt idx="231">
                  <c:v>440.2</c:v>
                </c:pt>
                <c:pt idx="232">
                  <c:v>435</c:v>
                </c:pt>
                <c:pt idx="233">
                  <c:v>434.99999999999994</c:v>
                </c:pt>
                <c:pt idx="234">
                  <c:v>434.99999999999994</c:v>
                </c:pt>
                <c:pt idx="235">
                  <c:v>434.7</c:v>
                </c:pt>
                <c:pt idx="236">
                  <c:v>432.6</c:v>
                </c:pt>
                <c:pt idx="237">
                  <c:v>432.4</c:v>
                </c:pt>
                <c:pt idx="238">
                  <c:v>432</c:v>
                </c:pt>
                <c:pt idx="239">
                  <c:v>429.20000000000005</c:v>
                </c:pt>
                <c:pt idx="240">
                  <c:v>429.2</c:v>
                </c:pt>
                <c:pt idx="241">
                  <c:v>427.8</c:v>
                </c:pt>
                <c:pt idx="242">
                  <c:v>426.4</c:v>
                </c:pt>
                <c:pt idx="243">
                  <c:v>423.4</c:v>
                </c:pt>
                <c:pt idx="244">
                  <c:v>422.09999999999997</c:v>
                </c:pt>
                <c:pt idx="245">
                  <c:v>421.59999999999997</c:v>
                </c:pt>
                <c:pt idx="246">
                  <c:v>421.2</c:v>
                </c:pt>
                <c:pt idx="247">
                  <c:v>414.4</c:v>
                </c:pt>
                <c:pt idx="248">
                  <c:v>409.5</c:v>
                </c:pt>
                <c:pt idx="249">
                  <c:v>403.2</c:v>
                </c:pt>
                <c:pt idx="250">
                  <c:v>403.2</c:v>
                </c:pt>
                <c:pt idx="251">
                  <c:v>401.20000000000005</c:v>
                </c:pt>
                <c:pt idx="252">
                  <c:v>395</c:v>
                </c:pt>
                <c:pt idx="253">
                  <c:v>394.4</c:v>
                </c:pt>
                <c:pt idx="254">
                  <c:v>393.59999999999997</c:v>
                </c:pt>
                <c:pt idx="255">
                  <c:v>392.20000000000005</c:v>
                </c:pt>
                <c:pt idx="256">
                  <c:v>390</c:v>
                </c:pt>
                <c:pt idx="257">
                  <c:v>387.5</c:v>
                </c:pt>
                <c:pt idx="258">
                  <c:v>387.1</c:v>
                </c:pt>
                <c:pt idx="259">
                  <c:v>386.09999999999997</c:v>
                </c:pt>
                <c:pt idx="260">
                  <c:v>384.8</c:v>
                </c:pt>
                <c:pt idx="261">
                  <c:v>382.8</c:v>
                </c:pt>
                <c:pt idx="262">
                  <c:v>382.79999999999995</c:v>
                </c:pt>
                <c:pt idx="263">
                  <c:v>382.2</c:v>
                </c:pt>
                <c:pt idx="264">
                  <c:v>379.20000000000005</c:v>
                </c:pt>
                <c:pt idx="265">
                  <c:v>378</c:v>
                </c:pt>
                <c:pt idx="266">
                  <c:v>376.2</c:v>
                </c:pt>
                <c:pt idx="267">
                  <c:v>375.3</c:v>
                </c:pt>
                <c:pt idx="268">
                  <c:v>359.1</c:v>
                </c:pt>
                <c:pt idx="269">
                  <c:v>356.40000000000003</c:v>
                </c:pt>
                <c:pt idx="270">
                  <c:v>351.90000000000003</c:v>
                </c:pt>
                <c:pt idx="271">
                  <c:v>348.3</c:v>
                </c:pt>
                <c:pt idx="272">
                  <c:v>347.2</c:v>
                </c:pt>
                <c:pt idx="273">
                  <c:v>343.2</c:v>
                </c:pt>
                <c:pt idx="274">
                  <c:v>340.20000000000005</c:v>
                </c:pt>
                <c:pt idx="275">
                  <c:v>340</c:v>
                </c:pt>
                <c:pt idx="276">
                  <c:v>335.5</c:v>
                </c:pt>
                <c:pt idx="277">
                  <c:v>335.5</c:v>
                </c:pt>
                <c:pt idx="278">
                  <c:v>332.8</c:v>
                </c:pt>
                <c:pt idx="279">
                  <c:v>326.39999999999998</c:v>
                </c:pt>
                <c:pt idx="280">
                  <c:v>324.5</c:v>
                </c:pt>
                <c:pt idx="281">
                  <c:v>324.3</c:v>
                </c:pt>
                <c:pt idx="282">
                  <c:v>321.59999999999997</c:v>
                </c:pt>
                <c:pt idx="283">
                  <c:v>321.20000000000005</c:v>
                </c:pt>
                <c:pt idx="284">
                  <c:v>318</c:v>
                </c:pt>
                <c:pt idx="285">
                  <c:v>315</c:v>
                </c:pt>
                <c:pt idx="286">
                  <c:v>310</c:v>
                </c:pt>
                <c:pt idx="287">
                  <c:v>310</c:v>
                </c:pt>
                <c:pt idx="288">
                  <c:v>308.2</c:v>
                </c:pt>
                <c:pt idx="289">
                  <c:v>307.8</c:v>
                </c:pt>
                <c:pt idx="290">
                  <c:v>307.5</c:v>
                </c:pt>
                <c:pt idx="291">
                  <c:v>307.2</c:v>
                </c:pt>
                <c:pt idx="292">
                  <c:v>306.8</c:v>
                </c:pt>
                <c:pt idx="293">
                  <c:v>297</c:v>
                </c:pt>
                <c:pt idx="294">
                  <c:v>296.40000000000003</c:v>
                </c:pt>
                <c:pt idx="295">
                  <c:v>296.09999999999997</c:v>
                </c:pt>
                <c:pt idx="296">
                  <c:v>296</c:v>
                </c:pt>
                <c:pt idx="297">
                  <c:v>295.8</c:v>
                </c:pt>
                <c:pt idx="298">
                  <c:v>292</c:v>
                </c:pt>
                <c:pt idx="299">
                  <c:v>283.5</c:v>
                </c:pt>
                <c:pt idx="300">
                  <c:v>275.59999999999997</c:v>
                </c:pt>
                <c:pt idx="301">
                  <c:v>275.40000000000003</c:v>
                </c:pt>
                <c:pt idx="302">
                  <c:v>274.7</c:v>
                </c:pt>
                <c:pt idx="303">
                  <c:v>273.59999999999997</c:v>
                </c:pt>
                <c:pt idx="304">
                  <c:v>270.59999999999997</c:v>
                </c:pt>
                <c:pt idx="305">
                  <c:v>266.40000000000003</c:v>
                </c:pt>
                <c:pt idx="306">
                  <c:v>266.40000000000003</c:v>
                </c:pt>
                <c:pt idx="307">
                  <c:v>262.3</c:v>
                </c:pt>
                <c:pt idx="308">
                  <c:v>260.40000000000003</c:v>
                </c:pt>
                <c:pt idx="309">
                  <c:v>260.09999999999997</c:v>
                </c:pt>
                <c:pt idx="310">
                  <c:v>259.70000000000005</c:v>
                </c:pt>
                <c:pt idx="311">
                  <c:v>258.29999999999995</c:v>
                </c:pt>
                <c:pt idx="312">
                  <c:v>254.8</c:v>
                </c:pt>
                <c:pt idx="313">
                  <c:v>253.7</c:v>
                </c:pt>
                <c:pt idx="314">
                  <c:v>251.99999999999997</c:v>
                </c:pt>
                <c:pt idx="315">
                  <c:v>250.8</c:v>
                </c:pt>
                <c:pt idx="316">
                  <c:v>249.1</c:v>
                </c:pt>
                <c:pt idx="317">
                  <c:v>244.8</c:v>
                </c:pt>
                <c:pt idx="318">
                  <c:v>244.4</c:v>
                </c:pt>
                <c:pt idx="319">
                  <c:v>244</c:v>
                </c:pt>
                <c:pt idx="320">
                  <c:v>243.60000000000002</c:v>
                </c:pt>
                <c:pt idx="321">
                  <c:v>243</c:v>
                </c:pt>
                <c:pt idx="322">
                  <c:v>239.4</c:v>
                </c:pt>
                <c:pt idx="323">
                  <c:v>229.6</c:v>
                </c:pt>
                <c:pt idx="324">
                  <c:v>229.4</c:v>
                </c:pt>
                <c:pt idx="325">
                  <c:v>227.79999999999998</c:v>
                </c:pt>
                <c:pt idx="326">
                  <c:v>226.60000000000002</c:v>
                </c:pt>
                <c:pt idx="327">
                  <c:v>226.1</c:v>
                </c:pt>
                <c:pt idx="328">
                  <c:v>220.79999999999998</c:v>
                </c:pt>
                <c:pt idx="329">
                  <c:v>219.29999999999998</c:v>
                </c:pt>
                <c:pt idx="330">
                  <c:v>218.3</c:v>
                </c:pt>
                <c:pt idx="331">
                  <c:v>217.29999999999998</c:v>
                </c:pt>
                <c:pt idx="332">
                  <c:v>216.2</c:v>
                </c:pt>
                <c:pt idx="333">
                  <c:v>214.4</c:v>
                </c:pt>
                <c:pt idx="334">
                  <c:v>211.20000000000002</c:v>
                </c:pt>
                <c:pt idx="335">
                  <c:v>210.60000000000002</c:v>
                </c:pt>
                <c:pt idx="336">
                  <c:v>202.79999999999998</c:v>
                </c:pt>
                <c:pt idx="337">
                  <c:v>202.4</c:v>
                </c:pt>
                <c:pt idx="338">
                  <c:v>201.6</c:v>
                </c:pt>
                <c:pt idx="339">
                  <c:v>201.29999999999998</c:v>
                </c:pt>
                <c:pt idx="340">
                  <c:v>198.9</c:v>
                </c:pt>
                <c:pt idx="341">
                  <c:v>198.00000000000003</c:v>
                </c:pt>
                <c:pt idx="342">
                  <c:v>197.1</c:v>
                </c:pt>
                <c:pt idx="343">
                  <c:v>196</c:v>
                </c:pt>
                <c:pt idx="344">
                  <c:v>196</c:v>
                </c:pt>
                <c:pt idx="345">
                  <c:v>189</c:v>
                </c:pt>
                <c:pt idx="346">
                  <c:v>188.8</c:v>
                </c:pt>
                <c:pt idx="347">
                  <c:v>188</c:v>
                </c:pt>
                <c:pt idx="348">
                  <c:v>187</c:v>
                </c:pt>
                <c:pt idx="349">
                  <c:v>186.3</c:v>
                </c:pt>
                <c:pt idx="350">
                  <c:v>185</c:v>
                </c:pt>
                <c:pt idx="351">
                  <c:v>184.9</c:v>
                </c:pt>
                <c:pt idx="352">
                  <c:v>180.6</c:v>
                </c:pt>
                <c:pt idx="353">
                  <c:v>180</c:v>
                </c:pt>
                <c:pt idx="354">
                  <c:v>175.2</c:v>
                </c:pt>
                <c:pt idx="355">
                  <c:v>175</c:v>
                </c:pt>
                <c:pt idx="356">
                  <c:v>173.9</c:v>
                </c:pt>
                <c:pt idx="357">
                  <c:v>173.9</c:v>
                </c:pt>
                <c:pt idx="358">
                  <c:v>172.9</c:v>
                </c:pt>
                <c:pt idx="359">
                  <c:v>168.29999999999998</c:v>
                </c:pt>
                <c:pt idx="360">
                  <c:v>168</c:v>
                </c:pt>
                <c:pt idx="361">
                  <c:v>165.6</c:v>
                </c:pt>
                <c:pt idx="362">
                  <c:v>165.3</c:v>
                </c:pt>
                <c:pt idx="363">
                  <c:v>157.5</c:v>
                </c:pt>
                <c:pt idx="364">
                  <c:v>151.79999999999998</c:v>
                </c:pt>
                <c:pt idx="365">
                  <c:v>151.20000000000002</c:v>
                </c:pt>
                <c:pt idx="366">
                  <c:v>146.19999999999999</c:v>
                </c:pt>
                <c:pt idx="367">
                  <c:v>146.19999999999999</c:v>
                </c:pt>
                <c:pt idx="368">
                  <c:v>143.1</c:v>
                </c:pt>
                <c:pt idx="369">
                  <c:v>138</c:v>
                </c:pt>
                <c:pt idx="370">
                  <c:v>137.70000000000002</c:v>
                </c:pt>
                <c:pt idx="371">
                  <c:v>137.70000000000002</c:v>
                </c:pt>
                <c:pt idx="372">
                  <c:v>136.4</c:v>
                </c:pt>
                <c:pt idx="373">
                  <c:v>134.4</c:v>
                </c:pt>
                <c:pt idx="374">
                  <c:v>134.39999999999998</c:v>
                </c:pt>
                <c:pt idx="375">
                  <c:v>132.6</c:v>
                </c:pt>
                <c:pt idx="376">
                  <c:v>129.19999999999999</c:v>
                </c:pt>
                <c:pt idx="377">
                  <c:v>128</c:v>
                </c:pt>
                <c:pt idx="378">
                  <c:v>127.60000000000001</c:v>
                </c:pt>
                <c:pt idx="379">
                  <c:v>122.10000000000001</c:v>
                </c:pt>
                <c:pt idx="380">
                  <c:v>121.80000000000001</c:v>
                </c:pt>
                <c:pt idx="381">
                  <c:v>117.60000000000001</c:v>
                </c:pt>
                <c:pt idx="382">
                  <c:v>109.2</c:v>
                </c:pt>
                <c:pt idx="383">
                  <c:v>108</c:v>
                </c:pt>
                <c:pt idx="384">
                  <c:v>107.30000000000001</c:v>
                </c:pt>
                <c:pt idx="385">
                  <c:v>105.8</c:v>
                </c:pt>
                <c:pt idx="386">
                  <c:v>105.6</c:v>
                </c:pt>
                <c:pt idx="387">
                  <c:v>105.39999999999999</c:v>
                </c:pt>
                <c:pt idx="388">
                  <c:v>105</c:v>
                </c:pt>
                <c:pt idx="389">
                  <c:v>98.7</c:v>
                </c:pt>
                <c:pt idx="390">
                  <c:v>98.6</c:v>
                </c:pt>
                <c:pt idx="391">
                  <c:v>97.2</c:v>
                </c:pt>
                <c:pt idx="392">
                  <c:v>96.2</c:v>
                </c:pt>
                <c:pt idx="393">
                  <c:v>94.3</c:v>
                </c:pt>
                <c:pt idx="394">
                  <c:v>93.6</c:v>
                </c:pt>
                <c:pt idx="395">
                  <c:v>93</c:v>
                </c:pt>
                <c:pt idx="396">
                  <c:v>91.2</c:v>
                </c:pt>
                <c:pt idx="397">
                  <c:v>90.1</c:v>
                </c:pt>
                <c:pt idx="398">
                  <c:v>89.9</c:v>
                </c:pt>
                <c:pt idx="399">
                  <c:v>88.2</c:v>
                </c:pt>
                <c:pt idx="400">
                  <c:v>83.600000000000009</c:v>
                </c:pt>
                <c:pt idx="401">
                  <c:v>82.5</c:v>
                </c:pt>
                <c:pt idx="402">
                  <c:v>79.8</c:v>
                </c:pt>
                <c:pt idx="403">
                  <c:v>79.5</c:v>
                </c:pt>
                <c:pt idx="404">
                  <c:v>73.5</c:v>
                </c:pt>
                <c:pt idx="405">
                  <c:v>72.8</c:v>
                </c:pt>
                <c:pt idx="406">
                  <c:v>72.600000000000009</c:v>
                </c:pt>
                <c:pt idx="407">
                  <c:v>71.400000000000006</c:v>
                </c:pt>
                <c:pt idx="408">
                  <c:v>68.399999999999991</c:v>
                </c:pt>
                <c:pt idx="409">
                  <c:v>63</c:v>
                </c:pt>
                <c:pt idx="410">
                  <c:v>62.400000000000006</c:v>
                </c:pt>
                <c:pt idx="411">
                  <c:v>61.499999999999993</c:v>
                </c:pt>
                <c:pt idx="412">
                  <c:v>59.5</c:v>
                </c:pt>
                <c:pt idx="413">
                  <c:v>58</c:v>
                </c:pt>
                <c:pt idx="414">
                  <c:v>57.2</c:v>
                </c:pt>
                <c:pt idx="415">
                  <c:v>57</c:v>
                </c:pt>
                <c:pt idx="416">
                  <c:v>57</c:v>
                </c:pt>
                <c:pt idx="417">
                  <c:v>55.099999999999994</c:v>
                </c:pt>
                <c:pt idx="418">
                  <c:v>54</c:v>
                </c:pt>
                <c:pt idx="419">
                  <c:v>52.800000000000004</c:v>
                </c:pt>
                <c:pt idx="420">
                  <c:v>52.199999999999996</c:v>
                </c:pt>
                <c:pt idx="421">
                  <c:v>51.599999999999994</c:v>
                </c:pt>
                <c:pt idx="422">
                  <c:v>49.3</c:v>
                </c:pt>
                <c:pt idx="423">
                  <c:v>46.800000000000004</c:v>
                </c:pt>
                <c:pt idx="424">
                  <c:v>45.599999999999994</c:v>
                </c:pt>
                <c:pt idx="425">
                  <c:v>44.800000000000004</c:v>
                </c:pt>
                <c:pt idx="426">
                  <c:v>44.8</c:v>
                </c:pt>
                <c:pt idx="427">
                  <c:v>44.2</c:v>
                </c:pt>
                <c:pt idx="428">
                  <c:v>42</c:v>
                </c:pt>
                <c:pt idx="429">
                  <c:v>42</c:v>
                </c:pt>
                <c:pt idx="430">
                  <c:v>42</c:v>
                </c:pt>
                <c:pt idx="431">
                  <c:v>41.4</c:v>
                </c:pt>
                <c:pt idx="432">
                  <c:v>38</c:v>
                </c:pt>
                <c:pt idx="433">
                  <c:v>37.800000000000004</c:v>
                </c:pt>
                <c:pt idx="434">
                  <c:v>36.800000000000004</c:v>
                </c:pt>
                <c:pt idx="435">
                  <c:v>36.799999999999997</c:v>
                </c:pt>
                <c:pt idx="436">
                  <c:v>36.4</c:v>
                </c:pt>
                <c:pt idx="437">
                  <c:v>35.200000000000003</c:v>
                </c:pt>
                <c:pt idx="438">
                  <c:v>35.200000000000003</c:v>
                </c:pt>
                <c:pt idx="439">
                  <c:v>34.200000000000003</c:v>
                </c:pt>
                <c:pt idx="440">
                  <c:v>32.400000000000006</c:v>
                </c:pt>
                <c:pt idx="441">
                  <c:v>32</c:v>
                </c:pt>
                <c:pt idx="442">
                  <c:v>30</c:v>
                </c:pt>
                <c:pt idx="443">
                  <c:v>29.7</c:v>
                </c:pt>
                <c:pt idx="444">
                  <c:v>29.7</c:v>
                </c:pt>
                <c:pt idx="445">
                  <c:v>29</c:v>
                </c:pt>
                <c:pt idx="446">
                  <c:v>28.8</c:v>
                </c:pt>
                <c:pt idx="447">
                  <c:v>27.599999999999998</c:v>
                </c:pt>
                <c:pt idx="448">
                  <c:v>27.2</c:v>
                </c:pt>
                <c:pt idx="449">
                  <c:v>27</c:v>
                </c:pt>
                <c:pt idx="450">
                  <c:v>27</c:v>
                </c:pt>
                <c:pt idx="451">
                  <c:v>24</c:v>
                </c:pt>
                <c:pt idx="452">
                  <c:v>23.1</c:v>
                </c:pt>
                <c:pt idx="453">
                  <c:v>22</c:v>
                </c:pt>
                <c:pt idx="454">
                  <c:v>22</c:v>
                </c:pt>
                <c:pt idx="455">
                  <c:v>21.7</c:v>
                </c:pt>
                <c:pt idx="456">
                  <c:v>20.8</c:v>
                </c:pt>
                <c:pt idx="457">
                  <c:v>20</c:v>
                </c:pt>
                <c:pt idx="458">
                  <c:v>19.8</c:v>
                </c:pt>
                <c:pt idx="459">
                  <c:v>19.8</c:v>
                </c:pt>
                <c:pt idx="460">
                  <c:v>19.8</c:v>
                </c:pt>
                <c:pt idx="461">
                  <c:v>19.200000000000003</c:v>
                </c:pt>
                <c:pt idx="462">
                  <c:v>18</c:v>
                </c:pt>
                <c:pt idx="463">
                  <c:v>17.099999999999998</c:v>
                </c:pt>
                <c:pt idx="464">
                  <c:v>16</c:v>
                </c:pt>
                <c:pt idx="465">
                  <c:v>15.2</c:v>
                </c:pt>
                <c:pt idx="466">
                  <c:v>13.600000000000001</c:v>
                </c:pt>
                <c:pt idx="467">
                  <c:v>11</c:v>
                </c:pt>
                <c:pt idx="468">
                  <c:v>10.799999999999999</c:v>
                </c:pt>
                <c:pt idx="469">
                  <c:v>10.4</c:v>
                </c:pt>
                <c:pt idx="470">
                  <c:v>9</c:v>
                </c:pt>
                <c:pt idx="471">
                  <c:v>8.1000000000000014</c:v>
                </c:pt>
                <c:pt idx="472">
                  <c:v>8</c:v>
                </c:pt>
                <c:pt idx="473">
                  <c:v>6</c:v>
                </c:pt>
                <c:pt idx="474">
                  <c:v>6</c:v>
                </c:pt>
                <c:pt idx="475">
                  <c:v>6</c:v>
                </c:pt>
                <c:pt idx="476">
                  <c:v>6</c:v>
                </c:pt>
                <c:pt idx="477">
                  <c:v>4</c:v>
                </c:pt>
                <c:pt idx="478">
                  <c:v>4</c:v>
                </c:pt>
                <c:pt idx="479">
                  <c:v>3.2</c:v>
                </c:pt>
                <c:pt idx="480">
                  <c:v>3</c:v>
                </c:pt>
                <c:pt idx="481">
                  <c:v>2.8000000000000003</c:v>
                </c:pt>
                <c:pt idx="482">
                  <c:v>2.0999999999999996</c:v>
                </c:pt>
                <c:pt idx="483">
                  <c:v>2.0999999999999996</c:v>
                </c:pt>
                <c:pt idx="484">
                  <c:v>2</c:v>
                </c:pt>
                <c:pt idx="485">
                  <c:v>2</c:v>
                </c:pt>
                <c:pt idx="486">
                  <c:v>0</c:v>
                </c:pt>
                <c:pt idx="487">
                  <c:v>0</c:v>
                </c:pt>
                <c:pt idx="488">
                  <c:v>0</c:v>
                </c:pt>
                <c:pt idx="489">
                  <c:v>0</c:v>
                </c:pt>
                <c:pt idx="490">
                  <c:v>0</c:v>
                </c:pt>
                <c:pt idx="491">
                  <c:v>0</c:v>
                </c:pt>
              </c:numCache>
            </c:numRef>
          </c:yVal>
          <c:smooth val="0"/>
          <c:extLst>
            <c:ext xmlns:c16="http://schemas.microsoft.com/office/drawing/2014/chart" uri="{C3380CC4-5D6E-409C-BE32-E72D297353CC}">
              <c16:uniqueId val="{00000000-9CE6-5844-8AA3-A2FB07FD018A}"/>
            </c:ext>
          </c:extLst>
        </c:ser>
        <c:dLbls>
          <c:showLegendKey val="0"/>
          <c:showVal val="0"/>
          <c:showCatName val="0"/>
          <c:showSerName val="0"/>
          <c:showPercent val="0"/>
          <c:showBubbleSize val="0"/>
        </c:dLbls>
        <c:axId val="550317808"/>
        <c:axId val="550318200"/>
      </c:scatterChart>
      <c:valAx>
        <c:axId val="55031780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318200"/>
        <c:crosses val="autoZero"/>
        <c:crossBetween val="midCat"/>
      </c:valAx>
      <c:valAx>
        <c:axId val="550318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3178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'Total Points 2015'!$X$1</c:f>
              <c:strCache>
                <c:ptCount val="1"/>
                <c:pt idx="0">
                  <c:v>Rank Diff</c:v>
                </c:pt>
              </c:strCache>
            </c:strRef>
          </c:tx>
          <c:spPr>
            <a:ln w="28575" cap="rnd">
              <a:noFill/>
              <a:round/>
            </a:ln>
            <a:effectLst/>
          </c:spPr>
          <c:marker>
            <c:symbol val="circle"/>
            <c:size val="5"/>
            <c:spPr>
              <a:solidFill>
                <a:schemeClr val="accent1"/>
              </a:solidFill>
              <a:ln w="9525">
                <a:solidFill>
                  <a:schemeClr val="accent1"/>
                </a:solidFill>
              </a:ln>
              <a:effectLst/>
            </c:spPr>
          </c:marker>
          <c:xVal>
            <c:strRef>
              <c:f>'Total Points 2015'!$S$2:$S$493</c:f>
              <c:strCache>
                <c:ptCount val="492"/>
                <c:pt idx="0">
                  <c:v> James Harden</c:v>
                </c:pt>
                <c:pt idx="1">
                  <c:v> Stephen Curry</c:v>
                </c:pt>
                <c:pt idx="2">
                  <c:v> Russell Westbrook</c:v>
                </c:pt>
                <c:pt idx="3">
                  <c:v> LeBron James</c:v>
                </c:pt>
                <c:pt idx="4">
                  <c:v> Damian Lillard</c:v>
                </c:pt>
                <c:pt idx="5">
                  <c:v> Klay Thompson</c:v>
                </c:pt>
                <c:pt idx="6">
                  <c:v> LaMarcus Aldridge</c:v>
                </c:pt>
                <c:pt idx="7">
                  <c:v> Anthony Davis</c:v>
                </c:pt>
                <c:pt idx="8">
                  <c:v> Kyrie Irving</c:v>
                </c:pt>
                <c:pt idx="9">
                  <c:v> Chris Paul</c:v>
                </c:pt>
                <c:pt idx="10">
                  <c:v> Monta Ellis</c:v>
                </c:pt>
                <c:pt idx="11">
                  <c:v> Blake Griffin</c:v>
                </c:pt>
                <c:pt idx="12">
                  <c:v> Gordon Hayward</c:v>
                </c:pt>
                <c:pt idx="13">
                  <c:v> Pau Gasol</c:v>
                </c:pt>
                <c:pt idx="14">
                  <c:v> Rudy Gay</c:v>
                </c:pt>
                <c:pt idx="15">
                  <c:v> Nikola Vucevic</c:v>
                </c:pt>
                <c:pt idx="16">
                  <c:v> DeMarcus Cousins</c:v>
                </c:pt>
                <c:pt idx="17">
                  <c:v> Marc Gasol</c:v>
                </c:pt>
                <c:pt idx="18">
                  <c:v> John Wall</c:v>
                </c:pt>
                <c:pt idx="19">
                  <c:v> Andrew Wiggins</c:v>
                </c:pt>
                <c:pt idx="20">
                  <c:v> Eric Bledsoe</c:v>
                </c:pt>
                <c:pt idx="21">
                  <c:v> Dwyane Wade</c:v>
                </c:pt>
                <c:pt idx="22">
                  <c:v> Dirk Nowitzki</c:v>
                </c:pt>
                <c:pt idx="23">
                  <c:v> Tyreke Evans</c:v>
                </c:pt>
                <c:pt idx="24">
                  <c:v> Jimmy Butler</c:v>
                </c:pt>
                <c:pt idx="25">
                  <c:v> Victor Oladipo</c:v>
                </c:pt>
                <c:pt idx="26">
                  <c:v> J.J. Redick</c:v>
                </c:pt>
                <c:pt idx="27">
                  <c:v> Goran Dragic</c:v>
                </c:pt>
                <c:pt idx="28">
                  <c:v> Markieff Morris</c:v>
                </c:pt>
                <c:pt idx="29">
                  <c:v> Kyle Lowry</c:v>
                </c:pt>
                <c:pt idx="30">
                  <c:v> Lou Williams</c:v>
                </c:pt>
                <c:pt idx="31">
                  <c:v> Brook Lopez</c:v>
                </c:pt>
                <c:pt idx="32">
                  <c:v> Kevin Love</c:v>
                </c:pt>
                <c:pt idx="33">
                  <c:v> Paul Millsap</c:v>
                </c:pt>
                <c:pt idx="34">
                  <c:v> DeMar DeRozan</c:v>
                </c:pt>
                <c:pt idx="35">
                  <c:v> Derrick Favors</c:v>
                </c:pt>
                <c:pt idx="36">
                  <c:v> Jeff Green</c:v>
                </c:pt>
                <c:pt idx="37">
                  <c:v> Tobias Harris</c:v>
                </c:pt>
                <c:pt idx="38">
                  <c:v> Enes Kanter</c:v>
                </c:pt>
                <c:pt idx="39">
                  <c:v> Jeff Teague</c:v>
                </c:pt>
                <c:pt idx="40">
                  <c:v> Al Horford</c:v>
                </c:pt>
                <c:pt idx="41">
                  <c:v> Joe Johnson</c:v>
                </c:pt>
                <c:pt idx="42">
                  <c:v> Zach Randolph</c:v>
                </c:pt>
                <c:pt idx="43">
                  <c:v> Ty Lawson</c:v>
                </c:pt>
                <c:pt idx="44">
                  <c:v> Andre Drummond</c:v>
                </c:pt>
                <c:pt idx="45">
                  <c:v> Reggie Jackson</c:v>
                </c:pt>
                <c:pt idx="46">
                  <c:v> Mike Conley</c:v>
                </c:pt>
                <c:pt idx="47">
                  <c:v> Isaiah Thomas</c:v>
                </c:pt>
                <c:pt idx="48">
                  <c:v> Greg Monroe</c:v>
                </c:pt>
                <c:pt idx="49">
                  <c:v> Wilson Chandler</c:v>
                </c:pt>
                <c:pt idx="50">
                  <c:v> Al Jefferson</c:v>
                </c:pt>
                <c:pt idx="51">
                  <c:v> Kemba Walker</c:v>
                </c:pt>
                <c:pt idx="52">
                  <c:v> Thaddeus Young</c:v>
                </c:pt>
                <c:pt idx="53">
                  <c:v> Brandon Knight</c:v>
                </c:pt>
                <c:pt idx="54">
                  <c:v> Tim Duncan</c:v>
                </c:pt>
                <c:pt idx="55">
                  <c:v> Avery Bradley</c:v>
                </c:pt>
                <c:pt idx="56">
                  <c:v> Khris Middleton</c:v>
                </c:pt>
                <c:pt idx="57">
                  <c:v> Kawhi Leonard</c:v>
                </c:pt>
                <c:pt idx="58">
                  <c:v> Trevor Ariza</c:v>
                </c:pt>
                <c:pt idx="59">
                  <c:v> Kentavious Caldwell-Pope</c:v>
                </c:pt>
                <c:pt idx="60">
                  <c:v> Arron Afflalo</c:v>
                </c:pt>
                <c:pt idx="61">
                  <c:v> Chandler Parsons</c:v>
                </c:pt>
                <c:pt idx="62">
                  <c:v> Josh Smith</c:v>
                </c:pt>
                <c:pt idx="63">
                  <c:v> Giannis Antetokounmpo</c:v>
                </c:pt>
                <c:pt idx="64">
                  <c:v> Jamal Crawford</c:v>
                </c:pt>
                <c:pt idx="65">
                  <c:v> Luol Deng</c:v>
                </c:pt>
                <c:pt idx="66">
                  <c:v> Marcin Gortat</c:v>
                </c:pt>
                <c:pt idx="67">
                  <c:v> Ben McLemore</c:v>
                </c:pt>
                <c:pt idx="68">
                  <c:v> Tony Parker</c:v>
                </c:pt>
                <c:pt idx="69">
                  <c:v> Trey Burke</c:v>
                </c:pt>
                <c:pt idx="70">
                  <c:v> Gerald Henderson</c:v>
                </c:pt>
                <c:pt idx="71">
                  <c:v> Carmelo Anthony</c:v>
                </c:pt>
                <c:pt idx="72">
                  <c:v> Mo Williams</c:v>
                </c:pt>
                <c:pt idx="73">
                  <c:v> Bradley Beal</c:v>
                </c:pt>
                <c:pt idx="74">
                  <c:v> Michael Carter-Williams</c:v>
                </c:pt>
                <c:pt idx="75">
                  <c:v> Jonas Valanciunas</c:v>
                </c:pt>
                <c:pt idx="76">
                  <c:v> Jarrett Jack</c:v>
                </c:pt>
                <c:pt idx="77">
                  <c:v> Wesley Matthews</c:v>
                </c:pt>
                <c:pt idx="78">
                  <c:v> Aaron Brooks</c:v>
                </c:pt>
                <c:pt idx="79">
                  <c:v> Danny Green</c:v>
                </c:pt>
                <c:pt idx="80">
                  <c:v> Robert Covington</c:v>
                </c:pt>
                <c:pt idx="81">
                  <c:v> Kenneth Faried</c:v>
                </c:pt>
                <c:pt idx="82">
                  <c:v> C.J. Miles</c:v>
                </c:pt>
                <c:pt idx="83">
                  <c:v> Dion Waiters</c:v>
                </c:pt>
                <c:pt idx="84">
                  <c:v> DeAndre Jordan</c:v>
                </c:pt>
                <c:pt idx="85">
                  <c:v> Chris Bosh</c:v>
                </c:pt>
                <c:pt idx="86">
                  <c:v> Draymond Green</c:v>
                </c:pt>
                <c:pt idx="87">
                  <c:v> Corey Brewer</c:v>
                </c:pt>
                <c:pt idx="88">
                  <c:v> Serge Ibaka</c:v>
                </c:pt>
                <c:pt idx="89">
                  <c:v> Kyle Korver</c:v>
                </c:pt>
                <c:pt idx="90">
                  <c:v> Derrick Rose</c:v>
                </c:pt>
                <c:pt idx="91">
                  <c:v> Rodney Stuckey</c:v>
                </c:pt>
                <c:pt idx="92">
                  <c:v> Deron Williams</c:v>
                </c:pt>
                <c:pt idx="93">
                  <c:v> DeMarre Carroll</c:v>
                </c:pt>
                <c:pt idx="94">
                  <c:v> Gerald Green</c:v>
                </c:pt>
                <c:pt idx="95">
                  <c:v> Brandon Bass</c:v>
                </c:pt>
                <c:pt idx="96">
                  <c:v> Paul Pierce</c:v>
                </c:pt>
                <c:pt idx="97">
                  <c:v> Donatas Motiejunas</c:v>
                </c:pt>
                <c:pt idx="98">
                  <c:v> J.R. Smith</c:v>
                </c:pt>
                <c:pt idx="99">
                  <c:v> Marcus Morris</c:v>
                </c:pt>
                <c:pt idx="100">
                  <c:v> Jordan Hill</c:v>
                </c:pt>
                <c:pt idx="101">
                  <c:v> Carlos Boozer</c:v>
                </c:pt>
                <c:pt idx="102">
                  <c:v> Tyler Zeller</c:v>
                </c:pt>
                <c:pt idx="103">
                  <c:v> Nikola Mirotic</c:v>
                </c:pt>
                <c:pt idx="104">
                  <c:v> Ryan Anderson</c:v>
                </c:pt>
                <c:pt idx="105">
                  <c:v> Jeremy Lin</c:v>
                </c:pt>
                <c:pt idx="106">
                  <c:v> Harrison Barnes</c:v>
                </c:pt>
                <c:pt idx="107">
                  <c:v> Eric Gordon</c:v>
                </c:pt>
                <c:pt idx="108">
                  <c:v> Mario Chalmers</c:v>
                </c:pt>
                <c:pt idx="109">
                  <c:v> O.J. Mayo</c:v>
                </c:pt>
                <c:pt idx="110">
                  <c:v> Roy Hibbert</c:v>
                </c:pt>
                <c:pt idx="111">
                  <c:v> Tim Hardaway Jr.</c:v>
                </c:pt>
                <c:pt idx="112">
                  <c:v> Terrence Ross</c:v>
                </c:pt>
                <c:pt idx="113">
                  <c:v> Anthony Morrow</c:v>
                </c:pt>
                <c:pt idx="114">
                  <c:v> Marreese Speights</c:v>
                </c:pt>
                <c:pt idx="115">
                  <c:v> Timofey Mozgov</c:v>
                </c:pt>
                <c:pt idx="116">
                  <c:v> Kobe Bryant</c:v>
                </c:pt>
                <c:pt idx="117">
                  <c:v> Kevin Martin</c:v>
                </c:pt>
                <c:pt idx="118">
                  <c:v> Greivis Vasquez</c:v>
                </c:pt>
                <c:pt idx="119">
                  <c:v> Evan Turner</c:v>
                </c:pt>
                <c:pt idx="120">
                  <c:v> D.J. Augustin</c:v>
                </c:pt>
                <c:pt idx="121">
                  <c:v> Zach LaVine</c:v>
                </c:pt>
                <c:pt idx="122">
                  <c:v> Courtney Lee</c:v>
                </c:pt>
                <c:pt idx="123">
                  <c:v> Tyson Chandler</c:v>
                </c:pt>
                <c:pt idx="124">
                  <c:v> David West</c:v>
                </c:pt>
                <c:pt idx="125">
                  <c:v> Jared Sullinger</c:v>
                </c:pt>
                <c:pt idx="126">
                  <c:v> Dennis Schroder</c:v>
                </c:pt>
                <c:pt idx="127">
                  <c:v> Matt Barnes</c:v>
                </c:pt>
                <c:pt idx="128">
                  <c:v> Luis Scola</c:v>
                </c:pt>
                <c:pt idx="129">
                  <c:v> Wesley Johnson</c:v>
                </c:pt>
                <c:pt idx="130">
                  <c:v> Nerlens Noel</c:v>
                </c:pt>
                <c:pt idx="131">
                  <c:v> Nene Hilario</c:v>
                </c:pt>
                <c:pt idx="132">
                  <c:v> Manu Ginobili</c:v>
                </c:pt>
                <c:pt idx="133">
                  <c:v> Danilo Gallinari</c:v>
                </c:pt>
                <c:pt idx="134">
                  <c:v> Solomon Hill</c:v>
                </c:pt>
                <c:pt idx="135">
                  <c:v> Elfrid Payton</c:v>
                </c:pt>
                <c:pt idx="136">
                  <c:v> Darren Collison</c:v>
                </c:pt>
                <c:pt idx="137">
                  <c:v> Mason Plumlee</c:v>
                </c:pt>
                <c:pt idx="138">
                  <c:v> P.J. Tucker</c:v>
                </c:pt>
                <c:pt idx="139">
                  <c:v> Gorgui Dieng</c:v>
                </c:pt>
                <c:pt idx="140">
                  <c:v> Boris Diaw</c:v>
                </c:pt>
                <c:pt idx="141">
                  <c:v> Jordan Clarkson</c:v>
                </c:pt>
                <c:pt idx="142">
                  <c:v> Bojan Bogdanovic</c:v>
                </c:pt>
                <c:pt idx="143">
                  <c:v> Amir Johnson</c:v>
                </c:pt>
                <c:pt idx="144">
                  <c:v> Tristan Thompson</c:v>
                </c:pt>
                <c:pt idx="145">
                  <c:v> Evan Fournier</c:v>
                </c:pt>
                <c:pt idx="146">
                  <c:v> George Hill</c:v>
                </c:pt>
                <c:pt idx="147">
                  <c:v> Rudy Gobert</c:v>
                </c:pt>
                <c:pt idx="148">
                  <c:v> Kevin Durant</c:v>
                </c:pt>
                <c:pt idx="149">
                  <c:v> Amar'e Stoudemire</c:v>
                </c:pt>
                <c:pt idx="150">
                  <c:v> Devin Harris</c:v>
                </c:pt>
                <c:pt idx="151">
                  <c:v> Nicolas Batum</c:v>
                </c:pt>
                <c:pt idx="152">
                  <c:v> Ersan Ilyasova</c:v>
                </c:pt>
                <c:pt idx="153">
                  <c:v> Jodie Meeks</c:v>
                </c:pt>
                <c:pt idx="154">
                  <c:v> Luc Richard Mbah a Moute</c:v>
                </c:pt>
                <c:pt idx="155">
                  <c:v> Kelly Olynyk</c:v>
                </c:pt>
                <c:pt idx="156">
                  <c:v> Jason Smith</c:v>
                </c:pt>
                <c:pt idx="157">
                  <c:v> Ed Davis</c:v>
                </c:pt>
                <c:pt idx="158">
                  <c:v> Wayne Ellington</c:v>
                </c:pt>
                <c:pt idx="159">
                  <c:v> Patrick Patterson</c:v>
                </c:pt>
                <c:pt idx="160">
                  <c:v> Dwight Howard</c:v>
                </c:pt>
                <c:pt idx="161">
                  <c:v> Taj Gibson</c:v>
                </c:pt>
                <c:pt idx="162">
                  <c:v> Chris Kaman</c:v>
                </c:pt>
                <c:pt idx="163">
                  <c:v> Jae Crowder</c:v>
                </c:pt>
                <c:pt idx="164">
                  <c:v> Brandon Jennings</c:v>
                </c:pt>
                <c:pt idx="165">
                  <c:v> Hollis Thompson</c:v>
                </c:pt>
                <c:pt idx="166">
                  <c:v> Derrick Williams</c:v>
                </c:pt>
                <c:pt idx="167">
                  <c:v> Beno Udrih</c:v>
                </c:pt>
                <c:pt idx="168">
                  <c:v> Zaza Pachulia</c:v>
                </c:pt>
                <c:pt idx="169">
                  <c:v> Rajon Rondo</c:v>
                </c:pt>
                <c:pt idx="170">
                  <c:v> Jerryd Bayless</c:v>
                </c:pt>
                <c:pt idx="171">
                  <c:v> Andre Iguodala</c:v>
                </c:pt>
                <c:pt idx="172">
                  <c:v> Michael Kidd-Gilchrist</c:v>
                </c:pt>
                <c:pt idx="173">
                  <c:v> Omri Casspi</c:v>
                </c:pt>
                <c:pt idx="174">
                  <c:v> Mike Dunleavy</c:v>
                </c:pt>
                <c:pt idx="175">
                  <c:v> Jrue Holiday</c:v>
                </c:pt>
                <c:pt idx="176">
                  <c:v> Henry Sims</c:v>
                </c:pt>
                <c:pt idx="177">
                  <c:v> Rasual Butler</c:v>
                </c:pt>
                <c:pt idx="178">
                  <c:v> J.J. Barea</c:v>
                </c:pt>
                <c:pt idx="179">
                  <c:v> Marvin Williams</c:v>
                </c:pt>
                <c:pt idx="180">
                  <c:v> Marco Belinelli</c:v>
                </c:pt>
                <c:pt idx="181">
                  <c:v> Norris Cole</c:v>
                </c:pt>
                <c:pt idx="182">
                  <c:v> C.J. Watson</c:v>
                </c:pt>
                <c:pt idx="183">
                  <c:v> Trevor Booker</c:v>
                </c:pt>
                <c:pt idx="184">
                  <c:v> Hassan Whiteside</c:v>
                </c:pt>
                <c:pt idx="185">
                  <c:v> Robin Lopez</c:v>
                </c:pt>
                <c:pt idx="186">
                  <c:v> Patrick Beverley</c:v>
                </c:pt>
                <c:pt idx="187">
                  <c:v> Nick Young</c:v>
                </c:pt>
                <c:pt idx="188">
                  <c:v> Omer Asik</c:v>
                </c:pt>
                <c:pt idx="189">
                  <c:v> J.J. Hickson</c:v>
                </c:pt>
                <c:pt idx="190">
                  <c:v> James Johnson</c:v>
                </c:pt>
                <c:pt idx="191">
                  <c:v> Alan Anderson</c:v>
                </c:pt>
                <c:pt idx="192">
                  <c:v> Channing Frye</c:v>
                </c:pt>
                <c:pt idx="193">
                  <c:v> Brandan Wright</c:v>
                </c:pt>
                <c:pt idx="194">
                  <c:v> Gary Neal</c:v>
                </c:pt>
                <c:pt idx="195">
                  <c:v> Tony Allen</c:v>
                </c:pt>
                <c:pt idx="196">
                  <c:v> Quincy Pondexter</c:v>
                </c:pt>
                <c:pt idx="197">
                  <c:v> Steven Adams</c:v>
                </c:pt>
                <c:pt idx="198">
                  <c:v> Jason Terry</c:v>
                </c:pt>
                <c:pt idx="199">
                  <c:v> Cory Joseph</c:v>
                </c:pt>
                <c:pt idx="200">
                  <c:v> Austin Rivers</c:v>
                </c:pt>
                <c:pt idx="201">
                  <c:v> Langston Galloway</c:v>
                </c:pt>
                <c:pt idx="202">
                  <c:v> Mike Scott</c:v>
                </c:pt>
                <c:pt idx="203">
                  <c:v> Jameer Nelson</c:v>
                </c:pt>
                <c:pt idx="204">
                  <c:v> Marcus Smart</c:v>
                </c:pt>
                <c:pt idx="205">
                  <c:v> Kevin Seraphin</c:v>
                </c:pt>
                <c:pt idx="206">
                  <c:v> Jared Dudley</c:v>
                </c:pt>
                <c:pt idx="207">
                  <c:v> Shabazz Muhammad</c:v>
                </c:pt>
                <c:pt idx="208">
                  <c:v> Kris Humphries</c:v>
                </c:pt>
                <c:pt idx="209">
                  <c:v> Tony Wroten</c:v>
                </c:pt>
                <c:pt idx="210">
                  <c:v> Carl Landry</c:v>
                </c:pt>
                <c:pt idx="211">
                  <c:v> Ray McCallum</c:v>
                </c:pt>
                <c:pt idx="212">
                  <c:v> Lance Stephenson</c:v>
                </c:pt>
                <c:pt idx="213">
                  <c:v> Iman Shumpert</c:v>
                </c:pt>
                <c:pt idx="214">
                  <c:v> Jason Thompson</c:v>
                </c:pt>
                <c:pt idx="215">
                  <c:v> K.J. McDaniels</c:v>
                </c:pt>
                <c:pt idx="216">
                  <c:v> Joakim Noah</c:v>
                </c:pt>
                <c:pt idx="217">
                  <c:v> Brian Roberts</c:v>
                </c:pt>
                <c:pt idx="218">
                  <c:v> Kyle Singler</c:v>
                </c:pt>
                <c:pt idx="219">
                  <c:v> Anthony Tolliver</c:v>
                </c:pt>
                <c:pt idx="220">
                  <c:v> Shane Larkin</c:v>
                </c:pt>
                <c:pt idx="221">
                  <c:v> Cody Zeller</c:v>
                </c:pt>
                <c:pt idx="222">
                  <c:v> John Henson</c:v>
                </c:pt>
                <c:pt idx="223">
                  <c:v> Leandro Barbosa</c:v>
                </c:pt>
                <c:pt idx="224">
                  <c:v> Aron Baynes</c:v>
                </c:pt>
                <c:pt idx="225">
                  <c:v> Shaun Livingston</c:v>
                </c:pt>
                <c:pt idx="226">
                  <c:v> Caron Butler</c:v>
                </c:pt>
                <c:pt idx="227">
                  <c:v> Chase Budinger</c:v>
                </c:pt>
                <c:pt idx="228">
                  <c:v> Jonas Jerebko</c:v>
                </c:pt>
                <c:pt idx="229">
                  <c:v> Otto Porter</c:v>
                </c:pt>
                <c:pt idx="230">
                  <c:v> Alexis Ajinca</c:v>
                </c:pt>
                <c:pt idx="231">
                  <c:v> Lance Thomas</c:v>
                </c:pt>
                <c:pt idx="232">
                  <c:v> Tayshaun Prince</c:v>
                </c:pt>
                <c:pt idx="233">
                  <c:v> Rodney Hood</c:v>
                </c:pt>
                <c:pt idx="234">
                  <c:v> Randy Foye</c:v>
                </c:pt>
                <c:pt idx="235">
                  <c:v> Alex Len</c:v>
                </c:pt>
                <c:pt idx="236">
                  <c:v> Alexey Shved</c:v>
                </c:pt>
                <c:pt idx="237">
                  <c:v> Isaiah Canaan</c:v>
                </c:pt>
                <c:pt idx="238">
                  <c:v> Tony Snell</c:v>
                </c:pt>
                <c:pt idx="239">
                  <c:v> Andrea Bargnani</c:v>
                </c:pt>
                <c:pt idx="240">
                  <c:v> Richard Jefferson</c:v>
                </c:pt>
                <c:pt idx="241">
                  <c:v> Jusuf Nurkic</c:v>
                </c:pt>
                <c:pt idx="242">
                  <c:v> Tiago Splitter</c:v>
                </c:pt>
                <c:pt idx="243">
                  <c:v> Spencer Hawes</c:v>
                </c:pt>
                <c:pt idx="244">
                  <c:v> Andrew Bogut</c:v>
                </c:pt>
                <c:pt idx="245">
                  <c:v> C.J. McCollum</c:v>
                </c:pt>
                <c:pt idx="246">
                  <c:v> Kosta Koufos</c:v>
                </c:pt>
                <c:pt idx="247">
                  <c:v> Al-Farouq Aminu</c:v>
                </c:pt>
                <c:pt idx="248">
                  <c:v> Jerami Grant</c:v>
                </c:pt>
                <c:pt idx="249">
                  <c:v> Ramon Sessions</c:v>
                </c:pt>
                <c:pt idx="250">
                  <c:v> Charlie Villanueva</c:v>
                </c:pt>
                <c:pt idx="251">
                  <c:v> Quincy Acy</c:v>
                </c:pt>
                <c:pt idx="252">
                  <c:v> Joe Ingles</c:v>
                </c:pt>
                <c:pt idx="253">
                  <c:v> Will Barton</c:v>
                </c:pt>
                <c:pt idx="254">
                  <c:v> Dante Exum</c:v>
                </c:pt>
                <c:pt idx="255">
                  <c:v> Donald Sloan</c:v>
                </c:pt>
                <c:pt idx="256">
                  <c:v> Kent Bazemore</c:v>
                </c:pt>
                <c:pt idx="257">
                  <c:v> Nikola Pekovic</c:v>
                </c:pt>
                <c:pt idx="258">
                  <c:v> David Lee</c:v>
                </c:pt>
                <c:pt idx="259">
                  <c:v> Terrence Jones</c:v>
                </c:pt>
                <c:pt idx="260">
                  <c:v> Jakarr Sampson</c:v>
                </c:pt>
                <c:pt idx="261">
                  <c:v> Vince Carter</c:v>
                </c:pt>
                <c:pt idx="262">
                  <c:v> Darrell Arthur</c:v>
                </c:pt>
                <c:pt idx="263">
                  <c:v> Jose Calderon</c:v>
                </c:pt>
                <c:pt idx="264">
                  <c:v> Marcus Thornton</c:v>
                </c:pt>
                <c:pt idx="265">
                  <c:v> Tarik Black</c:v>
                </c:pt>
                <c:pt idx="266">
                  <c:v> Kirk Hinrich</c:v>
                </c:pt>
                <c:pt idx="267">
                  <c:v> Alec Burks</c:v>
                </c:pt>
                <c:pt idx="268">
                  <c:v> Pero Antic</c:v>
                </c:pt>
                <c:pt idx="269">
                  <c:v> Andre Miller</c:v>
                </c:pt>
                <c:pt idx="270">
                  <c:v> Patty Mills</c:v>
                </c:pt>
                <c:pt idx="271">
                  <c:v> Steve Blake</c:v>
                </c:pt>
                <c:pt idx="272">
                  <c:v> Ben Gordon</c:v>
                </c:pt>
                <c:pt idx="273">
                  <c:v> Dante Cunningham</c:v>
                </c:pt>
                <c:pt idx="274">
                  <c:v> Shawne Williams</c:v>
                </c:pt>
                <c:pt idx="275">
                  <c:v> Mirza Teletovic</c:v>
                </c:pt>
                <c:pt idx="276">
                  <c:v> Ish Smith</c:v>
                </c:pt>
                <c:pt idx="277">
                  <c:v> Cole Aldrich</c:v>
                </c:pt>
                <c:pt idx="278">
                  <c:v> Ryan Kelly</c:v>
                </c:pt>
                <c:pt idx="279">
                  <c:v> Damjan Rudez</c:v>
                </c:pt>
                <c:pt idx="280">
                  <c:v> Meyers Leonard</c:v>
                </c:pt>
                <c:pt idx="281">
                  <c:v> Kevin Garnett</c:v>
                </c:pt>
                <c:pt idx="282">
                  <c:v> Matthew Dellavedova</c:v>
                </c:pt>
                <c:pt idx="283">
                  <c:v> Nik Stauskas</c:v>
                </c:pt>
                <c:pt idx="284">
                  <c:v> Chris Andersen</c:v>
                </c:pt>
                <c:pt idx="285">
                  <c:v> Lavoy Allen</c:v>
                </c:pt>
                <c:pt idx="286">
                  <c:v> James Ennis</c:v>
                </c:pt>
                <c:pt idx="287">
                  <c:v> Chris Copeland</c:v>
                </c:pt>
                <c:pt idx="288">
                  <c:v> Robert Sacre</c:v>
                </c:pt>
                <c:pt idx="289">
                  <c:v> Thomas Robinson</c:v>
                </c:pt>
                <c:pt idx="290">
                  <c:v> Jabari Parker</c:v>
                </c:pt>
                <c:pt idx="291">
                  <c:v> Bismack Biyombo</c:v>
                </c:pt>
                <c:pt idx="292">
                  <c:v> Willie Green</c:v>
                </c:pt>
                <c:pt idx="293">
                  <c:v> Shelvin Mack</c:v>
                </c:pt>
                <c:pt idx="294">
                  <c:v> Anthony Bennett</c:v>
                </c:pt>
                <c:pt idx="295">
                  <c:v> Jeremy Lamb</c:v>
                </c:pt>
                <c:pt idx="296">
                  <c:v> Glen Davis</c:v>
                </c:pt>
                <c:pt idx="297">
                  <c:v> Kyle O'Quinn</c:v>
                </c:pt>
                <c:pt idx="298">
                  <c:v> Miles Plumlee</c:v>
                </c:pt>
                <c:pt idx="299">
                  <c:v> Jon Leuer</c:v>
                </c:pt>
                <c:pt idx="300">
                  <c:v> Thabo Sefolosha</c:v>
                </c:pt>
                <c:pt idx="301">
                  <c:v> Drew Gooden</c:v>
                </c:pt>
                <c:pt idx="302">
                  <c:v> Pablo Prigioni</c:v>
                </c:pt>
                <c:pt idx="303">
                  <c:v> Shawn Marion</c:v>
                </c:pt>
                <c:pt idx="304">
                  <c:v> Nick Collison</c:v>
                </c:pt>
                <c:pt idx="305">
                  <c:v> Tyler Hansbrough</c:v>
                </c:pt>
                <c:pt idx="306">
                  <c:v> Matt Bonner</c:v>
                </c:pt>
                <c:pt idx="307">
                  <c:v> Ian Mahinmi</c:v>
                </c:pt>
                <c:pt idx="308">
                  <c:v> Udonis Haslem</c:v>
                </c:pt>
                <c:pt idx="309">
                  <c:v> Shabazz Napier</c:v>
                </c:pt>
                <c:pt idx="310">
                  <c:v> Louis Amundson</c:v>
                </c:pt>
                <c:pt idx="311">
                  <c:v> Luke Babbitt</c:v>
                </c:pt>
                <c:pt idx="312">
                  <c:v> Anderson Varejao</c:v>
                </c:pt>
                <c:pt idx="313">
                  <c:v> Justin Holiday</c:v>
                </c:pt>
                <c:pt idx="314">
                  <c:v> P.J. Hairston</c:v>
                </c:pt>
                <c:pt idx="315">
                  <c:v> James Jones</c:v>
                </c:pt>
                <c:pt idx="316">
                  <c:v> Elijah Millsap</c:v>
                </c:pt>
                <c:pt idx="317">
                  <c:v> Kendrick Perkins</c:v>
                </c:pt>
                <c:pt idx="318">
                  <c:v> Aaron Gordon</c:v>
                </c:pt>
                <c:pt idx="319">
                  <c:v> T.J. Warren</c:v>
                </c:pt>
                <c:pt idx="320">
                  <c:v> Nick Calathes</c:v>
                </c:pt>
                <c:pt idx="321">
                  <c:v> Alonzo Gee</c:v>
                </c:pt>
                <c:pt idx="322">
                  <c:v> Nate Robinson</c:v>
                </c:pt>
                <c:pt idx="323">
                  <c:v> Archie Goodwin</c:v>
                </c:pt>
                <c:pt idx="324">
                  <c:v> Hedo Turkoglu</c:v>
                </c:pt>
                <c:pt idx="325">
                  <c:v> Andre Roberson</c:v>
                </c:pt>
                <c:pt idx="326">
                  <c:v> Ricky Rubio</c:v>
                </c:pt>
                <c:pt idx="327">
                  <c:v> Jabari Brown</c:v>
                </c:pt>
                <c:pt idx="328">
                  <c:v> Dorell Wright</c:v>
                </c:pt>
                <c:pt idx="329">
                  <c:v> Ronnie Price</c:v>
                </c:pt>
                <c:pt idx="330">
                  <c:v> Dewayne Dedmon</c:v>
                </c:pt>
                <c:pt idx="331">
                  <c:v> Justin Hamilton</c:v>
                </c:pt>
                <c:pt idx="332">
                  <c:v> Markel Brown</c:v>
                </c:pt>
                <c:pt idx="333">
                  <c:v> Adreian Payne</c:v>
                </c:pt>
                <c:pt idx="334">
                  <c:v> Michael Beasley</c:v>
                </c:pt>
                <c:pt idx="335">
                  <c:v> Cleanthony Early</c:v>
                </c:pt>
                <c:pt idx="336">
                  <c:v> Garrett Temple</c:v>
                </c:pt>
                <c:pt idx="337">
                  <c:v> Festus Ezeli</c:v>
                </c:pt>
                <c:pt idx="338">
                  <c:v> Mitch McGary</c:v>
                </c:pt>
                <c:pt idx="339">
                  <c:v> Jason Maxiell</c:v>
                </c:pt>
                <c:pt idx="340">
                  <c:v> Travis Wear</c:v>
                </c:pt>
                <c:pt idx="341">
                  <c:v> Robbie Hummel</c:v>
                </c:pt>
                <c:pt idx="342">
                  <c:v> Larry Sanders</c:v>
                </c:pt>
                <c:pt idx="343">
                  <c:v> Mike Muscala</c:v>
                </c:pt>
                <c:pt idx="344">
                  <c:v> Andrew Nicholson</c:v>
                </c:pt>
                <c:pt idx="345">
                  <c:v> Danny Granger</c:v>
                </c:pt>
                <c:pt idx="346">
                  <c:v> Tyler Johnson</c:v>
                </c:pt>
                <c:pt idx="347">
                  <c:v> Luke Ridnour</c:v>
                </c:pt>
                <c:pt idx="348">
                  <c:v> Gary Harris</c:v>
                </c:pt>
                <c:pt idx="349">
                  <c:v> Joey Dorsey</c:v>
                </c:pt>
                <c:pt idx="350">
                  <c:v> Cory Jefferson</c:v>
                </c:pt>
                <c:pt idx="351">
                  <c:v> Perry Jones</c:v>
                </c:pt>
                <c:pt idx="352">
                  <c:v> Kostas Papanikolaou</c:v>
                </c:pt>
                <c:pt idx="353">
                  <c:v> Jimmer Fredette</c:v>
                </c:pt>
                <c:pt idx="354">
                  <c:v> Henry Walker</c:v>
                </c:pt>
                <c:pt idx="355">
                  <c:v> Phil Pressey</c:v>
                </c:pt>
                <c:pt idx="356">
                  <c:v> Troy Daniels</c:v>
                </c:pt>
                <c:pt idx="357">
                  <c:v> Reggie Evans</c:v>
                </c:pt>
                <c:pt idx="358">
                  <c:v> Jason Richardson</c:v>
                </c:pt>
                <c:pt idx="359">
                  <c:v> Allen Crabbe</c:v>
                </c:pt>
                <c:pt idx="360">
                  <c:v> Joel Freeland</c:v>
                </c:pt>
                <c:pt idx="361">
                  <c:v> Jordan Farmar</c:v>
                </c:pt>
                <c:pt idx="362">
                  <c:v> Chris Johnson</c:v>
                </c:pt>
                <c:pt idx="363">
                  <c:v> Maurice Harkless</c:v>
                </c:pt>
                <c:pt idx="364">
                  <c:v> Sergey Karasev</c:v>
                </c:pt>
                <c:pt idx="365">
                  <c:v> E'Twaun Moore</c:v>
                </c:pt>
                <c:pt idx="366">
                  <c:v> Spencer Dinwiddie</c:v>
                </c:pt>
                <c:pt idx="367">
                  <c:v> Erick Green</c:v>
                </c:pt>
                <c:pt idx="368">
                  <c:v> Brandon Davies</c:v>
                </c:pt>
                <c:pt idx="369">
                  <c:v> Ryan Hollins</c:v>
                </c:pt>
                <c:pt idx="370">
                  <c:v> Joe Harris</c:v>
                </c:pt>
                <c:pt idx="371">
                  <c:v> Jeff Ayres</c:v>
                </c:pt>
                <c:pt idx="372">
                  <c:v> Jerome Jordan</c:v>
                </c:pt>
                <c:pt idx="373">
                  <c:v> Sebastian Telfair</c:v>
                </c:pt>
                <c:pt idx="374">
                  <c:v> John Jenkins</c:v>
                </c:pt>
                <c:pt idx="375">
                  <c:v> A.J. Price</c:v>
                </c:pt>
                <c:pt idx="376">
                  <c:v> Austin Daye</c:v>
                </c:pt>
                <c:pt idx="377">
                  <c:v> Samuel Dalembert</c:v>
                </c:pt>
                <c:pt idx="378">
                  <c:v> Jeffery Taylor</c:v>
                </c:pt>
                <c:pt idx="379">
                  <c:v> Tyler Ennis</c:v>
                </c:pt>
                <c:pt idx="380">
                  <c:v> Lorenzo Brown</c:v>
                </c:pt>
                <c:pt idx="381">
                  <c:v> Kendall Marshall</c:v>
                </c:pt>
                <c:pt idx="382">
                  <c:v> Mike Miller</c:v>
                </c:pt>
                <c:pt idx="383">
                  <c:v> Doug McDermott</c:v>
                </c:pt>
                <c:pt idx="384">
                  <c:v> Raymond Felton</c:v>
                </c:pt>
                <c:pt idx="385">
                  <c:v> JaVale McGee</c:v>
                </c:pt>
                <c:pt idx="386">
                  <c:v> Martell Webster</c:v>
                </c:pt>
                <c:pt idx="387">
                  <c:v> James Young</c:v>
                </c:pt>
                <c:pt idx="388">
                  <c:v> Luigi Datome</c:v>
                </c:pt>
                <c:pt idx="389">
                  <c:v> John Lucas III</c:v>
                </c:pt>
                <c:pt idx="390">
                  <c:v> Johnny O'Bryant</c:v>
                </c:pt>
                <c:pt idx="391">
                  <c:v> Elton Brand</c:v>
                </c:pt>
                <c:pt idx="392">
                  <c:v> Jeff Withey</c:v>
                </c:pt>
                <c:pt idx="393">
                  <c:v> Furkan Aldemir</c:v>
                </c:pt>
                <c:pt idx="394">
                  <c:v> Joffrey Lauvergne</c:v>
                </c:pt>
                <c:pt idx="395">
                  <c:v> Jordan Adams</c:v>
                </c:pt>
                <c:pt idx="396">
                  <c:v> Jeremy Evans</c:v>
                </c:pt>
                <c:pt idx="397">
                  <c:v> Ricky Ledo</c:v>
                </c:pt>
                <c:pt idx="398">
                  <c:v> Dwight Powell</c:v>
                </c:pt>
                <c:pt idx="399">
                  <c:v> Joel Anthony</c:v>
                </c:pt>
                <c:pt idx="400">
                  <c:v> Darius Morris</c:v>
                </c:pt>
                <c:pt idx="401">
                  <c:v> Noah Vonleh</c:v>
                </c:pt>
                <c:pt idx="402">
                  <c:v> Greg Smith</c:v>
                </c:pt>
                <c:pt idx="403">
                  <c:v> Bryce Cotton</c:v>
                </c:pt>
                <c:pt idx="404">
                  <c:v> Glenn Robinson III</c:v>
                </c:pt>
                <c:pt idx="405">
                  <c:v> Nick Johnson</c:v>
                </c:pt>
                <c:pt idx="406">
                  <c:v> Kyle Anderson</c:v>
                </c:pt>
                <c:pt idx="407">
                  <c:v> Josh McRoberts</c:v>
                </c:pt>
                <c:pt idx="408">
                  <c:v> Reggie Bullock</c:v>
                </c:pt>
                <c:pt idx="409">
                  <c:v> Steve Novak</c:v>
                </c:pt>
                <c:pt idx="410">
                  <c:v> JaMychal Green</c:v>
                </c:pt>
                <c:pt idx="411">
                  <c:v> James Michael McAdoo</c:v>
                </c:pt>
                <c:pt idx="412">
                  <c:v> Jeff Adrien</c:v>
                </c:pt>
                <c:pt idx="413">
                  <c:v> Shayne Whittington</c:v>
                </c:pt>
                <c:pt idx="414">
                  <c:v> Tim Frazier</c:v>
                </c:pt>
                <c:pt idx="415">
                  <c:v> Jarnell Stokes</c:v>
                </c:pt>
                <c:pt idx="416">
                  <c:v> Ian Clark</c:v>
                </c:pt>
                <c:pt idx="417">
                  <c:v> DeJuan Blair</c:v>
                </c:pt>
                <c:pt idx="418">
                  <c:v> Jorge Gutierrez</c:v>
                </c:pt>
                <c:pt idx="419">
                  <c:v> Paul George</c:v>
                </c:pt>
                <c:pt idx="420">
                  <c:v> Dwight Buycks</c:v>
                </c:pt>
                <c:pt idx="421">
                  <c:v> Toney Douglas</c:v>
                </c:pt>
                <c:pt idx="422">
                  <c:v> Chuck Hayes</c:v>
                </c:pt>
                <c:pt idx="423">
                  <c:v> Landry Fields</c:v>
                </c:pt>
                <c:pt idx="424">
                  <c:v> Larry Drew II</c:v>
                </c:pt>
                <c:pt idx="425">
                  <c:v> Francisco Garcia</c:v>
                </c:pt>
                <c:pt idx="426">
                  <c:v> Bernard James</c:v>
                </c:pt>
                <c:pt idx="427">
                  <c:v> Malcolm Thomas</c:v>
                </c:pt>
                <c:pt idx="428">
                  <c:v> Nate Wolters</c:v>
                </c:pt>
                <c:pt idx="429">
                  <c:v> John Salmons</c:v>
                </c:pt>
                <c:pt idx="430">
                  <c:v> C.J. Wilcox</c:v>
                </c:pt>
                <c:pt idx="431">
                  <c:v> Jannero Pargo</c:v>
                </c:pt>
                <c:pt idx="432">
                  <c:v> Reggie Williams</c:v>
                </c:pt>
                <c:pt idx="433">
                  <c:v> Jordan Hamilton</c:v>
                </c:pt>
                <c:pt idx="434">
                  <c:v> Cartier Martin</c:v>
                </c:pt>
                <c:pt idx="435">
                  <c:v> Devyn Marble</c:v>
                </c:pt>
                <c:pt idx="436">
                  <c:v> Elliot Williams</c:v>
                </c:pt>
                <c:pt idx="437">
                  <c:v> Gerald Wallace</c:v>
                </c:pt>
                <c:pt idx="438">
                  <c:v> Brendan Haywood</c:v>
                </c:pt>
                <c:pt idx="439">
                  <c:v> Jared Cunningham</c:v>
                </c:pt>
                <c:pt idx="440">
                  <c:v> Clint Capela</c:v>
                </c:pt>
                <c:pt idx="441">
                  <c:v> Earl Barron</c:v>
                </c:pt>
                <c:pt idx="442">
                  <c:v> Russ Smith</c:v>
                </c:pt>
                <c:pt idx="443">
                  <c:v> Ekpe Udoh</c:v>
                </c:pt>
                <c:pt idx="444">
                  <c:v> Brandon Rush</c:v>
                </c:pt>
                <c:pt idx="445">
                  <c:v> Quincy Miller</c:v>
                </c:pt>
                <c:pt idx="446">
                  <c:v> Zoran Dragic</c:v>
                </c:pt>
                <c:pt idx="447">
                  <c:v> Nazr Mohammed</c:v>
                </c:pt>
                <c:pt idx="448">
                  <c:v> Jack Cooley</c:v>
                </c:pt>
                <c:pt idx="449">
                  <c:v> Earl Clark</c:v>
                </c:pt>
                <c:pt idx="450">
                  <c:v> Arinze Onuaku</c:v>
                </c:pt>
                <c:pt idx="451">
                  <c:v> Victor Claver</c:v>
                </c:pt>
                <c:pt idx="452">
                  <c:v> Shavlik Randolph</c:v>
                </c:pt>
                <c:pt idx="453">
                  <c:v> Vander Blue</c:v>
                </c:pt>
                <c:pt idx="454">
                  <c:v> Sean Kilpatrick</c:v>
                </c:pt>
                <c:pt idx="455">
                  <c:v> Will Bynum</c:v>
                </c:pt>
                <c:pt idx="456">
                  <c:v> Ognjen Kuzmic</c:v>
                </c:pt>
                <c:pt idx="457">
                  <c:v> Shannon Brown</c:v>
                </c:pt>
                <c:pt idx="458">
                  <c:v> Xavier Henry</c:v>
                </c:pt>
                <c:pt idx="459">
                  <c:v> Kenyon Martin</c:v>
                </c:pt>
                <c:pt idx="460">
                  <c:v> Dahntay Jones</c:v>
                </c:pt>
                <c:pt idx="461">
                  <c:v> Chris Douglas-Roberts</c:v>
                </c:pt>
                <c:pt idx="462">
                  <c:v> Lester Hudson</c:v>
                </c:pt>
                <c:pt idx="463">
                  <c:v> Drew Gordon</c:v>
                </c:pt>
                <c:pt idx="464">
                  <c:v> Grant Jerrett</c:v>
                </c:pt>
                <c:pt idx="465">
                  <c:v> Will Cherry</c:v>
                </c:pt>
                <c:pt idx="466">
                  <c:v> Greg Stiemsma</c:v>
                </c:pt>
                <c:pt idx="467">
                  <c:v> Glen Rice Jr.</c:v>
                </c:pt>
                <c:pt idx="468">
                  <c:v> Cameron Bairstow</c:v>
                </c:pt>
                <c:pt idx="469">
                  <c:v> Bruno Caboclo</c:v>
                </c:pt>
                <c:pt idx="470">
                  <c:v> Jerel McNeal</c:v>
                </c:pt>
                <c:pt idx="471">
                  <c:v> David Stockton</c:v>
                </c:pt>
                <c:pt idx="472">
                  <c:v> Miroslav Raduljica</c:v>
                </c:pt>
                <c:pt idx="473">
                  <c:v> Toure' Murry</c:v>
                </c:pt>
                <c:pt idx="474">
                  <c:v> Patrick Christopher</c:v>
                </c:pt>
                <c:pt idx="475">
                  <c:v> Lucas Nogueira</c:v>
                </c:pt>
                <c:pt idx="476">
                  <c:v> Gal Mekel</c:v>
                </c:pt>
                <c:pt idx="477">
                  <c:v> Tyrus Thomas</c:v>
                </c:pt>
                <c:pt idx="478">
                  <c:v> Alex Kirk</c:v>
                </c:pt>
                <c:pt idx="479">
                  <c:v> Andre Dawkins</c:v>
                </c:pt>
                <c:pt idx="480">
                  <c:v> Jamaal Franklin</c:v>
                </c:pt>
                <c:pt idx="481">
                  <c:v> Andrei Kirilenko</c:v>
                </c:pt>
                <c:pt idx="482">
                  <c:v> Sim Bhullar</c:v>
                </c:pt>
                <c:pt idx="483">
                  <c:v> Eric Moreland</c:v>
                </c:pt>
                <c:pt idx="484">
                  <c:v> Julius Randle</c:v>
                </c:pt>
                <c:pt idx="485">
                  <c:v> Darius Miller</c:v>
                </c:pt>
                <c:pt idx="486">
                  <c:v> Seth Curry</c:v>
                </c:pt>
                <c:pt idx="487">
                  <c:v> Ronny Turiaf</c:v>
                </c:pt>
                <c:pt idx="488">
                  <c:v> Malcolm Lee</c:v>
                </c:pt>
                <c:pt idx="489">
                  <c:v> Kalin Lucas</c:v>
                </c:pt>
                <c:pt idx="490">
                  <c:v> Jerrelle Benimon</c:v>
                </c:pt>
                <c:pt idx="491">
                  <c:v> David Wear</c:v>
                </c:pt>
              </c:strCache>
            </c:strRef>
          </c:xVal>
          <c:yVal>
            <c:numRef>
              <c:f>'Total Points 2015'!$X$2:$X$493</c:f>
              <c:numCache>
                <c:formatCode>General</c:formatCode>
                <c:ptCount val="492"/>
                <c:pt idx="0">
                  <c:v>1</c:v>
                </c:pt>
                <c:pt idx="1">
                  <c:v>-6</c:v>
                </c:pt>
                <c:pt idx="2">
                  <c:v>2</c:v>
                </c:pt>
                <c:pt idx="3">
                  <c:v>0</c:v>
                </c:pt>
                <c:pt idx="4">
                  <c:v>-12</c:v>
                </c:pt>
                <c:pt idx="5">
                  <c:v>-7</c:v>
                </c:pt>
                <c:pt idx="6">
                  <c:v>-2</c:v>
                </c:pt>
                <c:pt idx="7">
                  <c:v>3</c:v>
                </c:pt>
                <c:pt idx="8">
                  <c:v>-3</c:v>
                </c:pt>
                <c:pt idx="9">
                  <c:v>-13</c:v>
                </c:pt>
                <c:pt idx="10">
                  <c:v>-13</c:v>
                </c:pt>
                <c:pt idx="11">
                  <c:v>1</c:v>
                </c:pt>
                <c:pt idx="12">
                  <c:v>-9</c:v>
                </c:pt>
                <c:pt idx="13">
                  <c:v>-11</c:v>
                </c:pt>
                <c:pt idx="14">
                  <c:v>0</c:v>
                </c:pt>
                <c:pt idx="15">
                  <c:v>-5</c:v>
                </c:pt>
                <c:pt idx="16">
                  <c:v>10</c:v>
                </c:pt>
                <c:pt idx="17">
                  <c:v>-12</c:v>
                </c:pt>
                <c:pt idx="18">
                  <c:v>-10</c:v>
                </c:pt>
                <c:pt idx="19">
                  <c:v>-18</c:v>
                </c:pt>
                <c:pt idx="20">
                  <c:v>-14</c:v>
                </c:pt>
                <c:pt idx="21">
                  <c:v>8</c:v>
                </c:pt>
                <c:pt idx="22">
                  <c:v>-9</c:v>
                </c:pt>
                <c:pt idx="23">
                  <c:v>-17</c:v>
                </c:pt>
                <c:pt idx="24">
                  <c:v>6</c:v>
                </c:pt>
                <c:pt idx="25">
                  <c:v>0</c:v>
                </c:pt>
                <c:pt idx="26">
                  <c:v>-18</c:v>
                </c:pt>
                <c:pt idx="27">
                  <c:v>-18</c:v>
                </c:pt>
                <c:pt idx="28">
                  <c:v>-32</c:v>
                </c:pt>
                <c:pt idx="29">
                  <c:v>3</c:v>
                </c:pt>
                <c:pt idx="30">
                  <c:v>-28</c:v>
                </c:pt>
                <c:pt idx="31">
                  <c:v>-1</c:v>
                </c:pt>
                <c:pt idx="32">
                  <c:v>-11</c:v>
                </c:pt>
                <c:pt idx="33">
                  <c:v>-5</c:v>
                </c:pt>
                <c:pt idx="34">
                  <c:v>17</c:v>
                </c:pt>
                <c:pt idx="35">
                  <c:v>-14</c:v>
                </c:pt>
                <c:pt idx="36">
                  <c:v>-28</c:v>
                </c:pt>
                <c:pt idx="37">
                  <c:v>4</c:v>
                </c:pt>
                <c:pt idx="38">
                  <c:v>-19</c:v>
                </c:pt>
                <c:pt idx="39">
                  <c:v>-11</c:v>
                </c:pt>
                <c:pt idx="40">
                  <c:v>-23</c:v>
                </c:pt>
                <c:pt idx="41">
                  <c:v>-28</c:v>
                </c:pt>
                <c:pt idx="42">
                  <c:v>-5</c:v>
                </c:pt>
                <c:pt idx="43">
                  <c:v>-19</c:v>
                </c:pt>
                <c:pt idx="44">
                  <c:v>-35</c:v>
                </c:pt>
                <c:pt idx="45">
                  <c:v>-23</c:v>
                </c:pt>
                <c:pt idx="46">
                  <c:v>-8</c:v>
                </c:pt>
                <c:pt idx="47">
                  <c:v>5</c:v>
                </c:pt>
                <c:pt idx="48">
                  <c:v>-4</c:v>
                </c:pt>
                <c:pt idx="49">
                  <c:v>-29</c:v>
                </c:pt>
                <c:pt idx="50">
                  <c:v>11</c:v>
                </c:pt>
                <c:pt idx="51">
                  <c:v>21</c:v>
                </c:pt>
                <c:pt idx="52">
                  <c:v>-21</c:v>
                </c:pt>
                <c:pt idx="53">
                  <c:v>18</c:v>
                </c:pt>
                <c:pt idx="54">
                  <c:v>-22</c:v>
                </c:pt>
                <c:pt idx="55">
                  <c:v>-20</c:v>
                </c:pt>
                <c:pt idx="56">
                  <c:v>-28</c:v>
                </c:pt>
                <c:pt idx="57">
                  <c:v>16</c:v>
                </c:pt>
                <c:pt idx="58">
                  <c:v>-33</c:v>
                </c:pt>
                <c:pt idx="59">
                  <c:v>-34</c:v>
                </c:pt>
                <c:pt idx="60">
                  <c:v>-27</c:v>
                </c:pt>
                <c:pt idx="61">
                  <c:v>5</c:v>
                </c:pt>
                <c:pt idx="62">
                  <c:v>-37</c:v>
                </c:pt>
                <c:pt idx="63">
                  <c:v>-29</c:v>
                </c:pt>
                <c:pt idx="64">
                  <c:v>9</c:v>
                </c:pt>
                <c:pt idx="65">
                  <c:v>-9</c:v>
                </c:pt>
                <c:pt idx="66">
                  <c:v>-35</c:v>
                </c:pt>
                <c:pt idx="67">
                  <c:v>-35</c:v>
                </c:pt>
                <c:pt idx="68">
                  <c:v>-2</c:v>
                </c:pt>
                <c:pt idx="69">
                  <c:v>-21</c:v>
                </c:pt>
                <c:pt idx="70">
                  <c:v>-35</c:v>
                </c:pt>
                <c:pt idx="71">
                  <c:v>66</c:v>
                </c:pt>
                <c:pt idx="72">
                  <c:v>0</c:v>
                </c:pt>
                <c:pt idx="73">
                  <c:v>12</c:v>
                </c:pt>
                <c:pt idx="74">
                  <c:v>7</c:v>
                </c:pt>
                <c:pt idx="75">
                  <c:v>-33</c:v>
                </c:pt>
                <c:pt idx="76">
                  <c:v>-31</c:v>
                </c:pt>
                <c:pt idx="77">
                  <c:v>26</c:v>
                </c:pt>
                <c:pt idx="78">
                  <c:v>-45</c:v>
                </c:pt>
                <c:pt idx="79">
                  <c:v>-40</c:v>
                </c:pt>
                <c:pt idx="80">
                  <c:v>-1</c:v>
                </c:pt>
                <c:pt idx="81">
                  <c:v>-14</c:v>
                </c:pt>
                <c:pt idx="82">
                  <c:v>-1</c:v>
                </c:pt>
                <c:pt idx="83">
                  <c:v>-33</c:v>
                </c:pt>
                <c:pt idx="84">
                  <c:v>-43</c:v>
                </c:pt>
                <c:pt idx="85">
                  <c:v>70</c:v>
                </c:pt>
                <c:pt idx="86">
                  <c:v>-35</c:v>
                </c:pt>
                <c:pt idx="87">
                  <c:v>-38</c:v>
                </c:pt>
                <c:pt idx="88">
                  <c:v>17</c:v>
                </c:pt>
                <c:pt idx="89">
                  <c:v>-14</c:v>
                </c:pt>
                <c:pt idx="90">
                  <c:v>63</c:v>
                </c:pt>
                <c:pt idx="91">
                  <c:v>-5</c:v>
                </c:pt>
                <c:pt idx="92">
                  <c:v>3</c:v>
                </c:pt>
                <c:pt idx="93">
                  <c:v>-1</c:v>
                </c:pt>
                <c:pt idx="94">
                  <c:v>-17</c:v>
                </c:pt>
                <c:pt idx="95">
                  <c:v>-41</c:v>
                </c:pt>
                <c:pt idx="96">
                  <c:v>-17</c:v>
                </c:pt>
                <c:pt idx="97">
                  <c:v>-12</c:v>
                </c:pt>
                <c:pt idx="98">
                  <c:v>-6</c:v>
                </c:pt>
                <c:pt idx="99">
                  <c:v>-41</c:v>
                </c:pt>
                <c:pt idx="100">
                  <c:v>-10</c:v>
                </c:pt>
                <c:pt idx="101">
                  <c:v>-17</c:v>
                </c:pt>
                <c:pt idx="102">
                  <c:v>-44</c:v>
                </c:pt>
                <c:pt idx="103">
                  <c:v>-45</c:v>
                </c:pt>
                <c:pt idx="104">
                  <c:v>24</c:v>
                </c:pt>
                <c:pt idx="105">
                  <c:v>-25</c:v>
                </c:pt>
                <c:pt idx="106">
                  <c:v>-44</c:v>
                </c:pt>
                <c:pt idx="107">
                  <c:v>22</c:v>
                </c:pt>
                <c:pt idx="108">
                  <c:v>-39</c:v>
                </c:pt>
                <c:pt idx="109">
                  <c:v>-20</c:v>
                </c:pt>
                <c:pt idx="110">
                  <c:v>-27</c:v>
                </c:pt>
                <c:pt idx="111">
                  <c:v>-17</c:v>
                </c:pt>
                <c:pt idx="112">
                  <c:v>-49</c:v>
                </c:pt>
                <c:pt idx="113">
                  <c:v>-22</c:v>
                </c:pt>
                <c:pt idx="114">
                  <c:v>-25</c:v>
                </c:pt>
                <c:pt idx="115">
                  <c:v>-49</c:v>
                </c:pt>
                <c:pt idx="116">
                  <c:v>107</c:v>
                </c:pt>
                <c:pt idx="117">
                  <c:v>98</c:v>
                </c:pt>
                <c:pt idx="118">
                  <c:v>-48</c:v>
                </c:pt>
                <c:pt idx="119">
                  <c:v>-48</c:v>
                </c:pt>
                <c:pt idx="120">
                  <c:v>-48</c:v>
                </c:pt>
                <c:pt idx="121">
                  <c:v>-28</c:v>
                </c:pt>
                <c:pt idx="122">
                  <c:v>-30</c:v>
                </c:pt>
                <c:pt idx="123">
                  <c:v>-20</c:v>
                </c:pt>
                <c:pt idx="124">
                  <c:v>4</c:v>
                </c:pt>
                <c:pt idx="125">
                  <c:v>37</c:v>
                </c:pt>
                <c:pt idx="126">
                  <c:v>-29</c:v>
                </c:pt>
                <c:pt idx="127">
                  <c:v>-24</c:v>
                </c:pt>
                <c:pt idx="128">
                  <c:v>-41</c:v>
                </c:pt>
                <c:pt idx="129">
                  <c:v>-30</c:v>
                </c:pt>
                <c:pt idx="130">
                  <c:v>-28</c:v>
                </c:pt>
                <c:pt idx="131">
                  <c:v>-2</c:v>
                </c:pt>
                <c:pt idx="132">
                  <c:v>-6</c:v>
                </c:pt>
                <c:pt idx="133">
                  <c:v>35</c:v>
                </c:pt>
                <c:pt idx="134">
                  <c:v>-47</c:v>
                </c:pt>
                <c:pt idx="135">
                  <c:v>-47</c:v>
                </c:pt>
                <c:pt idx="136">
                  <c:v>90</c:v>
                </c:pt>
                <c:pt idx="137">
                  <c:v>-54</c:v>
                </c:pt>
                <c:pt idx="138">
                  <c:v>-38</c:v>
                </c:pt>
                <c:pt idx="139">
                  <c:v>-24</c:v>
                </c:pt>
                <c:pt idx="140">
                  <c:v>-49</c:v>
                </c:pt>
                <c:pt idx="141">
                  <c:v>27</c:v>
                </c:pt>
                <c:pt idx="142">
                  <c:v>-36</c:v>
                </c:pt>
                <c:pt idx="143">
                  <c:v>-29</c:v>
                </c:pt>
                <c:pt idx="144">
                  <c:v>-51</c:v>
                </c:pt>
                <c:pt idx="145">
                  <c:v>39</c:v>
                </c:pt>
                <c:pt idx="146">
                  <c:v>98</c:v>
                </c:pt>
                <c:pt idx="147">
                  <c:v>-49</c:v>
                </c:pt>
                <c:pt idx="148">
                  <c:v>146</c:v>
                </c:pt>
                <c:pt idx="149">
                  <c:v>25</c:v>
                </c:pt>
                <c:pt idx="150">
                  <c:v>-36</c:v>
                </c:pt>
                <c:pt idx="151">
                  <c:v>-20</c:v>
                </c:pt>
                <c:pt idx="152">
                  <c:v>26</c:v>
                </c:pt>
                <c:pt idx="153">
                  <c:v>22</c:v>
                </c:pt>
                <c:pt idx="154">
                  <c:v>-6</c:v>
                </c:pt>
                <c:pt idx="155">
                  <c:v>11</c:v>
                </c:pt>
                <c:pt idx="156">
                  <c:v>-49</c:v>
                </c:pt>
                <c:pt idx="157">
                  <c:v>-41</c:v>
                </c:pt>
                <c:pt idx="158">
                  <c:v>2</c:v>
                </c:pt>
                <c:pt idx="159">
                  <c:v>-45</c:v>
                </c:pt>
                <c:pt idx="160">
                  <c:v>107</c:v>
                </c:pt>
                <c:pt idx="161">
                  <c:v>20</c:v>
                </c:pt>
                <c:pt idx="162">
                  <c:v>-31</c:v>
                </c:pt>
                <c:pt idx="163">
                  <c:v>-57</c:v>
                </c:pt>
                <c:pt idx="164">
                  <c:v>105</c:v>
                </c:pt>
                <c:pt idx="165">
                  <c:v>-18</c:v>
                </c:pt>
                <c:pt idx="166">
                  <c:v>-33</c:v>
                </c:pt>
                <c:pt idx="167">
                  <c:v>-50</c:v>
                </c:pt>
                <c:pt idx="168">
                  <c:v>-32</c:v>
                </c:pt>
                <c:pt idx="169">
                  <c:v>-10</c:v>
                </c:pt>
                <c:pt idx="170">
                  <c:v>-43</c:v>
                </c:pt>
                <c:pt idx="171">
                  <c:v>-44</c:v>
                </c:pt>
                <c:pt idx="172">
                  <c:v>38</c:v>
                </c:pt>
                <c:pt idx="173">
                  <c:v>-7</c:v>
                </c:pt>
                <c:pt idx="174">
                  <c:v>4</c:v>
                </c:pt>
                <c:pt idx="175">
                  <c:v>110</c:v>
                </c:pt>
                <c:pt idx="176">
                  <c:v>-31</c:v>
                </c:pt>
                <c:pt idx="177">
                  <c:v>-42</c:v>
                </c:pt>
                <c:pt idx="178">
                  <c:v>-47</c:v>
                </c:pt>
                <c:pt idx="179">
                  <c:v>-50</c:v>
                </c:pt>
                <c:pt idx="180">
                  <c:v>7</c:v>
                </c:pt>
                <c:pt idx="181">
                  <c:v>-40</c:v>
                </c:pt>
                <c:pt idx="182">
                  <c:v>25</c:v>
                </c:pt>
                <c:pt idx="183">
                  <c:v>-52</c:v>
                </c:pt>
                <c:pt idx="184">
                  <c:v>69</c:v>
                </c:pt>
                <c:pt idx="185">
                  <c:v>20</c:v>
                </c:pt>
                <c:pt idx="186">
                  <c:v>32</c:v>
                </c:pt>
                <c:pt idx="187">
                  <c:v>101</c:v>
                </c:pt>
                <c:pt idx="188">
                  <c:v>-46</c:v>
                </c:pt>
                <c:pt idx="189">
                  <c:v>-34</c:v>
                </c:pt>
                <c:pt idx="190">
                  <c:v>-22</c:v>
                </c:pt>
                <c:pt idx="191">
                  <c:v>-35</c:v>
                </c:pt>
                <c:pt idx="192">
                  <c:v>-38</c:v>
                </c:pt>
                <c:pt idx="193">
                  <c:v>-38</c:v>
                </c:pt>
                <c:pt idx="194">
                  <c:v>41</c:v>
                </c:pt>
                <c:pt idx="195">
                  <c:v>3</c:v>
                </c:pt>
                <c:pt idx="196">
                  <c:v>-40</c:v>
                </c:pt>
                <c:pt idx="197">
                  <c:v>-21</c:v>
                </c:pt>
                <c:pt idx="198">
                  <c:v>-45</c:v>
                </c:pt>
                <c:pt idx="199">
                  <c:v>-49</c:v>
                </c:pt>
                <c:pt idx="200">
                  <c:v>-42</c:v>
                </c:pt>
                <c:pt idx="201">
                  <c:v>84</c:v>
                </c:pt>
                <c:pt idx="202">
                  <c:v>-14</c:v>
                </c:pt>
                <c:pt idx="203">
                  <c:v>2</c:v>
                </c:pt>
                <c:pt idx="204">
                  <c:v>-10</c:v>
                </c:pt>
                <c:pt idx="205">
                  <c:v>-49</c:v>
                </c:pt>
                <c:pt idx="206">
                  <c:v>-32</c:v>
                </c:pt>
                <c:pt idx="207">
                  <c:v>125</c:v>
                </c:pt>
                <c:pt idx="208">
                  <c:v>2</c:v>
                </c:pt>
                <c:pt idx="209">
                  <c:v>173</c:v>
                </c:pt>
                <c:pt idx="210">
                  <c:v>-27</c:v>
                </c:pt>
                <c:pt idx="211">
                  <c:v>-17</c:v>
                </c:pt>
                <c:pt idx="212">
                  <c:v>9</c:v>
                </c:pt>
                <c:pt idx="213">
                  <c:v>5</c:v>
                </c:pt>
                <c:pt idx="214">
                  <c:v>-59</c:v>
                </c:pt>
                <c:pt idx="215">
                  <c:v>4</c:v>
                </c:pt>
                <c:pt idx="216">
                  <c:v>-23</c:v>
                </c:pt>
                <c:pt idx="217">
                  <c:v>-35</c:v>
                </c:pt>
                <c:pt idx="218">
                  <c:v>-59</c:v>
                </c:pt>
                <c:pt idx="219">
                  <c:v>-48</c:v>
                </c:pt>
                <c:pt idx="220">
                  <c:v>-50</c:v>
                </c:pt>
                <c:pt idx="221">
                  <c:v>-1</c:v>
                </c:pt>
                <c:pt idx="222">
                  <c:v>-22</c:v>
                </c:pt>
                <c:pt idx="223">
                  <c:v>-17</c:v>
                </c:pt>
                <c:pt idx="224">
                  <c:v>-32</c:v>
                </c:pt>
                <c:pt idx="225">
                  <c:v>-57</c:v>
                </c:pt>
                <c:pt idx="226">
                  <c:v>-53</c:v>
                </c:pt>
                <c:pt idx="227">
                  <c:v>-24</c:v>
                </c:pt>
                <c:pt idx="228">
                  <c:v>-47</c:v>
                </c:pt>
                <c:pt idx="229">
                  <c:v>-49</c:v>
                </c:pt>
                <c:pt idx="230">
                  <c:v>-27</c:v>
                </c:pt>
                <c:pt idx="231">
                  <c:v>-10</c:v>
                </c:pt>
                <c:pt idx="232">
                  <c:v>8</c:v>
                </c:pt>
                <c:pt idx="233">
                  <c:v>43</c:v>
                </c:pt>
                <c:pt idx="234">
                  <c:v>47</c:v>
                </c:pt>
                <c:pt idx="235">
                  <c:v>-28</c:v>
                </c:pt>
                <c:pt idx="236">
                  <c:v>94</c:v>
                </c:pt>
                <c:pt idx="237">
                  <c:v>63</c:v>
                </c:pt>
                <c:pt idx="238">
                  <c:v>-36</c:v>
                </c:pt>
                <c:pt idx="239">
                  <c:v>173</c:v>
                </c:pt>
                <c:pt idx="240">
                  <c:v>-48</c:v>
                </c:pt>
                <c:pt idx="241">
                  <c:v>-6</c:v>
                </c:pt>
                <c:pt idx="242">
                  <c:v>40</c:v>
                </c:pt>
                <c:pt idx="243">
                  <c:v>-44</c:v>
                </c:pt>
                <c:pt idx="244">
                  <c:v>-21</c:v>
                </c:pt>
                <c:pt idx="245">
                  <c:v>-4</c:v>
                </c:pt>
                <c:pt idx="246">
                  <c:v>-67</c:v>
                </c:pt>
                <c:pt idx="247">
                  <c:v>-49</c:v>
                </c:pt>
                <c:pt idx="248">
                  <c:v>-11</c:v>
                </c:pt>
                <c:pt idx="249">
                  <c:v>-17</c:v>
                </c:pt>
                <c:pt idx="250">
                  <c:v>-12</c:v>
                </c:pt>
                <c:pt idx="251">
                  <c:v>-30</c:v>
                </c:pt>
                <c:pt idx="252">
                  <c:v>-72</c:v>
                </c:pt>
                <c:pt idx="253">
                  <c:v>3</c:v>
                </c:pt>
                <c:pt idx="254">
                  <c:v>-78</c:v>
                </c:pt>
                <c:pt idx="255">
                  <c:v>28</c:v>
                </c:pt>
                <c:pt idx="256">
                  <c:v>-56</c:v>
                </c:pt>
                <c:pt idx="257">
                  <c:v>160</c:v>
                </c:pt>
                <c:pt idx="258">
                  <c:v>48</c:v>
                </c:pt>
                <c:pt idx="259">
                  <c:v>137</c:v>
                </c:pt>
                <c:pt idx="260">
                  <c:v>-56</c:v>
                </c:pt>
                <c:pt idx="261">
                  <c:v>-25</c:v>
                </c:pt>
                <c:pt idx="262">
                  <c:v>7</c:v>
                </c:pt>
                <c:pt idx="263">
                  <c:v>86</c:v>
                </c:pt>
                <c:pt idx="264">
                  <c:v>55</c:v>
                </c:pt>
                <c:pt idx="265">
                  <c:v>-11</c:v>
                </c:pt>
                <c:pt idx="266">
                  <c:v>-23</c:v>
                </c:pt>
                <c:pt idx="267">
                  <c:v>190</c:v>
                </c:pt>
                <c:pt idx="268">
                  <c:v>-24</c:v>
                </c:pt>
                <c:pt idx="269">
                  <c:v>-80</c:v>
                </c:pt>
                <c:pt idx="270">
                  <c:v>25</c:v>
                </c:pt>
                <c:pt idx="271">
                  <c:v>-82</c:v>
                </c:pt>
                <c:pt idx="272">
                  <c:v>3</c:v>
                </c:pt>
                <c:pt idx="273">
                  <c:v>-38</c:v>
                </c:pt>
                <c:pt idx="274">
                  <c:v>-26</c:v>
                </c:pt>
                <c:pt idx="275">
                  <c:v>81</c:v>
                </c:pt>
                <c:pt idx="276">
                  <c:v>5</c:v>
                </c:pt>
                <c:pt idx="277">
                  <c:v>-22</c:v>
                </c:pt>
                <c:pt idx="278">
                  <c:v>20</c:v>
                </c:pt>
                <c:pt idx="279">
                  <c:v>-52</c:v>
                </c:pt>
                <c:pt idx="280">
                  <c:v>-3</c:v>
                </c:pt>
                <c:pt idx="281">
                  <c:v>35</c:v>
                </c:pt>
                <c:pt idx="282">
                  <c:v>-46</c:v>
                </c:pt>
                <c:pt idx="283">
                  <c:v>-61</c:v>
                </c:pt>
                <c:pt idx="284">
                  <c:v>-21</c:v>
                </c:pt>
                <c:pt idx="285">
                  <c:v>-37</c:v>
                </c:pt>
                <c:pt idx="286">
                  <c:v>-37</c:v>
                </c:pt>
                <c:pt idx="287">
                  <c:v>19</c:v>
                </c:pt>
                <c:pt idx="288">
                  <c:v>-46</c:v>
                </c:pt>
                <c:pt idx="289">
                  <c:v>-2</c:v>
                </c:pt>
                <c:pt idx="290">
                  <c:v>190</c:v>
                </c:pt>
                <c:pt idx="291">
                  <c:v>-39</c:v>
                </c:pt>
                <c:pt idx="292">
                  <c:v>8</c:v>
                </c:pt>
                <c:pt idx="293">
                  <c:v>-10</c:v>
                </c:pt>
                <c:pt idx="294">
                  <c:v>-20</c:v>
                </c:pt>
                <c:pt idx="295">
                  <c:v>35</c:v>
                </c:pt>
                <c:pt idx="296">
                  <c:v>-72</c:v>
                </c:pt>
                <c:pt idx="297">
                  <c:v>12</c:v>
                </c:pt>
                <c:pt idx="298">
                  <c:v>-72</c:v>
                </c:pt>
                <c:pt idx="299">
                  <c:v>-42</c:v>
                </c:pt>
                <c:pt idx="300">
                  <c:v>-7</c:v>
                </c:pt>
                <c:pt idx="301">
                  <c:v>-1</c:v>
                </c:pt>
                <c:pt idx="302">
                  <c:v>-63</c:v>
                </c:pt>
                <c:pt idx="303">
                  <c:v>-26</c:v>
                </c:pt>
                <c:pt idx="304">
                  <c:v>-59</c:v>
                </c:pt>
                <c:pt idx="305">
                  <c:v>-79</c:v>
                </c:pt>
                <c:pt idx="306">
                  <c:v>-77</c:v>
                </c:pt>
                <c:pt idx="307">
                  <c:v>-48</c:v>
                </c:pt>
                <c:pt idx="308">
                  <c:v>-49</c:v>
                </c:pt>
                <c:pt idx="309">
                  <c:v>-9</c:v>
                </c:pt>
                <c:pt idx="310">
                  <c:v>-17</c:v>
                </c:pt>
                <c:pt idx="311">
                  <c:v>-53</c:v>
                </c:pt>
                <c:pt idx="312">
                  <c:v>150</c:v>
                </c:pt>
                <c:pt idx="313">
                  <c:v>-37</c:v>
                </c:pt>
                <c:pt idx="314">
                  <c:v>17</c:v>
                </c:pt>
                <c:pt idx="315">
                  <c:v>-30</c:v>
                </c:pt>
                <c:pt idx="316">
                  <c:v>7</c:v>
                </c:pt>
                <c:pt idx="317">
                  <c:v>-68</c:v>
                </c:pt>
                <c:pt idx="318">
                  <c:v>3</c:v>
                </c:pt>
                <c:pt idx="319">
                  <c:v>47</c:v>
                </c:pt>
                <c:pt idx="320">
                  <c:v>-41</c:v>
                </c:pt>
                <c:pt idx="321">
                  <c:v>-22</c:v>
                </c:pt>
                <c:pt idx="322">
                  <c:v>32</c:v>
                </c:pt>
                <c:pt idx="323">
                  <c:v>28</c:v>
                </c:pt>
                <c:pt idx="324">
                  <c:v>-57</c:v>
                </c:pt>
                <c:pt idx="325">
                  <c:v>-70</c:v>
                </c:pt>
                <c:pt idx="326">
                  <c:v>181</c:v>
                </c:pt>
                <c:pt idx="327">
                  <c:v>215</c:v>
                </c:pt>
                <c:pt idx="328">
                  <c:v>-12</c:v>
                </c:pt>
                <c:pt idx="329">
                  <c:v>10</c:v>
                </c:pt>
                <c:pt idx="330">
                  <c:v>-52</c:v>
                </c:pt>
                <c:pt idx="331">
                  <c:v>21</c:v>
                </c:pt>
                <c:pt idx="332">
                  <c:v>-4</c:v>
                </c:pt>
                <c:pt idx="333">
                  <c:v>80</c:v>
                </c:pt>
                <c:pt idx="334">
                  <c:v>150</c:v>
                </c:pt>
                <c:pt idx="335">
                  <c:v>34</c:v>
                </c:pt>
                <c:pt idx="336">
                  <c:v>-35</c:v>
                </c:pt>
                <c:pt idx="337">
                  <c:v>-10</c:v>
                </c:pt>
                <c:pt idx="338">
                  <c:v>74</c:v>
                </c:pt>
                <c:pt idx="339">
                  <c:v>-60</c:v>
                </c:pt>
                <c:pt idx="340">
                  <c:v>-32</c:v>
                </c:pt>
                <c:pt idx="341">
                  <c:v>-5</c:v>
                </c:pt>
                <c:pt idx="342">
                  <c:v>110</c:v>
                </c:pt>
                <c:pt idx="343">
                  <c:v>17</c:v>
                </c:pt>
                <c:pt idx="344">
                  <c:v>19</c:v>
                </c:pt>
                <c:pt idx="345">
                  <c:v>84</c:v>
                </c:pt>
                <c:pt idx="346">
                  <c:v>66</c:v>
                </c:pt>
                <c:pt idx="347">
                  <c:v>-19</c:v>
                </c:pt>
                <c:pt idx="348">
                  <c:v>-46</c:v>
                </c:pt>
                <c:pt idx="349">
                  <c:v>-73</c:v>
                </c:pt>
                <c:pt idx="350">
                  <c:v>-28</c:v>
                </c:pt>
                <c:pt idx="351">
                  <c:v>-1</c:v>
                </c:pt>
                <c:pt idx="352">
                  <c:v>-4</c:v>
                </c:pt>
                <c:pt idx="353">
                  <c:v>-34</c:v>
                </c:pt>
                <c:pt idx="354">
                  <c:v>121</c:v>
                </c:pt>
                <c:pt idx="355">
                  <c:v>-33</c:v>
                </c:pt>
                <c:pt idx="356">
                  <c:v>-20</c:v>
                </c:pt>
                <c:pt idx="357">
                  <c:v>-23</c:v>
                </c:pt>
                <c:pt idx="358">
                  <c:v>183</c:v>
                </c:pt>
                <c:pt idx="359">
                  <c:v>-37</c:v>
                </c:pt>
                <c:pt idx="360">
                  <c:v>-29</c:v>
                </c:pt>
                <c:pt idx="361">
                  <c:v>26</c:v>
                </c:pt>
                <c:pt idx="362">
                  <c:v>69</c:v>
                </c:pt>
                <c:pt idx="363">
                  <c:v>-28</c:v>
                </c:pt>
                <c:pt idx="364">
                  <c:v>27</c:v>
                </c:pt>
                <c:pt idx="365">
                  <c:v>-51</c:v>
                </c:pt>
                <c:pt idx="366">
                  <c:v>15</c:v>
                </c:pt>
                <c:pt idx="367">
                  <c:v>-26</c:v>
                </c:pt>
                <c:pt idx="368">
                  <c:v>62</c:v>
                </c:pt>
                <c:pt idx="369">
                  <c:v>-38</c:v>
                </c:pt>
                <c:pt idx="370">
                  <c:v>-50</c:v>
                </c:pt>
                <c:pt idx="371">
                  <c:v>-46</c:v>
                </c:pt>
                <c:pt idx="372">
                  <c:v>-30</c:v>
                </c:pt>
                <c:pt idx="373">
                  <c:v>176</c:v>
                </c:pt>
                <c:pt idx="374">
                  <c:v>80</c:v>
                </c:pt>
                <c:pt idx="375">
                  <c:v>55</c:v>
                </c:pt>
                <c:pt idx="376">
                  <c:v>1</c:v>
                </c:pt>
                <c:pt idx="377">
                  <c:v>8</c:v>
                </c:pt>
                <c:pt idx="378">
                  <c:v>30</c:v>
                </c:pt>
                <c:pt idx="379">
                  <c:v>0</c:v>
                </c:pt>
                <c:pt idx="380">
                  <c:v>22</c:v>
                </c:pt>
                <c:pt idx="381">
                  <c:v>22</c:v>
                </c:pt>
                <c:pt idx="382">
                  <c:v>-54</c:v>
                </c:pt>
                <c:pt idx="383">
                  <c:v>-23</c:v>
                </c:pt>
                <c:pt idx="384">
                  <c:v>7</c:v>
                </c:pt>
                <c:pt idx="385">
                  <c:v>46</c:v>
                </c:pt>
                <c:pt idx="386">
                  <c:v>-12</c:v>
                </c:pt>
                <c:pt idx="387">
                  <c:v>-5</c:v>
                </c:pt>
                <c:pt idx="388">
                  <c:v>67</c:v>
                </c:pt>
                <c:pt idx="389">
                  <c:v>56</c:v>
                </c:pt>
                <c:pt idx="390">
                  <c:v>-20</c:v>
                </c:pt>
                <c:pt idx="391">
                  <c:v>-23</c:v>
                </c:pt>
                <c:pt idx="392">
                  <c:v>-32</c:v>
                </c:pt>
                <c:pt idx="393">
                  <c:v>-38</c:v>
                </c:pt>
                <c:pt idx="394">
                  <c:v>21</c:v>
                </c:pt>
                <c:pt idx="395">
                  <c:v>-8</c:v>
                </c:pt>
                <c:pt idx="396">
                  <c:v>-33</c:v>
                </c:pt>
                <c:pt idx="397">
                  <c:v>89</c:v>
                </c:pt>
                <c:pt idx="398">
                  <c:v>-3</c:v>
                </c:pt>
                <c:pt idx="399">
                  <c:v>-58</c:v>
                </c:pt>
                <c:pt idx="400">
                  <c:v>-32</c:v>
                </c:pt>
                <c:pt idx="401">
                  <c:v>4</c:v>
                </c:pt>
                <c:pt idx="402">
                  <c:v>-45</c:v>
                </c:pt>
                <c:pt idx="403">
                  <c:v>99</c:v>
                </c:pt>
                <c:pt idx="404">
                  <c:v>-33</c:v>
                </c:pt>
                <c:pt idx="405">
                  <c:v>-21</c:v>
                </c:pt>
                <c:pt idx="406">
                  <c:v>-29</c:v>
                </c:pt>
                <c:pt idx="407">
                  <c:v>47</c:v>
                </c:pt>
                <c:pt idx="408">
                  <c:v>-38</c:v>
                </c:pt>
                <c:pt idx="409">
                  <c:v>-43</c:v>
                </c:pt>
                <c:pt idx="410">
                  <c:v>-15</c:v>
                </c:pt>
                <c:pt idx="411">
                  <c:v>49</c:v>
                </c:pt>
                <c:pt idx="412">
                  <c:v>22</c:v>
                </c:pt>
                <c:pt idx="413">
                  <c:v>5</c:v>
                </c:pt>
                <c:pt idx="414">
                  <c:v>97</c:v>
                </c:pt>
                <c:pt idx="415">
                  <c:v>10</c:v>
                </c:pt>
                <c:pt idx="416">
                  <c:v>-29</c:v>
                </c:pt>
                <c:pt idx="417">
                  <c:v>-32</c:v>
                </c:pt>
                <c:pt idx="418">
                  <c:v>0</c:v>
                </c:pt>
                <c:pt idx="419">
                  <c:v>234</c:v>
                </c:pt>
                <c:pt idx="420">
                  <c:v>232</c:v>
                </c:pt>
                <c:pt idx="421">
                  <c:v>67</c:v>
                </c:pt>
                <c:pt idx="422">
                  <c:v>-37</c:v>
                </c:pt>
                <c:pt idx="423">
                  <c:v>-31</c:v>
                </c:pt>
                <c:pt idx="424">
                  <c:v>50</c:v>
                </c:pt>
                <c:pt idx="425">
                  <c:v>25</c:v>
                </c:pt>
                <c:pt idx="426">
                  <c:v>14</c:v>
                </c:pt>
                <c:pt idx="427">
                  <c:v>4</c:v>
                </c:pt>
                <c:pt idx="428">
                  <c:v>-11</c:v>
                </c:pt>
                <c:pt idx="429">
                  <c:v>-11</c:v>
                </c:pt>
                <c:pt idx="430">
                  <c:v>-8</c:v>
                </c:pt>
                <c:pt idx="431">
                  <c:v>93</c:v>
                </c:pt>
                <c:pt idx="432">
                  <c:v>-18</c:v>
                </c:pt>
                <c:pt idx="433">
                  <c:v>18</c:v>
                </c:pt>
                <c:pt idx="434">
                  <c:v>-27</c:v>
                </c:pt>
                <c:pt idx="435">
                  <c:v>5</c:v>
                </c:pt>
                <c:pt idx="436">
                  <c:v>25</c:v>
                </c:pt>
                <c:pt idx="437">
                  <c:v>-35</c:v>
                </c:pt>
                <c:pt idx="438">
                  <c:v>-25</c:v>
                </c:pt>
                <c:pt idx="439">
                  <c:v>-14</c:v>
                </c:pt>
                <c:pt idx="440">
                  <c:v>21</c:v>
                </c:pt>
                <c:pt idx="441">
                  <c:v>-2</c:v>
                </c:pt>
                <c:pt idx="442">
                  <c:v>15</c:v>
                </c:pt>
                <c:pt idx="443">
                  <c:v>-32</c:v>
                </c:pt>
                <c:pt idx="444">
                  <c:v>-32</c:v>
                </c:pt>
                <c:pt idx="445">
                  <c:v>36</c:v>
                </c:pt>
                <c:pt idx="446">
                  <c:v>-10</c:v>
                </c:pt>
                <c:pt idx="447">
                  <c:v>-23</c:v>
                </c:pt>
                <c:pt idx="448">
                  <c:v>-10</c:v>
                </c:pt>
                <c:pt idx="449">
                  <c:v>28</c:v>
                </c:pt>
                <c:pt idx="450">
                  <c:v>108</c:v>
                </c:pt>
                <c:pt idx="451">
                  <c:v>23</c:v>
                </c:pt>
                <c:pt idx="452">
                  <c:v>-19</c:v>
                </c:pt>
                <c:pt idx="453">
                  <c:v>321</c:v>
                </c:pt>
                <c:pt idx="454">
                  <c:v>156</c:v>
                </c:pt>
                <c:pt idx="455">
                  <c:v>51</c:v>
                </c:pt>
                <c:pt idx="456">
                  <c:v>-11</c:v>
                </c:pt>
                <c:pt idx="457">
                  <c:v>90</c:v>
                </c:pt>
                <c:pt idx="458">
                  <c:v>25</c:v>
                </c:pt>
                <c:pt idx="459">
                  <c:v>4</c:v>
                </c:pt>
                <c:pt idx="460">
                  <c:v>-23</c:v>
                </c:pt>
                <c:pt idx="461">
                  <c:v>1</c:v>
                </c:pt>
                <c:pt idx="462">
                  <c:v>76</c:v>
                </c:pt>
                <c:pt idx="463">
                  <c:v>12</c:v>
                </c:pt>
                <c:pt idx="464">
                  <c:v>22</c:v>
                </c:pt>
                <c:pt idx="465">
                  <c:v>17</c:v>
                </c:pt>
                <c:pt idx="466">
                  <c:v>-11</c:v>
                </c:pt>
                <c:pt idx="467">
                  <c:v>33</c:v>
                </c:pt>
                <c:pt idx="468">
                  <c:v>-14</c:v>
                </c:pt>
                <c:pt idx="469">
                  <c:v>1</c:v>
                </c:pt>
                <c:pt idx="470">
                  <c:v>5</c:v>
                </c:pt>
                <c:pt idx="471">
                  <c:v>58</c:v>
                </c:pt>
                <c:pt idx="472">
                  <c:v>10</c:v>
                </c:pt>
                <c:pt idx="473">
                  <c:v>4</c:v>
                </c:pt>
                <c:pt idx="474">
                  <c:v>8</c:v>
                </c:pt>
                <c:pt idx="475">
                  <c:v>1</c:v>
                </c:pt>
                <c:pt idx="476">
                  <c:v>12</c:v>
                </c:pt>
                <c:pt idx="477">
                  <c:v>36</c:v>
                </c:pt>
                <c:pt idx="478">
                  <c:v>0</c:v>
                </c:pt>
                <c:pt idx="479">
                  <c:v>0</c:v>
                </c:pt>
                <c:pt idx="480">
                  <c:v>7</c:v>
                </c:pt>
                <c:pt idx="481">
                  <c:v>-4</c:v>
                </c:pt>
                <c:pt idx="482">
                  <c:v>1</c:v>
                </c:pt>
                <c:pt idx="483">
                  <c:v>3</c:v>
                </c:pt>
                <c:pt idx="484">
                  <c:v>40</c:v>
                </c:pt>
                <c:pt idx="485">
                  <c:v>1</c:v>
                </c:pt>
                <c:pt idx="486">
                  <c:v>-2</c:v>
                </c:pt>
                <c:pt idx="487">
                  <c:v>-3</c:v>
                </c:pt>
                <c:pt idx="488">
                  <c:v>-3</c:v>
                </c:pt>
                <c:pt idx="489">
                  <c:v>2</c:v>
                </c:pt>
                <c:pt idx="490">
                  <c:v>4</c:v>
                </c:pt>
                <c:pt idx="491">
                  <c:v>2</c:v>
                </c:pt>
              </c:numCache>
            </c:numRef>
          </c:yVal>
          <c:smooth val="0"/>
          <c:extLst>
            <c:ext xmlns:c16="http://schemas.microsoft.com/office/drawing/2014/chart" uri="{C3380CC4-5D6E-409C-BE32-E72D297353CC}">
              <c16:uniqueId val="{00000000-02EC-3249-BCF4-ACA4A3F8A5FA}"/>
            </c:ext>
          </c:extLst>
        </c:ser>
        <c:dLbls>
          <c:showLegendKey val="0"/>
          <c:showVal val="0"/>
          <c:showCatName val="0"/>
          <c:showSerName val="0"/>
          <c:showPercent val="0"/>
          <c:showBubbleSize val="0"/>
        </c:dLbls>
        <c:axId val="550327608"/>
        <c:axId val="550328784"/>
      </c:scatterChart>
      <c:valAx>
        <c:axId val="55032760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328784"/>
        <c:crosses val="autoZero"/>
        <c:crossBetween val="midCat"/>
      </c:valAx>
      <c:valAx>
        <c:axId val="550328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3276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1" i="0" baseline="0">
                <a:effectLst>
                  <a:outerShdw blurRad="50800" dist="38100" dir="5400000" algn="t" rotWithShape="0">
                    <a:srgbClr val="000000">
                      <a:alpha val="40000"/>
                    </a:srgbClr>
                  </a:outerShdw>
                </a:effectLst>
              </a:rPr>
              <a:t>Distribution of Mean Deviations For All Categories-CDF</a:t>
            </a:r>
            <a:endParaRPr lang="en-US">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smoothMarker"/>
        <c:varyColors val="0"/>
        <c:ser>
          <c:idx val="0"/>
          <c:order val="0"/>
          <c:tx>
            <c:strRef>
              <c:f>'Overall Dist 2014'!$E$6</c:f>
              <c:strCache>
                <c:ptCount val="1"/>
                <c:pt idx="0">
                  <c:v>Density-C</c:v>
                </c:pt>
              </c:strCache>
            </c:strRef>
          </c:tx>
          <c:spPr>
            <a:ln w="25400" cap="rnd">
              <a:solidFill>
                <a:schemeClr val="accent1"/>
              </a:solidFill>
              <a:round/>
            </a:ln>
            <a:effectLst>
              <a:outerShdw blurRad="63500" dist="38100" dir="5400000" rotWithShape="0">
                <a:srgbClr val="000000">
                  <a:alpha val="60000"/>
                </a:srgbClr>
              </a:outerShdw>
            </a:effectLst>
          </c:spPr>
          <c:marker>
            <c:symbol val="none"/>
          </c:marker>
          <c:xVal>
            <c:numRef>
              <c:f>'Overall Dist 2014'!$B$7:$B$27</c:f>
              <c:numCache>
                <c:formatCode>0.00</c:formatCode>
                <c:ptCount val="21"/>
                <c:pt idx="0">
                  <c:v>-2.5</c:v>
                </c:pt>
                <c:pt idx="1">
                  <c:v>-2.25</c:v>
                </c:pt>
                <c:pt idx="2">
                  <c:v>-2</c:v>
                </c:pt>
                <c:pt idx="3">
                  <c:v>-1.75</c:v>
                </c:pt>
                <c:pt idx="4">
                  <c:v>-1.5</c:v>
                </c:pt>
                <c:pt idx="5">
                  <c:v>-1.25</c:v>
                </c:pt>
                <c:pt idx="6">
                  <c:v>-1</c:v>
                </c:pt>
                <c:pt idx="7">
                  <c:v>-0.75</c:v>
                </c:pt>
                <c:pt idx="8">
                  <c:v>-0.5</c:v>
                </c:pt>
                <c:pt idx="9">
                  <c:v>-0.25</c:v>
                </c:pt>
                <c:pt idx="10">
                  <c:v>0</c:v>
                </c:pt>
                <c:pt idx="11">
                  <c:v>0.25</c:v>
                </c:pt>
                <c:pt idx="12">
                  <c:v>0.5</c:v>
                </c:pt>
                <c:pt idx="13">
                  <c:v>0.75</c:v>
                </c:pt>
                <c:pt idx="14">
                  <c:v>1</c:v>
                </c:pt>
                <c:pt idx="15">
                  <c:v>1.25</c:v>
                </c:pt>
                <c:pt idx="16">
                  <c:v>1.5</c:v>
                </c:pt>
                <c:pt idx="17">
                  <c:v>1.75</c:v>
                </c:pt>
                <c:pt idx="18">
                  <c:v>2</c:v>
                </c:pt>
                <c:pt idx="19">
                  <c:v>2.25</c:v>
                </c:pt>
                <c:pt idx="20">
                  <c:v>2.5</c:v>
                </c:pt>
              </c:numCache>
            </c:numRef>
          </c:xVal>
          <c:yVal>
            <c:numRef>
              <c:f>'Overall Dist 2014'!$E$7:$E$27</c:f>
              <c:numCache>
                <c:formatCode>0.00</c:formatCode>
                <c:ptCount val="21"/>
                <c:pt idx="0">
                  <c:v>0</c:v>
                </c:pt>
                <c:pt idx="1">
                  <c:v>0</c:v>
                </c:pt>
                <c:pt idx="2">
                  <c:v>0</c:v>
                </c:pt>
                <c:pt idx="3">
                  <c:v>0</c:v>
                </c:pt>
                <c:pt idx="4">
                  <c:v>0</c:v>
                </c:pt>
                <c:pt idx="5">
                  <c:v>0</c:v>
                </c:pt>
                <c:pt idx="6">
                  <c:v>5.1867219917012451E-2</c:v>
                </c:pt>
                <c:pt idx="7">
                  <c:v>0.17634854771784234</c:v>
                </c:pt>
                <c:pt idx="8">
                  <c:v>0.31327800829875518</c:v>
                </c:pt>
                <c:pt idx="9">
                  <c:v>0.44190871369294604</c:v>
                </c:pt>
                <c:pt idx="10">
                  <c:v>0.549792531120332</c:v>
                </c:pt>
                <c:pt idx="11">
                  <c:v>0.65352697095435686</c:v>
                </c:pt>
                <c:pt idx="12">
                  <c:v>0.75311203319502074</c:v>
                </c:pt>
                <c:pt idx="13">
                  <c:v>0.84024896265560167</c:v>
                </c:pt>
                <c:pt idx="14">
                  <c:v>0.88174273858921159</c:v>
                </c:pt>
                <c:pt idx="15">
                  <c:v>0.91908713692946054</c:v>
                </c:pt>
                <c:pt idx="16">
                  <c:v>0.9522821576763485</c:v>
                </c:pt>
                <c:pt idx="17">
                  <c:v>0.96887966804979253</c:v>
                </c:pt>
                <c:pt idx="18">
                  <c:v>0.98755186721991706</c:v>
                </c:pt>
                <c:pt idx="19">
                  <c:v>0.99792531120331951</c:v>
                </c:pt>
                <c:pt idx="20">
                  <c:v>1</c:v>
                </c:pt>
              </c:numCache>
            </c:numRef>
          </c:yVal>
          <c:smooth val="1"/>
          <c:extLst>
            <c:ext xmlns:c16="http://schemas.microsoft.com/office/drawing/2014/chart" uri="{C3380CC4-5D6E-409C-BE32-E72D297353CC}">
              <c16:uniqueId val="{00000000-0524-4883-81F3-154957C6A528}"/>
            </c:ext>
          </c:extLst>
        </c:ser>
        <c:ser>
          <c:idx val="1"/>
          <c:order val="1"/>
          <c:tx>
            <c:strRef>
              <c:f>'Overall Dist 2014'!$F$6</c:f>
              <c:strCache>
                <c:ptCount val="1"/>
                <c:pt idx="0">
                  <c:v>NormCDF</c:v>
                </c:pt>
              </c:strCache>
            </c:strRef>
          </c:tx>
          <c:spPr>
            <a:ln w="25400" cap="rnd">
              <a:solidFill>
                <a:schemeClr val="accent2"/>
              </a:solidFill>
              <a:round/>
            </a:ln>
            <a:effectLst>
              <a:outerShdw blurRad="63500" dist="38100" dir="5400000" rotWithShape="0">
                <a:srgbClr val="000000">
                  <a:alpha val="60000"/>
                </a:srgbClr>
              </a:outerShdw>
            </a:effectLst>
          </c:spPr>
          <c:marker>
            <c:symbol val="none"/>
          </c:marker>
          <c:xVal>
            <c:numRef>
              <c:f>'Overall Dist 2014'!$B$7:$B$27</c:f>
              <c:numCache>
                <c:formatCode>0.00</c:formatCode>
                <c:ptCount val="21"/>
                <c:pt idx="0">
                  <c:v>-2.5</c:v>
                </c:pt>
                <c:pt idx="1">
                  <c:v>-2.25</c:v>
                </c:pt>
                <c:pt idx="2">
                  <c:v>-2</c:v>
                </c:pt>
                <c:pt idx="3">
                  <c:v>-1.75</c:v>
                </c:pt>
                <c:pt idx="4">
                  <c:v>-1.5</c:v>
                </c:pt>
                <c:pt idx="5">
                  <c:v>-1.25</c:v>
                </c:pt>
                <c:pt idx="6">
                  <c:v>-1</c:v>
                </c:pt>
                <c:pt idx="7">
                  <c:v>-0.75</c:v>
                </c:pt>
                <c:pt idx="8">
                  <c:v>-0.5</c:v>
                </c:pt>
                <c:pt idx="9">
                  <c:v>-0.25</c:v>
                </c:pt>
                <c:pt idx="10">
                  <c:v>0</c:v>
                </c:pt>
                <c:pt idx="11">
                  <c:v>0.25</c:v>
                </c:pt>
                <c:pt idx="12">
                  <c:v>0.5</c:v>
                </c:pt>
                <c:pt idx="13">
                  <c:v>0.75</c:v>
                </c:pt>
                <c:pt idx="14">
                  <c:v>1</c:v>
                </c:pt>
                <c:pt idx="15">
                  <c:v>1.25</c:v>
                </c:pt>
                <c:pt idx="16">
                  <c:v>1.5</c:v>
                </c:pt>
                <c:pt idx="17">
                  <c:v>1.75</c:v>
                </c:pt>
                <c:pt idx="18">
                  <c:v>2</c:v>
                </c:pt>
                <c:pt idx="19">
                  <c:v>2.25</c:v>
                </c:pt>
                <c:pt idx="20">
                  <c:v>2.5</c:v>
                </c:pt>
              </c:numCache>
            </c:numRef>
          </c:xVal>
          <c:yVal>
            <c:numRef>
              <c:f>'Overall Dist 2014'!$F$7:$F$27</c:f>
              <c:numCache>
                <c:formatCode>0.00</c:formatCode>
                <c:ptCount val="21"/>
                <c:pt idx="0">
                  <c:v>5.6574497557120094E-4</c:v>
                </c:pt>
                <c:pt idx="1">
                  <c:v>1.6945420285168142E-3</c:v>
                </c:pt>
                <c:pt idx="2">
                  <c:v>4.600580486903756E-3</c:v>
                </c:pt>
                <c:pt idx="3">
                  <c:v>1.1335699336611266E-2</c:v>
                </c:pt>
                <c:pt idx="4">
                  <c:v>2.5388115509758207E-2</c:v>
                </c:pt>
                <c:pt idx="5">
                  <c:v>5.1783111801335352E-2</c:v>
                </c:pt>
                <c:pt idx="6">
                  <c:v>9.6416483574767564E-2</c:v>
                </c:pt>
                <c:pt idx="7">
                  <c:v>0.16436304545827032</c:v>
                </c:pt>
                <c:pt idx="8">
                  <c:v>0.25748385801658186</c:v>
                </c:pt>
                <c:pt idx="9">
                  <c:v>0.372378255830979</c:v>
                </c:pt>
                <c:pt idx="10">
                  <c:v>0.49999999999999983</c:v>
                </c:pt>
                <c:pt idx="11">
                  <c:v>0.62762174416902061</c:v>
                </c:pt>
                <c:pt idx="12">
                  <c:v>0.74251614198341787</c:v>
                </c:pt>
                <c:pt idx="13">
                  <c:v>0.83563695454172948</c:v>
                </c:pt>
                <c:pt idx="14">
                  <c:v>0.90358351642523238</c:v>
                </c:pt>
                <c:pt idx="15">
                  <c:v>0.94821688819866456</c:v>
                </c:pt>
                <c:pt idx="16">
                  <c:v>0.97461188449024172</c:v>
                </c:pt>
                <c:pt idx="17">
                  <c:v>0.98866430066338873</c:v>
                </c:pt>
                <c:pt idx="18">
                  <c:v>0.99539941951309618</c:v>
                </c:pt>
                <c:pt idx="19">
                  <c:v>0.99830545797148318</c:v>
                </c:pt>
                <c:pt idx="20">
                  <c:v>0.99943425502442884</c:v>
                </c:pt>
              </c:numCache>
            </c:numRef>
          </c:yVal>
          <c:smooth val="1"/>
          <c:extLst>
            <c:ext xmlns:c16="http://schemas.microsoft.com/office/drawing/2014/chart" uri="{C3380CC4-5D6E-409C-BE32-E72D297353CC}">
              <c16:uniqueId val="{00000001-0524-4883-81F3-154957C6A528}"/>
            </c:ext>
          </c:extLst>
        </c:ser>
        <c:dLbls>
          <c:showLegendKey val="0"/>
          <c:showVal val="0"/>
          <c:showCatName val="0"/>
          <c:showSerName val="0"/>
          <c:showPercent val="0"/>
          <c:showBubbleSize val="0"/>
        </c:dLbls>
        <c:axId val="31261336"/>
        <c:axId val="550207760"/>
      </c:scatterChart>
      <c:valAx>
        <c:axId val="31261336"/>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t-Deviations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0207760"/>
        <c:crosses val="autoZero"/>
        <c:crossBetween val="midCat"/>
      </c:valAx>
      <c:valAx>
        <c:axId val="550207760"/>
        <c:scaling>
          <c:orientation val="minMax"/>
          <c:max val="1"/>
          <c:min val="0"/>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Fraction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126133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'Points 2014'!$E$8</c:f>
              <c:strCache>
                <c:ptCount val="1"/>
                <c:pt idx="0">
                  <c:v>Density-C</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numRef>
              <c:f>'Points 2014'!$B$9:$B$44</c:f>
              <c:numCache>
                <c:formatCode>General</c:formatCode>
                <c:ptCount val="3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numCache>
            </c:numRef>
          </c:cat>
          <c:val>
            <c:numRef>
              <c:f>'Points 2014'!$E$9:$E$44</c:f>
              <c:numCache>
                <c:formatCode>0.00</c:formatCode>
                <c:ptCount val="36"/>
                <c:pt idx="0">
                  <c:v>1.6597510373443983E-2</c:v>
                </c:pt>
                <c:pt idx="1">
                  <c:v>5.1867219917012451E-2</c:v>
                </c:pt>
                <c:pt idx="2">
                  <c:v>0.12033195020746888</c:v>
                </c:pt>
                <c:pt idx="3">
                  <c:v>0.21576763485477179</c:v>
                </c:pt>
                <c:pt idx="4">
                  <c:v>0.31327800829875518</c:v>
                </c:pt>
                <c:pt idx="5">
                  <c:v>0.39834024896265557</c:v>
                </c:pt>
                <c:pt idx="6">
                  <c:v>0.45435684647302904</c:v>
                </c:pt>
                <c:pt idx="7">
                  <c:v>0.524896265560166</c:v>
                </c:pt>
                <c:pt idx="8">
                  <c:v>0.57468879668049788</c:v>
                </c:pt>
                <c:pt idx="9">
                  <c:v>0.62240663900414939</c:v>
                </c:pt>
                <c:pt idx="10">
                  <c:v>0.68672199170124482</c:v>
                </c:pt>
                <c:pt idx="11">
                  <c:v>0.72406639004149376</c:v>
                </c:pt>
                <c:pt idx="12">
                  <c:v>0.76348547717842319</c:v>
                </c:pt>
                <c:pt idx="13">
                  <c:v>0.79253112033195017</c:v>
                </c:pt>
                <c:pt idx="14">
                  <c:v>0.84024896265560167</c:v>
                </c:pt>
                <c:pt idx="15">
                  <c:v>0.86099585062240669</c:v>
                </c:pt>
                <c:pt idx="16">
                  <c:v>0.88589211618257258</c:v>
                </c:pt>
                <c:pt idx="17">
                  <c:v>0.9045643153526971</c:v>
                </c:pt>
                <c:pt idx="18">
                  <c:v>0.93153526970954359</c:v>
                </c:pt>
                <c:pt idx="19">
                  <c:v>0.94813278008298751</c:v>
                </c:pt>
                <c:pt idx="20">
                  <c:v>0.95850622406639008</c:v>
                </c:pt>
                <c:pt idx="21">
                  <c:v>0.97095435684647302</c:v>
                </c:pt>
                <c:pt idx="22">
                  <c:v>0.97925311203319498</c:v>
                </c:pt>
                <c:pt idx="23">
                  <c:v>0.98340248962655596</c:v>
                </c:pt>
                <c:pt idx="24">
                  <c:v>0.98755186721991706</c:v>
                </c:pt>
                <c:pt idx="25">
                  <c:v>0.98962655601659755</c:v>
                </c:pt>
                <c:pt idx="26">
                  <c:v>0.99170124481327804</c:v>
                </c:pt>
                <c:pt idx="27">
                  <c:v>0.99377593360995853</c:v>
                </c:pt>
                <c:pt idx="28">
                  <c:v>0.99792531120331951</c:v>
                </c:pt>
                <c:pt idx="29">
                  <c:v>0.99792531120331951</c:v>
                </c:pt>
                <c:pt idx="30">
                  <c:v>0.99792531120331951</c:v>
                </c:pt>
                <c:pt idx="31">
                  <c:v>0.99792531120331951</c:v>
                </c:pt>
                <c:pt idx="32">
                  <c:v>1</c:v>
                </c:pt>
                <c:pt idx="33">
                  <c:v>1</c:v>
                </c:pt>
                <c:pt idx="34">
                  <c:v>1</c:v>
                </c:pt>
                <c:pt idx="35">
                  <c:v>1</c:v>
                </c:pt>
              </c:numCache>
            </c:numRef>
          </c:val>
          <c:extLst>
            <c:ext xmlns:c16="http://schemas.microsoft.com/office/drawing/2014/chart" uri="{C3380CC4-5D6E-409C-BE32-E72D297353CC}">
              <c16:uniqueId val="{00000000-6A9E-45F9-B3B1-0B8E6B18AE90}"/>
            </c:ext>
          </c:extLst>
        </c:ser>
        <c:dLbls>
          <c:showLegendKey val="0"/>
          <c:showVal val="0"/>
          <c:showCatName val="0"/>
          <c:showSerName val="0"/>
          <c:showPercent val="0"/>
          <c:showBubbleSize val="0"/>
        </c:dLbls>
        <c:gapWidth val="219"/>
        <c:overlap val="-27"/>
        <c:axId val="550202272"/>
        <c:axId val="550208544"/>
      </c:barChart>
      <c:scatterChart>
        <c:scatterStyle val="smoothMarker"/>
        <c:varyColors val="0"/>
        <c:ser>
          <c:idx val="1"/>
          <c:order val="1"/>
          <c:tx>
            <c:strRef>
              <c:f>'Points 2014'!$F$8</c:f>
              <c:strCache>
                <c:ptCount val="1"/>
                <c:pt idx="0">
                  <c:v>GammaCDF</c:v>
                </c:pt>
              </c:strCache>
            </c:strRef>
          </c:tx>
          <c:spPr>
            <a:ln w="34925" cap="rnd">
              <a:solidFill>
                <a:schemeClr val="accent2"/>
              </a:solidFill>
              <a:round/>
            </a:ln>
            <a:effectLst>
              <a:outerShdw blurRad="63500" dist="38100" dir="5400000" rotWithShape="0">
                <a:srgbClr val="000000">
                  <a:alpha val="60000"/>
                </a:srgbClr>
              </a:outerShdw>
            </a:effectLst>
          </c:spPr>
          <c:marker>
            <c:symbol val="none"/>
          </c:marker>
          <c:yVal>
            <c:numRef>
              <c:f>'Points 2014'!$F$9:$F$44</c:f>
              <c:numCache>
                <c:formatCode>0.00</c:formatCode>
                <c:ptCount val="36"/>
                <c:pt idx="0">
                  <c:v>0</c:v>
                </c:pt>
                <c:pt idx="1">
                  <c:v>2.9606815378479669E-2</c:v>
                </c:pt>
                <c:pt idx="2">
                  <c:v>9.5668297668423344E-2</c:v>
                </c:pt>
                <c:pt idx="3">
                  <c:v>0.17914119102295162</c:v>
                </c:pt>
                <c:pt idx="4">
                  <c:v>0.26885162209373348</c:v>
                </c:pt>
                <c:pt idx="5">
                  <c:v>0.35799311475560336</c:v>
                </c:pt>
                <c:pt idx="6">
                  <c:v>0.44254727121172482</c:v>
                </c:pt>
                <c:pt idx="7">
                  <c:v>0.52031902123906137</c:v>
                </c:pt>
                <c:pt idx="8">
                  <c:v>0.59030267045286133</c:v>
                </c:pt>
                <c:pt idx="9">
                  <c:v>0.65225461113536432</c:v>
                </c:pt>
                <c:pt idx="10">
                  <c:v>0.70640329042450944</c:v>
                </c:pt>
                <c:pt idx="11">
                  <c:v>0.75325291395900995</c:v>
                </c:pt>
                <c:pt idx="12">
                  <c:v>0.79345196114457794</c:v>
                </c:pt>
                <c:pt idx="13">
                  <c:v>0.82770668780548806</c:v>
                </c:pt>
                <c:pt idx="14">
                  <c:v>0.8567258023723564</c:v>
                </c:pt>
                <c:pt idx="15">
                  <c:v>0.88118660959542416</c:v>
                </c:pt>
                <c:pt idx="16">
                  <c:v>0.9017157809985995</c:v>
                </c:pt>
                <c:pt idx="17">
                  <c:v>0.91887993385273858</c:v>
                </c:pt>
                <c:pt idx="18">
                  <c:v>0.93318263762672826</c:v>
                </c:pt>
                <c:pt idx="19">
                  <c:v>0.94506549107476034</c:v>
                </c:pt>
                <c:pt idx="20">
                  <c:v>0.95491164312434518</c:v>
                </c:pt>
                <c:pt idx="21">
                  <c:v>0.96305064994759793</c:v>
                </c:pt>
                <c:pt idx="22">
                  <c:v>0.96976392834208647</c:v>
                </c:pt>
                <c:pt idx="23">
                  <c:v>0.9752903243558193</c:v>
                </c:pt>
                <c:pt idx="24">
                  <c:v>0.97983149663560221</c:v>
                </c:pt>
                <c:pt idx="25">
                  <c:v>0.98355693844193204</c:v>
                </c:pt>
                <c:pt idx="26">
                  <c:v>0.98660854672071441</c:v>
                </c:pt>
                <c:pt idx="27">
                  <c:v>0.98910470268250139</c:v>
                </c:pt>
                <c:pt idx="28">
                  <c:v>0.99114386442108771</c:v>
                </c:pt>
                <c:pt idx="29">
                  <c:v>0.99280769426617654</c:v>
                </c:pt>
                <c:pt idx="30">
                  <c:v>0.99416375616139674</c:v>
                </c:pt>
                <c:pt idx="31">
                  <c:v>0.99526782449729001</c:v>
                </c:pt>
                <c:pt idx="32">
                  <c:v>0.99616584771324002</c:v>
                </c:pt>
                <c:pt idx="33">
                  <c:v>0.99689560916202336</c:v>
                </c:pt>
                <c:pt idx="34">
                  <c:v>0.99748812528229092</c:v>
                </c:pt>
                <c:pt idx="35">
                  <c:v>0.99796881778476287</c:v>
                </c:pt>
              </c:numCache>
            </c:numRef>
          </c:yVal>
          <c:smooth val="1"/>
          <c:extLst>
            <c:ext xmlns:c16="http://schemas.microsoft.com/office/drawing/2014/chart" uri="{C3380CC4-5D6E-409C-BE32-E72D297353CC}">
              <c16:uniqueId val="{00000001-6A9E-45F9-B3B1-0B8E6B18AE90}"/>
            </c:ext>
          </c:extLst>
        </c:ser>
        <c:dLbls>
          <c:showLegendKey val="0"/>
          <c:showVal val="0"/>
          <c:showCatName val="0"/>
          <c:showSerName val="0"/>
          <c:showPercent val="0"/>
          <c:showBubbleSize val="0"/>
        </c:dLbls>
        <c:axId val="550202272"/>
        <c:axId val="550208544"/>
      </c:scatterChart>
      <c:catAx>
        <c:axId val="5502022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Points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0208544"/>
        <c:crosses val="autoZero"/>
        <c:auto val="1"/>
        <c:lblAlgn val="ctr"/>
        <c:lblOffset val="100"/>
        <c:noMultiLvlLbl val="0"/>
      </c:catAx>
      <c:valAx>
        <c:axId val="550208544"/>
        <c:scaling>
          <c:orientation val="minMax"/>
          <c:max val="1"/>
          <c:min val="0"/>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Density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0202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'Points 2014'!$C$8</c:f>
              <c:strCache>
                <c:ptCount val="1"/>
                <c:pt idx="0">
                  <c:v>Density-F</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numRef>
              <c:f>'Points 2014'!$B$9:$B$44</c:f>
              <c:numCache>
                <c:formatCode>General</c:formatCode>
                <c:ptCount val="3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numCache>
            </c:numRef>
          </c:cat>
          <c:val>
            <c:numRef>
              <c:f>'Points 2014'!$C$9:$C$44</c:f>
              <c:numCache>
                <c:formatCode>0.00</c:formatCode>
                <c:ptCount val="36"/>
                <c:pt idx="0">
                  <c:v>1.6597510373443983E-2</c:v>
                </c:pt>
                <c:pt idx="1">
                  <c:v>3.5269709543568464E-2</c:v>
                </c:pt>
                <c:pt idx="2">
                  <c:v>6.8464730290456438E-2</c:v>
                </c:pt>
                <c:pt idx="3">
                  <c:v>9.5435684647302899E-2</c:v>
                </c:pt>
                <c:pt idx="4">
                  <c:v>9.7510373443983403E-2</c:v>
                </c:pt>
                <c:pt idx="5">
                  <c:v>8.5062240663900418E-2</c:v>
                </c:pt>
                <c:pt idx="6">
                  <c:v>5.6016597510373446E-2</c:v>
                </c:pt>
                <c:pt idx="7">
                  <c:v>7.0539419087136929E-2</c:v>
                </c:pt>
                <c:pt idx="8">
                  <c:v>4.9792531120331947E-2</c:v>
                </c:pt>
                <c:pt idx="9">
                  <c:v>4.7717842323651449E-2</c:v>
                </c:pt>
                <c:pt idx="10">
                  <c:v>6.4315352697095429E-2</c:v>
                </c:pt>
                <c:pt idx="11">
                  <c:v>3.7344398340248962E-2</c:v>
                </c:pt>
                <c:pt idx="12">
                  <c:v>3.9419087136929459E-2</c:v>
                </c:pt>
                <c:pt idx="13">
                  <c:v>2.9045643153526972E-2</c:v>
                </c:pt>
                <c:pt idx="14">
                  <c:v>4.7717842323651449E-2</c:v>
                </c:pt>
                <c:pt idx="15">
                  <c:v>2.0746887966804978E-2</c:v>
                </c:pt>
                <c:pt idx="16">
                  <c:v>2.4896265560165973E-2</c:v>
                </c:pt>
                <c:pt idx="17">
                  <c:v>1.8672199170124481E-2</c:v>
                </c:pt>
                <c:pt idx="18">
                  <c:v>2.6970954356846474E-2</c:v>
                </c:pt>
                <c:pt idx="19">
                  <c:v>1.6597510373443983E-2</c:v>
                </c:pt>
                <c:pt idx="20">
                  <c:v>1.0373443983402489E-2</c:v>
                </c:pt>
                <c:pt idx="21">
                  <c:v>1.2448132780082987E-2</c:v>
                </c:pt>
                <c:pt idx="22">
                  <c:v>8.2987551867219917E-3</c:v>
                </c:pt>
                <c:pt idx="23">
                  <c:v>4.1493775933609959E-3</c:v>
                </c:pt>
                <c:pt idx="24">
                  <c:v>4.1493775933609959E-3</c:v>
                </c:pt>
                <c:pt idx="25">
                  <c:v>2.0746887966804979E-3</c:v>
                </c:pt>
                <c:pt idx="26">
                  <c:v>2.0746887966804979E-3</c:v>
                </c:pt>
                <c:pt idx="27">
                  <c:v>2.0746887966804979E-3</c:v>
                </c:pt>
                <c:pt idx="28">
                  <c:v>4.1493775933609959E-3</c:v>
                </c:pt>
                <c:pt idx="29">
                  <c:v>0</c:v>
                </c:pt>
                <c:pt idx="30">
                  <c:v>0</c:v>
                </c:pt>
                <c:pt idx="31">
                  <c:v>0</c:v>
                </c:pt>
                <c:pt idx="32">
                  <c:v>2.0746887966804979E-3</c:v>
                </c:pt>
                <c:pt idx="33">
                  <c:v>0</c:v>
                </c:pt>
                <c:pt idx="34">
                  <c:v>0</c:v>
                </c:pt>
                <c:pt idx="35">
                  <c:v>0</c:v>
                </c:pt>
              </c:numCache>
            </c:numRef>
          </c:val>
          <c:extLst>
            <c:ext xmlns:c16="http://schemas.microsoft.com/office/drawing/2014/chart" uri="{C3380CC4-5D6E-409C-BE32-E72D297353CC}">
              <c16:uniqueId val="{00000000-AE67-4FAD-A1C7-477EF92FC997}"/>
            </c:ext>
          </c:extLst>
        </c:ser>
        <c:dLbls>
          <c:showLegendKey val="0"/>
          <c:showVal val="0"/>
          <c:showCatName val="0"/>
          <c:showSerName val="0"/>
          <c:showPercent val="0"/>
          <c:showBubbleSize val="0"/>
        </c:dLbls>
        <c:gapWidth val="219"/>
        <c:overlap val="-27"/>
        <c:axId val="550203840"/>
        <c:axId val="550204232"/>
      </c:barChart>
      <c:scatterChart>
        <c:scatterStyle val="smoothMarker"/>
        <c:varyColors val="0"/>
        <c:ser>
          <c:idx val="1"/>
          <c:order val="1"/>
          <c:tx>
            <c:strRef>
              <c:f>'Points 2014'!$D$8</c:f>
              <c:strCache>
                <c:ptCount val="1"/>
                <c:pt idx="0">
                  <c:v>GammaPDF</c:v>
                </c:pt>
              </c:strCache>
            </c:strRef>
          </c:tx>
          <c:spPr>
            <a:ln w="34925" cap="rnd">
              <a:solidFill>
                <a:schemeClr val="accent2"/>
              </a:solidFill>
              <a:round/>
            </a:ln>
            <a:effectLst>
              <a:outerShdw blurRad="63500" dist="38100" dir="5400000" rotWithShape="0">
                <a:srgbClr val="000000">
                  <a:alpha val="60000"/>
                </a:srgbClr>
              </a:outerShdw>
            </a:effectLst>
          </c:spPr>
          <c:marker>
            <c:symbol val="none"/>
          </c:marker>
          <c:yVal>
            <c:numRef>
              <c:f>'Points 2014'!$D$9:$D$44</c:f>
              <c:numCache>
                <c:formatCode>0.00</c:formatCode>
                <c:ptCount val="36"/>
                <c:pt idx="0">
                  <c:v>0</c:v>
                </c:pt>
                <c:pt idx="1">
                  <c:v>5.201273993369912E-2</c:v>
                </c:pt>
                <c:pt idx="2">
                  <c:v>7.710679496909946E-2</c:v>
                </c:pt>
                <c:pt idx="3">
                  <c:v>8.8022515311181326E-2</c:v>
                </c:pt>
                <c:pt idx="4">
                  <c:v>9.028863463071593E-2</c:v>
                </c:pt>
                <c:pt idx="5">
                  <c:v>8.7340147258936698E-2</c:v>
                </c:pt>
                <c:pt idx="6">
                  <c:v>8.141261850162182E-2</c:v>
                </c:pt>
                <c:pt idx="7">
                  <c:v>7.3970231139519449E-2</c:v>
                </c:pt>
                <c:pt idx="8">
                  <c:v>6.5961200130027459E-2</c:v>
                </c:pt>
                <c:pt idx="9">
                  <c:v>5.798396048974986E-2</c:v>
                </c:pt>
                <c:pt idx="10">
                  <c:v>5.0399577725358337E-2</c:v>
                </c:pt>
                <c:pt idx="11">
                  <c:v>4.3409158698519842E-2</c:v>
                </c:pt>
                <c:pt idx="12">
                  <c:v>3.7107544406686857E-2</c:v>
                </c:pt>
                <c:pt idx="13">
                  <c:v>3.1520575295566386E-2</c:v>
                </c:pt>
                <c:pt idx="14">
                  <c:v>2.6630847210182475E-2</c:v>
                </c:pt>
                <c:pt idx="15">
                  <c:v>2.2395361617127102E-2</c:v>
                </c:pt>
                <c:pt idx="16">
                  <c:v>1.8757461796267059E-2</c:v>
                </c:pt>
                <c:pt idx="17">
                  <c:v>1.5654750413912843E-2</c:v>
                </c:pt>
                <c:pt idx="18">
                  <c:v>1.3024195666710587E-2</c:v>
                </c:pt>
                <c:pt idx="19">
                  <c:v>1.080528671353898E-2</c:v>
                </c:pt>
                <c:pt idx="20">
                  <c:v>8.9418514096998788E-3</c:v>
                </c:pt>
                <c:pt idx="21">
                  <c:v>7.3829715322802766E-3</c:v>
                </c:pt>
                <c:pt idx="22">
                  <c:v>6.0833028052754267E-3</c:v>
                </c:pt>
                <c:pt idx="23">
                  <c:v>5.0030150893278962E-3</c:v>
                </c:pt>
                <c:pt idx="24">
                  <c:v>4.1075021189131127E-3</c:v>
                </c:pt>
                <c:pt idx="25">
                  <c:v>3.3669629817452912E-3</c:v>
                </c:pt>
                <c:pt idx="26">
                  <c:v>2.7559239583447009E-3</c:v>
                </c:pt>
                <c:pt idx="27">
                  <c:v>2.2527456115095808E-3</c:v>
                </c:pt>
                <c:pt idx="28">
                  <c:v>1.8391433979303364E-3</c:v>
                </c:pt>
                <c:pt idx="29">
                  <c:v>1.4997385731374744E-3</c:v>
                </c:pt>
                <c:pt idx="30">
                  <c:v>1.2216483241585358E-3</c:v>
                </c:pt>
                <c:pt idx="31">
                  <c:v>9.9411883546514043E-4</c:v>
                </c:pt>
                <c:pt idx="32">
                  <c:v>8.0820160656295517E-4</c:v>
                </c:pt>
                <c:pt idx="33">
                  <c:v>6.5647123952889287E-4</c:v>
                </c:pt>
                <c:pt idx="34">
                  <c:v>5.3278170267178628E-4</c:v>
                </c:pt>
                <c:pt idx="35">
                  <c:v>4.3205746634006938E-4</c:v>
                </c:pt>
              </c:numCache>
            </c:numRef>
          </c:yVal>
          <c:smooth val="1"/>
          <c:extLst>
            <c:ext xmlns:c16="http://schemas.microsoft.com/office/drawing/2014/chart" uri="{C3380CC4-5D6E-409C-BE32-E72D297353CC}">
              <c16:uniqueId val="{00000001-AE67-4FAD-A1C7-477EF92FC997}"/>
            </c:ext>
          </c:extLst>
        </c:ser>
        <c:dLbls>
          <c:showLegendKey val="0"/>
          <c:showVal val="0"/>
          <c:showCatName val="0"/>
          <c:showSerName val="0"/>
          <c:showPercent val="0"/>
          <c:showBubbleSize val="0"/>
        </c:dLbls>
        <c:axId val="550197960"/>
        <c:axId val="550204624"/>
      </c:scatterChart>
      <c:catAx>
        <c:axId val="5502038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Points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0204232"/>
        <c:crosses val="autoZero"/>
        <c:auto val="1"/>
        <c:lblAlgn val="ctr"/>
        <c:lblOffset val="100"/>
        <c:noMultiLvlLbl val="0"/>
      </c:catAx>
      <c:valAx>
        <c:axId val="55020423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Density</a:t>
                </a:r>
                <a:r>
                  <a:rPr lang="en-US" baseline="0"/>
                  <a:t> (Data)</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0203840"/>
        <c:crosses val="autoZero"/>
        <c:crossBetween val="between"/>
      </c:valAx>
      <c:valAx>
        <c:axId val="550204624"/>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Density</a:t>
                </a:r>
                <a:r>
                  <a:rPr lang="en-US" baseline="0"/>
                  <a:t> (Curve)</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0197960"/>
        <c:crosses val="max"/>
        <c:crossBetween val="midCat"/>
      </c:valAx>
      <c:valAx>
        <c:axId val="550197960"/>
        <c:scaling>
          <c:orientation val="minMax"/>
        </c:scaling>
        <c:delete val="1"/>
        <c:axPos val="b"/>
        <c:majorTickMark val="out"/>
        <c:minorTickMark val="none"/>
        <c:tickLblPos val="nextTo"/>
        <c:crossAx val="5502046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Assists: Density</a:t>
            </a:r>
            <a:r>
              <a:rPr lang="en-US" baseline="0"/>
              <a:t> &amp; Gamma</a:t>
            </a:r>
          </a:p>
          <a:p>
            <a:pPr>
              <a:defRPr/>
            </a:pPr>
            <a:r>
              <a:rPr lang="en-US" baseline="0"/>
              <a:t>PDF</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'Assists 2014'!$C$8</c:f>
              <c:strCache>
                <c:ptCount val="1"/>
                <c:pt idx="0">
                  <c:v>Density-F</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numRef>
              <c:f>'Assists 2014'!$B$9:$B$24</c:f>
              <c:numCache>
                <c:formatCode>General</c:formatCode>
                <c:ptCount val="1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numCache>
            </c:numRef>
          </c:cat>
          <c:val>
            <c:numRef>
              <c:f>'Assists 2014'!$C$9:$C$24</c:f>
              <c:numCache>
                <c:formatCode>0.00</c:formatCode>
                <c:ptCount val="16"/>
                <c:pt idx="0">
                  <c:v>3.9419087136929459E-2</c:v>
                </c:pt>
                <c:pt idx="1">
                  <c:v>0.21369294605809128</c:v>
                </c:pt>
                <c:pt idx="2">
                  <c:v>0.21784232365145229</c:v>
                </c:pt>
                <c:pt idx="3">
                  <c:v>0.13900414937759337</c:v>
                </c:pt>
                <c:pt idx="4">
                  <c:v>0.1016597510373444</c:v>
                </c:pt>
                <c:pt idx="5">
                  <c:v>4.5643153526970952E-2</c:v>
                </c:pt>
                <c:pt idx="6">
                  <c:v>6.4315352697095429E-2</c:v>
                </c:pt>
                <c:pt idx="7">
                  <c:v>4.3568464730290454E-2</c:v>
                </c:pt>
                <c:pt idx="8">
                  <c:v>1.8672199170124481E-2</c:v>
                </c:pt>
                <c:pt idx="9">
                  <c:v>2.9045643153526972E-2</c:v>
                </c:pt>
                <c:pt idx="10">
                  <c:v>1.4522821576763486E-2</c:v>
                </c:pt>
                <c:pt idx="11">
                  <c:v>1.0373443983402489E-2</c:v>
                </c:pt>
                <c:pt idx="12">
                  <c:v>1.8672199170124481E-2</c:v>
                </c:pt>
                <c:pt idx="13">
                  <c:v>1.6597510373443983E-2</c:v>
                </c:pt>
                <c:pt idx="14">
                  <c:v>6.2240663900414933E-3</c:v>
                </c:pt>
                <c:pt idx="15">
                  <c:v>2.0746887966804979E-3</c:v>
                </c:pt>
              </c:numCache>
            </c:numRef>
          </c:val>
          <c:extLst>
            <c:ext xmlns:c16="http://schemas.microsoft.com/office/drawing/2014/chart" uri="{C3380CC4-5D6E-409C-BE32-E72D297353CC}">
              <c16:uniqueId val="{00000000-012B-45E0-8F9A-9AD86B4FD048}"/>
            </c:ext>
          </c:extLst>
        </c:ser>
        <c:dLbls>
          <c:showLegendKey val="0"/>
          <c:showVal val="0"/>
          <c:showCatName val="0"/>
          <c:showSerName val="0"/>
          <c:showPercent val="0"/>
          <c:showBubbleSize val="0"/>
        </c:dLbls>
        <c:gapWidth val="219"/>
        <c:overlap val="-27"/>
        <c:axId val="550202664"/>
        <c:axId val="550197176"/>
      </c:barChart>
      <c:scatterChart>
        <c:scatterStyle val="smoothMarker"/>
        <c:varyColors val="0"/>
        <c:ser>
          <c:idx val="1"/>
          <c:order val="1"/>
          <c:tx>
            <c:strRef>
              <c:f>'Assists 2014'!$D$8</c:f>
              <c:strCache>
                <c:ptCount val="1"/>
                <c:pt idx="0">
                  <c:v>GammaPDF</c:v>
                </c:pt>
              </c:strCache>
            </c:strRef>
          </c:tx>
          <c:spPr>
            <a:ln w="34925" cap="rnd">
              <a:solidFill>
                <a:schemeClr val="accent2"/>
              </a:solidFill>
              <a:round/>
            </a:ln>
            <a:effectLst>
              <a:outerShdw blurRad="63500" dist="38100" dir="5400000" rotWithShape="0">
                <a:srgbClr val="000000">
                  <a:alpha val="60000"/>
                </a:srgbClr>
              </a:outerShdw>
            </a:effectLst>
          </c:spPr>
          <c:marker>
            <c:symbol val="none"/>
          </c:marker>
          <c:yVal>
            <c:numRef>
              <c:f>'Assists 2014'!$D$9:$D$24</c:f>
              <c:numCache>
                <c:formatCode>0.00</c:formatCode>
                <c:ptCount val="16"/>
                <c:pt idx="0">
                  <c:v>0</c:v>
                </c:pt>
                <c:pt idx="1">
                  <c:v>0.42338165806104094</c:v>
                </c:pt>
                <c:pt idx="2">
                  <c:v>0.31386516324942576</c:v>
                </c:pt>
                <c:pt idx="3">
                  <c:v>0.23569340254812016</c:v>
                </c:pt>
                <c:pt idx="4">
                  <c:v>0.1779269460541395</c:v>
                </c:pt>
                <c:pt idx="5">
                  <c:v>0.13470719970791434</c:v>
                </c:pt>
                <c:pt idx="6">
                  <c:v>0.10217239414054996</c:v>
                </c:pt>
                <c:pt idx="7">
                  <c:v>7.7593267739684432E-2</c:v>
                </c:pt>
                <c:pt idx="8">
                  <c:v>5.8981444263559626E-2</c:v>
                </c:pt>
                <c:pt idx="9">
                  <c:v>4.4865545218084057E-2</c:v>
                </c:pt>
                <c:pt idx="10">
                  <c:v>3.4146958017999531E-2</c:v>
                </c:pt>
                <c:pt idx="11">
                  <c:v>2.6000787045956954E-2</c:v>
                </c:pt>
                <c:pt idx="12">
                  <c:v>1.9805340657672199E-2</c:v>
                </c:pt>
                <c:pt idx="13">
                  <c:v>1.509084738572234E-2</c:v>
                </c:pt>
                <c:pt idx="14">
                  <c:v>1.1501654642802674E-2</c:v>
                </c:pt>
                <c:pt idx="15">
                  <c:v>8.7681196760261461E-3</c:v>
                </c:pt>
              </c:numCache>
            </c:numRef>
          </c:yVal>
          <c:smooth val="1"/>
          <c:extLst>
            <c:ext xmlns:c16="http://schemas.microsoft.com/office/drawing/2014/chart" uri="{C3380CC4-5D6E-409C-BE32-E72D297353CC}">
              <c16:uniqueId val="{00000001-012B-45E0-8F9A-9AD86B4FD048}"/>
            </c:ext>
          </c:extLst>
        </c:ser>
        <c:dLbls>
          <c:showLegendKey val="0"/>
          <c:showVal val="0"/>
          <c:showCatName val="0"/>
          <c:showSerName val="0"/>
          <c:showPercent val="0"/>
          <c:showBubbleSize val="0"/>
        </c:dLbls>
        <c:axId val="550205408"/>
        <c:axId val="550205016"/>
      </c:scatterChart>
      <c:catAx>
        <c:axId val="5502026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Assists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0197176"/>
        <c:crosses val="autoZero"/>
        <c:auto val="1"/>
        <c:lblAlgn val="ctr"/>
        <c:lblOffset val="100"/>
        <c:noMultiLvlLbl val="0"/>
      </c:catAx>
      <c:valAx>
        <c:axId val="55019717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Density (Data)</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0202664"/>
        <c:crosses val="autoZero"/>
        <c:crossBetween val="between"/>
      </c:valAx>
      <c:valAx>
        <c:axId val="550205016"/>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Density</a:t>
                </a:r>
                <a:r>
                  <a:rPr lang="en-US" baseline="0"/>
                  <a:t> (Curve)</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0205408"/>
        <c:crosses val="max"/>
        <c:crossBetween val="midCat"/>
      </c:valAx>
      <c:valAx>
        <c:axId val="550205408"/>
        <c:scaling>
          <c:orientation val="minMax"/>
        </c:scaling>
        <c:delete val="1"/>
        <c:axPos val="b"/>
        <c:majorTickMark val="none"/>
        <c:minorTickMark val="none"/>
        <c:tickLblPos val="nextTo"/>
        <c:crossAx val="5502050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Distribution</a:t>
            </a:r>
            <a:r>
              <a:rPr lang="en-US" baseline="0"/>
              <a:t> of Mean Deviations For All Categories-PDF</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'Overall Dist 2015'!$C$6</c:f>
              <c:strCache>
                <c:ptCount val="1"/>
                <c:pt idx="0">
                  <c:v>Density-F</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numRef>
              <c:f>'Overall Dist 2015'!$B$7:$B$27</c:f>
              <c:numCache>
                <c:formatCode>0.00</c:formatCode>
                <c:ptCount val="21"/>
                <c:pt idx="0">
                  <c:v>-2.5</c:v>
                </c:pt>
                <c:pt idx="1">
                  <c:v>-2.25</c:v>
                </c:pt>
                <c:pt idx="2">
                  <c:v>-2</c:v>
                </c:pt>
                <c:pt idx="3">
                  <c:v>-1.75</c:v>
                </c:pt>
                <c:pt idx="4">
                  <c:v>-1.5</c:v>
                </c:pt>
                <c:pt idx="5">
                  <c:v>-1.25</c:v>
                </c:pt>
                <c:pt idx="6">
                  <c:v>-1</c:v>
                </c:pt>
                <c:pt idx="7">
                  <c:v>-0.75</c:v>
                </c:pt>
                <c:pt idx="8">
                  <c:v>-0.5</c:v>
                </c:pt>
                <c:pt idx="9">
                  <c:v>-0.25</c:v>
                </c:pt>
                <c:pt idx="10">
                  <c:v>0</c:v>
                </c:pt>
                <c:pt idx="11">
                  <c:v>0.25</c:v>
                </c:pt>
                <c:pt idx="12">
                  <c:v>0.5</c:v>
                </c:pt>
                <c:pt idx="13">
                  <c:v>0.75</c:v>
                </c:pt>
                <c:pt idx="14">
                  <c:v>1</c:v>
                </c:pt>
                <c:pt idx="15">
                  <c:v>1.25</c:v>
                </c:pt>
                <c:pt idx="16">
                  <c:v>1.5</c:v>
                </c:pt>
                <c:pt idx="17">
                  <c:v>1.75</c:v>
                </c:pt>
                <c:pt idx="18">
                  <c:v>2</c:v>
                </c:pt>
                <c:pt idx="19">
                  <c:v>2.25</c:v>
                </c:pt>
                <c:pt idx="20">
                  <c:v>2.5</c:v>
                </c:pt>
              </c:numCache>
            </c:numRef>
          </c:cat>
          <c:val>
            <c:numRef>
              <c:f>'Overall Dist 2015'!$C$7:$C$27</c:f>
              <c:numCache>
                <c:formatCode>0.00</c:formatCode>
                <c:ptCount val="21"/>
                <c:pt idx="0">
                  <c:v>0</c:v>
                </c:pt>
                <c:pt idx="1">
                  <c:v>0</c:v>
                </c:pt>
                <c:pt idx="2">
                  <c:v>0</c:v>
                </c:pt>
                <c:pt idx="3">
                  <c:v>0</c:v>
                </c:pt>
                <c:pt idx="4">
                  <c:v>0</c:v>
                </c:pt>
                <c:pt idx="5">
                  <c:v>2.0325203252032522E-3</c:v>
                </c:pt>
                <c:pt idx="6">
                  <c:v>5.894308943089431E-2</c:v>
                </c:pt>
                <c:pt idx="7">
                  <c:v>0.10975609756097561</c:v>
                </c:pt>
                <c:pt idx="8">
                  <c:v>0.10365853658536585</c:v>
                </c:pt>
                <c:pt idx="9">
                  <c:v>0.16056910569105692</c:v>
                </c:pt>
                <c:pt idx="10">
                  <c:v>0.12804878048780488</c:v>
                </c:pt>
                <c:pt idx="11">
                  <c:v>0.11585365853658537</c:v>
                </c:pt>
                <c:pt idx="12">
                  <c:v>9.3495934959349589E-2</c:v>
                </c:pt>
                <c:pt idx="13">
                  <c:v>5.894308943089431E-2</c:v>
                </c:pt>
                <c:pt idx="14">
                  <c:v>4.4715447154471545E-2</c:v>
                </c:pt>
                <c:pt idx="15">
                  <c:v>4.6747967479674794E-2</c:v>
                </c:pt>
                <c:pt idx="16">
                  <c:v>3.6585365853658534E-2</c:v>
                </c:pt>
                <c:pt idx="17">
                  <c:v>2.4390243902439025E-2</c:v>
                </c:pt>
                <c:pt idx="18">
                  <c:v>2.0325203252032522E-3</c:v>
                </c:pt>
                <c:pt idx="19">
                  <c:v>6.0975609756097563E-3</c:v>
                </c:pt>
                <c:pt idx="20">
                  <c:v>2.0325203252032522E-3</c:v>
                </c:pt>
              </c:numCache>
            </c:numRef>
          </c:val>
          <c:extLst>
            <c:ext xmlns:c16="http://schemas.microsoft.com/office/drawing/2014/chart" uri="{C3380CC4-5D6E-409C-BE32-E72D297353CC}">
              <c16:uniqueId val="{00000000-E828-4926-B8E6-A174DDF353D7}"/>
            </c:ext>
          </c:extLst>
        </c:ser>
        <c:dLbls>
          <c:showLegendKey val="0"/>
          <c:showVal val="0"/>
          <c:showCatName val="0"/>
          <c:showSerName val="0"/>
          <c:showPercent val="0"/>
          <c:showBubbleSize val="0"/>
        </c:dLbls>
        <c:gapWidth val="150"/>
        <c:axId val="550196392"/>
        <c:axId val="550197568"/>
      </c:barChart>
      <c:lineChart>
        <c:grouping val="standard"/>
        <c:varyColors val="0"/>
        <c:ser>
          <c:idx val="1"/>
          <c:order val="1"/>
          <c:tx>
            <c:strRef>
              <c:f>'Overall Dist 2015'!$D$6</c:f>
              <c:strCache>
                <c:ptCount val="1"/>
                <c:pt idx="0">
                  <c:v>NormPDF</c:v>
                </c:pt>
              </c:strCache>
            </c:strRef>
          </c:tx>
          <c:spPr>
            <a:ln w="34925" cap="rnd">
              <a:solidFill>
                <a:schemeClr val="accent2"/>
              </a:solidFill>
              <a:round/>
            </a:ln>
            <a:effectLst>
              <a:outerShdw blurRad="63500" dist="38100" dir="5400000" rotWithShape="0">
                <a:srgbClr val="000000">
                  <a:alpha val="60000"/>
                </a:srgbClr>
              </a:outerShdw>
            </a:effectLst>
          </c:spPr>
          <c:marker>
            <c:symbol val="none"/>
          </c:marker>
          <c:cat>
            <c:numRef>
              <c:f>'Overall Dist 2015'!$B$7:$B$27</c:f>
              <c:numCache>
                <c:formatCode>0.00</c:formatCode>
                <c:ptCount val="21"/>
                <c:pt idx="0">
                  <c:v>-2.5</c:v>
                </c:pt>
                <c:pt idx="1">
                  <c:v>-2.25</c:v>
                </c:pt>
                <c:pt idx="2">
                  <c:v>-2</c:v>
                </c:pt>
                <c:pt idx="3">
                  <c:v>-1.75</c:v>
                </c:pt>
                <c:pt idx="4">
                  <c:v>-1.5</c:v>
                </c:pt>
                <c:pt idx="5">
                  <c:v>-1.25</c:v>
                </c:pt>
                <c:pt idx="6">
                  <c:v>-1</c:v>
                </c:pt>
                <c:pt idx="7">
                  <c:v>-0.75</c:v>
                </c:pt>
                <c:pt idx="8">
                  <c:v>-0.5</c:v>
                </c:pt>
                <c:pt idx="9">
                  <c:v>-0.25</c:v>
                </c:pt>
                <c:pt idx="10">
                  <c:v>0</c:v>
                </c:pt>
                <c:pt idx="11">
                  <c:v>0.25</c:v>
                </c:pt>
                <c:pt idx="12">
                  <c:v>0.5</c:v>
                </c:pt>
                <c:pt idx="13">
                  <c:v>0.75</c:v>
                </c:pt>
                <c:pt idx="14">
                  <c:v>1</c:v>
                </c:pt>
                <c:pt idx="15">
                  <c:v>1.25</c:v>
                </c:pt>
                <c:pt idx="16">
                  <c:v>1.5</c:v>
                </c:pt>
                <c:pt idx="17">
                  <c:v>1.75</c:v>
                </c:pt>
                <c:pt idx="18">
                  <c:v>2</c:v>
                </c:pt>
                <c:pt idx="19">
                  <c:v>2.25</c:v>
                </c:pt>
                <c:pt idx="20">
                  <c:v>2.5</c:v>
                </c:pt>
              </c:numCache>
            </c:numRef>
          </c:cat>
          <c:val>
            <c:numRef>
              <c:f>'Overall Dist 2015'!$D$7:$D$27</c:f>
              <c:numCache>
                <c:formatCode>0.00</c:formatCode>
                <c:ptCount val="21"/>
                <c:pt idx="0">
                  <c:v>2.4290907241368113E-3</c:v>
                </c:pt>
                <c:pt idx="1">
                  <c:v>6.7411820260183161E-3</c:v>
                </c:pt>
                <c:pt idx="2">
                  <c:v>1.6802195106406858E-2</c:v>
                </c:pt>
                <c:pt idx="3">
                  <c:v>3.7612624937531598E-2</c:v>
                </c:pt>
                <c:pt idx="4">
                  <c:v>7.5620390193858633E-2</c:v>
                </c:pt>
                <c:pt idx="5">
                  <c:v>0.13654689696751898</c:v>
                </c:pt>
                <c:pt idx="6">
                  <c:v>0.22144322984280304</c:v>
                </c:pt>
                <c:pt idx="7">
                  <c:v>0.32253780778595004</c:v>
                </c:pt>
                <c:pt idx="8">
                  <c:v>0.42192620864020353</c:v>
                </c:pt>
                <c:pt idx="9">
                  <c:v>0.49571267898543725</c:v>
                </c:pt>
                <c:pt idx="10">
                  <c:v>0.52307167345976291</c:v>
                </c:pt>
                <c:pt idx="11">
                  <c:v>0.49571267898543725</c:v>
                </c:pt>
                <c:pt idx="12">
                  <c:v>0.42192620864020353</c:v>
                </c:pt>
                <c:pt idx="13">
                  <c:v>0.32253780778595004</c:v>
                </c:pt>
                <c:pt idx="14">
                  <c:v>0.22144322984280304</c:v>
                </c:pt>
                <c:pt idx="15">
                  <c:v>0.13654689696751898</c:v>
                </c:pt>
                <c:pt idx="16">
                  <c:v>7.5620390193858633E-2</c:v>
                </c:pt>
                <c:pt idx="17">
                  <c:v>3.7612624937531598E-2</c:v>
                </c:pt>
                <c:pt idx="18">
                  <c:v>1.6802195106406858E-2</c:v>
                </c:pt>
                <c:pt idx="19">
                  <c:v>6.7411820260183161E-3</c:v>
                </c:pt>
                <c:pt idx="20">
                  <c:v>2.4290907241368113E-3</c:v>
                </c:pt>
              </c:numCache>
            </c:numRef>
          </c:val>
          <c:smooth val="0"/>
          <c:extLst>
            <c:ext xmlns:c16="http://schemas.microsoft.com/office/drawing/2014/chart" uri="{C3380CC4-5D6E-409C-BE32-E72D297353CC}">
              <c16:uniqueId val="{00000001-E828-4926-B8E6-A174DDF353D7}"/>
            </c:ext>
          </c:extLst>
        </c:ser>
        <c:dLbls>
          <c:showLegendKey val="0"/>
          <c:showVal val="0"/>
          <c:showCatName val="0"/>
          <c:showSerName val="0"/>
          <c:showPercent val="0"/>
          <c:showBubbleSize val="0"/>
        </c:dLbls>
        <c:marker val="1"/>
        <c:smooth val="0"/>
        <c:axId val="550210504"/>
        <c:axId val="550199528"/>
      </c:lineChart>
      <c:catAx>
        <c:axId val="550196392"/>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t-Deviations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0197568"/>
        <c:crosses val="autoZero"/>
        <c:auto val="1"/>
        <c:lblAlgn val="ctr"/>
        <c:lblOffset val="100"/>
        <c:noMultiLvlLbl val="0"/>
      </c:catAx>
      <c:valAx>
        <c:axId val="55019756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Density</a:t>
                </a:r>
                <a:r>
                  <a:rPr lang="en-US" baseline="0"/>
                  <a:t> </a:t>
                </a:r>
                <a:r>
                  <a:rPr lang="en-US"/>
                  <a:t>(Data)</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0196392"/>
        <c:crosses val="autoZero"/>
        <c:crossBetween val="between"/>
      </c:valAx>
      <c:valAx>
        <c:axId val="550199528"/>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Density (Curve)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0210504"/>
        <c:crosses val="max"/>
        <c:crossBetween val="between"/>
      </c:valAx>
      <c:catAx>
        <c:axId val="550210504"/>
        <c:scaling>
          <c:orientation val="minMax"/>
        </c:scaling>
        <c:delete val="1"/>
        <c:axPos val="b"/>
        <c:numFmt formatCode="0.00" sourceLinked="1"/>
        <c:majorTickMark val="out"/>
        <c:minorTickMark val="none"/>
        <c:tickLblPos val="nextTo"/>
        <c:crossAx val="55019952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1" i="0" baseline="0">
                <a:effectLst>
                  <a:outerShdw blurRad="50800" dist="38100" dir="5400000" algn="t" rotWithShape="0">
                    <a:srgbClr val="000000">
                      <a:alpha val="40000"/>
                    </a:srgbClr>
                  </a:outerShdw>
                </a:effectLst>
              </a:rPr>
              <a:t>Distribution of Mean Deviations For All Categories-CDF</a:t>
            </a:r>
            <a:endParaRPr lang="en-US">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smoothMarker"/>
        <c:varyColors val="0"/>
        <c:ser>
          <c:idx val="0"/>
          <c:order val="0"/>
          <c:tx>
            <c:strRef>
              <c:f>'Overall Dist 2015'!$E$6</c:f>
              <c:strCache>
                <c:ptCount val="1"/>
                <c:pt idx="0">
                  <c:v>Density-C</c:v>
                </c:pt>
              </c:strCache>
            </c:strRef>
          </c:tx>
          <c:spPr>
            <a:ln w="25400" cap="rnd">
              <a:solidFill>
                <a:schemeClr val="accent1"/>
              </a:solidFill>
              <a:round/>
            </a:ln>
            <a:effectLst>
              <a:outerShdw blurRad="63500" dist="38100" dir="5400000" rotWithShape="0">
                <a:srgbClr val="000000">
                  <a:alpha val="60000"/>
                </a:srgbClr>
              </a:outerShdw>
            </a:effectLst>
          </c:spPr>
          <c:marker>
            <c:symbol val="none"/>
          </c:marker>
          <c:xVal>
            <c:numRef>
              <c:f>'Overall Dist 2015'!$B$7:$B$27</c:f>
              <c:numCache>
                <c:formatCode>0.00</c:formatCode>
                <c:ptCount val="21"/>
                <c:pt idx="0">
                  <c:v>-2.5</c:v>
                </c:pt>
                <c:pt idx="1">
                  <c:v>-2.25</c:v>
                </c:pt>
                <c:pt idx="2">
                  <c:v>-2</c:v>
                </c:pt>
                <c:pt idx="3">
                  <c:v>-1.75</c:v>
                </c:pt>
                <c:pt idx="4">
                  <c:v>-1.5</c:v>
                </c:pt>
                <c:pt idx="5">
                  <c:v>-1.25</c:v>
                </c:pt>
                <c:pt idx="6">
                  <c:v>-1</c:v>
                </c:pt>
                <c:pt idx="7">
                  <c:v>-0.75</c:v>
                </c:pt>
                <c:pt idx="8">
                  <c:v>-0.5</c:v>
                </c:pt>
                <c:pt idx="9">
                  <c:v>-0.25</c:v>
                </c:pt>
                <c:pt idx="10">
                  <c:v>0</c:v>
                </c:pt>
                <c:pt idx="11">
                  <c:v>0.25</c:v>
                </c:pt>
                <c:pt idx="12">
                  <c:v>0.5</c:v>
                </c:pt>
                <c:pt idx="13">
                  <c:v>0.75</c:v>
                </c:pt>
                <c:pt idx="14">
                  <c:v>1</c:v>
                </c:pt>
                <c:pt idx="15">
                  <c:v>1.25</c:v>
                </c:pt>
                <c:pt idx="16">
                  <c:v>1.5</c:v>
                </c:pt>
                <c:pt idx="17">
                  <c:v>1.75</c:v>
                </c:pt>
                <c:pt idx="18">
                  <c:v>2</c:v>
                </c:pt>
                <c:pt idx="19">
                  <c:v>2.25</c:v>
                </c:pt>
                <c:pt idx="20">
                  <c:v>2.5</c:v>
                </c:pt>
              </c:numCache>
            </c:numRef>
          </c:xVal>
          <c:yVal>
            <c:numRef>
              <c:f>'Overall Dist 2015'!$E$7:$E$27</c:f>
              <c:numCache>
                <c:formatCode>0.00</c:formatCode>
                <c:ptCount val="21"/>
                <c:pt idx="0">
                  <c:v>0</c:v>
                </c:pt>
                <c:pt idx="1">
                  <c:v>0</c:v>
                </c:pt>
                <c:pt idx="2">
                  <c:v>0</c:v>
                </c:pt>
                <c:pt idx="3">
                  <c:v>0</c:v>
                </c:pt>
                <c:pt idx="4">
                  <c:v>0</c:v>
                </c:pt>
                <c:pt idx="5">
                  <c:v>2.0325203252032522E-3</c:v>
                </c:pt>
                <c:pt idx="6">
                  <c:v>6.097560975609756E-2</c:v>
                </c:pt>
                <c:pt idx="7">
                  <c:v>0.17073170731707318</c:v>
                </c:pt>
                <c:pt idx="8">
                  <c:v>0.27439024390243905</c:v>
                </c:pt>
                <c:pt idx="9">
                  <c:v>0.43495934959349591</c:v>
                </c:pt>
                <c:pt idx="10">
                  <c:v>0.56300813008130079</c:v>
                </c:pt>
                <c:pt idx="11">
                  <c:v>0.67886178861788615</c:v>
                </c:pt>
                <c:pt idx="12">
                  <c:v>0.77235772357723576</c:v>
                </c:pt>
                <c:pt idx="13">
                  <c:v>0.83130081300813008</c:v>
                </c:pt>
                <c:pt idx="14">
                  <c:v>0.87601626016260159</c:v>
                </c:pt>
                <c:pt idx="15">
                  <c:v>0.92276422764227639</c:v>
                </c:pt>
                <c:pt idx="16">
                  <c:v>0.95934959349593496</c:v>
                </c:pt>
                <c:pt idx="17">
                  <c:v>0.98373983739837401</c:v>
                </c:pt>
                <c:pt idx="18">
                  <c:v>0.98577235772357719</c:v>
                </c:pt>
                <c:pt idx="19">
                  <c:v>0.99186991869918695</c:v>
                </c:pt>
                <c:pt idx="20">
                  <c:v>0.99390243902439024</c:v>
                </c:pt>
              </c:numCache>
            </c:numRef>
          </c:yVal>
          <c:smooth val="1"/>
          <c:extLst>
            <c:ext xmlns:c16="http://schemas.microsoft.com/office/drawing/2014/chart" uri="{C3380CC4-5D6E-409C-BE32-E72D297353CC}">
              <c16:uniqueId val="{00000000-0524-4883-81F3-154957C6A528}"/>
            </c:ext>
          </c:extLst>
        </c:ser>
        <c:ser>
          <c:idx val="1"/>
          <c:order val="1"/>
          <c:tx>
            <c:strRef>
              <c:f>'Overall Dist 2015'!$F$6</c:f>
              <c:strCache>
                <c:ptCount val="1"/>
                <c:pt idx="0">
                  <c:v>NormCDF</c:v>
                </c:pt>
              </c:strCache>
            </c:strRef>
          </c:tx>
          <c:spPr>
            <a:ln w="25400" cap="rnd">
              <a:solidFill>
                <a:schemeClr val="accent2"/>
              </a:solidFill>
              <a:round/>
            </a:ln>
            <a:effectLst>
              <a:outerShdw blurRad="63500" dist="38100" dir="5400000" rotWithShape="0">
                <a:srgbClr val="000000">
                  <a:alpha val="60000"/>
                </a:srgbClr>
              </a:outerShdw>
            </a:effectLst>
          </c:spPr>
          <c:marker>
            <c:symbol val="none"/>
          </c:marker>
          <c:xVal>
            <c:numRef>
              <c:f>'Overall Dist 2015'!$B$7:$B$27</c:f>
              <c:numCache>
                <c:formatCode>0.00</c:formatCode>
                <c:ptCount val="21"/>
                <c:pt idx="0">
                  <c:v>-2.5</c:v>
                </c:pt>
                <c:pt idx="1">
                  <c:v>-2.25</c:v>
                </c:pt>
                <c:pt idx="2">
                  <c:v>-2</c:v>
                </c:pt>
                <c:pt idx="3">
                  <c:v>-1.75</c:v>
                </c:pt>
                <c:pt idx="4">
                  <c:v>-1.5</c:v>
                </c:pt>
                <c:pt idx="5">
                  <c:v>-1.25</c:v>
                </c:pt>
                <c:pt idx="6">
                  <c:v>-1</c:v>
                </c:pt>
                <c:pt idx="7">
                  <c:v>-0.75</c:v>
                </c:pt>
                <c:pt idx="8">
                  <c:v>-0.5</c:v>
                </c:pt>
                <c:pt idx="9">
                  <c:v>-0.25</c:v>
                </c:pt>
                <c:pt idx="10">
                  <c:v>0</c:v>
                </c:pt>
                <c:pt idx="11">
                  <c:v>0.25</c:v>
                </c:pt>
                <c:pt idx="12">
                  <c:v>0.5</c:v>
                </c:pt>
                <c:pt idx="13">
                  <c:v>0.75</c:v>
                </c:pt>
                <c:pt idx="14">
                  <c:v>1</c:v>
                </c:pt>
                <c:pt idx="15">
                  <c:v>1.25</c:v>
                </c:pt>
                <c:pt idx="16">
                  <c:v>1.5</c:v>
                </c:pt>
                <c:pt idx="17">
                  <c:v>1.75</c:v>
                </c:pt>
                <c:pt idx="18">
                  <c:v>2</c:v>
                </c:pt>
                <c:pt idx="19">
                  <c:v>2.25</c:v>
                </c:pt>
                <c:pt idx="20">
                  <c:v>2.5</c:v>
                </c:pt>
              </c:numCache>
            </c:numRef>
          </c:xVal>
          <c:yVal>
            <c:numRef>
              <c:f>'Overall Dist 2015'!$F$7:$F$27</c:f>
              <c:numCache>
                <c:formatCode>0.00</c:formatCode>
                <c:ptCount val="21"/>
                <c:pt idx="0">
                  <c:v>5.2297588960240917E-4</c:v>
                </c:pt>
                <c:pt idx="1">
                  <c:v>1.588463146920762E-3</c:v>
                </c:pt>
                <c:pt idx="2">
                  <c:v>4.367021850262655E-3</c:v>
                </c:pt>
                <c:pt idx="3">
                  <c:v>1.0880727385405428E-2</c:v>
                </c:pt>
                <c:pt idx="4">
                  <c:v>2.460778629129453E-2</c:v>
                </c:pt>
                <c:pt idx="5">
                  <c:v>5.0613627054027742E-2</c:v>
                </c:pt>
                <c:pt idx="6">
                  <c:v>9.4904179473370071E-2</c:v>
                </c:pt>
                <c:pt idx="7">
                  <c:v>0.16271522237186262</c:v>
                </c:pt>
                <c:pt idx="8">
                  <c:v>0.25604941163529071</c:v>
                </c:pt>
                <c:pt idx="9">
                  <c:v>0.37153652438876233</c:v>
                </c:pt>
                <c:pt idx="10">
                  <c:v>0.5</c:v>
                </c:pt>
                <c:pt idx="11">
                  <c:v>0.62846347561123772</c:v>
                </c:pt>
                <c:pt idx="12">
                  <c:v>0.74395058836470929</c:v>
                </c:pt>
                <c:pt idx="13">
                  <c:v>0.83728477762813736</c:v>
                </c:pt>
                <c:pt idx="14">
                  <c:v>0.90509582052662996</c:v>
                </c:pt>
                <c:pt idx="15">
                  <c:v>0.94938637294597228</c:v>
                </c:pt>
                <c:pt idx="16">
                  <c:v>0.97539221370870544</c:v>
                </c:pt>
                <c:pt idx="17">
                  <c:v>0.98911927261459454</c:v>
                </c:pt>
                <c:pt idx="18">
                  <c:v>0.99563297814973739</c:v>
                </c:pt>
                <c:pt idx="19">
                  <c:v>0.99841153685307926</c:v>
                </c:pt>
                <c:pt idx="20">
                  <c:v>0.99947702411039763</c:v>
                </c:pt>
              </c:numCache>
            </c:numRef>
          </c:yVal>
          <c:smooth val="1"/>
          <c:extLst>
            <c:ext xmlns:c16="http://schemas.microsoft.com/office/drawing/2014/chart" uri="{C3380CC4-5D6E-409C-BE32-E72D297353CC}">
              <c16:uniqueId val="{00000001-0524-4883-81F3-154957C6A528}"/>
            </c:ext>
          </c:extLst>
        </c:ser>
        <c:dLbls>
          <c:showLegendKey val="0"/>
          <c:showVal val="0"/>
          <c:showCatName val="0"/>
          <c:showSerName val="0"/>
          <c:showPercent val="0"/>
          <c:showBubbleSize val="0"/>
        </c:dLbls>
        <c:axId val="550210896"/>
        <c:axId val="550211680"/>
      </c:scatterChart>
      <c:valAx>
        <c:axId val="550210896"/>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t-Deviations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0211680"/>
        <c:crosses val="autoZero"/>
        <c:crossBetween val="midCat"/>
      </c:valAx>
      <c:valAx>
        <c:axId val="550211680"/>
        <c:scaling>
          <c:orientation val="minMax"/>
          <c:max val="1"/>
          <c:min val="0"/>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Fraction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021089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2014 vs 2015</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'2014 vs 2015'!$B$3</c:f>
              <c:strCache>
                <c:ptCount val="1"/>
                <c:pt idx="0">
                  <c:v>Density 2014</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numRef>
              <c:f>'2014 vs 2015'!$A$4:$A$24</c:f>
              <c:numCache>
                <c:formatCode>0.00</c:formatCode>
                <c:ptCount val="21"/>
                <c:pt idx="0">
                  <c:v>-2.5</c:v>
                </c:pt>
                <c:pt idx="1">
                  <c:v>-2.25</c:v>
                </c:pt>
                <c:pt idx="2">
                  <c:v>-2</c:v>
                </c:pt>
                <c:pt idx="3">
                  <c:v>-1.75</c:v>
                </c:pt>
                <c:pt idx="4">
                  <c:v>-1.5</c:v>
                </c:pt>
                <c:pt idx="5">
                  <c:v>-1.25</c:v>
                </c:pt>
                <c:pt idx="6">
                  <c:v>-1</c:v>
                </c:pt>
                <c:pt idx="7">
                  <c:v>-0.75</c:v>
                </c:pt>
                <c:pt idx="8">
                  <c:v>-0.5</c:v>
                </c:pt>
                <c:pt idx="9">
                  <c:v>-0.25</c:v>
                </c:pt>
                <c:pt idx="10">
                  <c:v>0</c:v>
                </c:pt>
                <c:pt idx="11">
                  <c:v>0.25</c:v>
                </c:pt>
                <c:pt idx="12">
                  <c:v>0.5</c:v>
                </c:pt>
                <c:pt idx="13">
                  <c:v>0.75</c:v>
                </c:pt>
                <c:pt idx="14">
                  <c:v>1</c:v>
                </c:pt>
                <c:pt idx="15">
                  <c:v>1.25</c:v>
                </c:pt>
                <c:pt idx="16">
                  <c:v>1.5</c:v>
                </c:pt>
                <c:pt idx="17">
                  <c:v>1.75</c:v>
                </c:pt>
                <c:pt idx="18">
                  <c:v>2</c:v>
                </c:pt>
                <c:pt idx="19">
                  <c:v>2.25</c:v>
                </c:pt>
                <c:pt idx="20">
                  <c:v>2.5</c:v>
                </c:pt>
              </c:numCache>
            </c:numRef>
          </c:cat>
          <c:val>
            <c:numRef>
              <c:f>'2014 vs 2015'!$B$4:$B$24</c:f>
              <c:numCache>
                <c:formatCode>0.00</c:formatCode>
                <c:ptCount val="21"/>
                <c:pt idx="0">
                  <c:v>0</c:v>
                </c:pt>
                <c:pt idx="1">
                  <c:v>0</c:v>
                </c:pt>
                <c:pt idx="2">
                  <c:v>0</c:v>
                </c:pt>
                <c:pt idx="3">
                  <c:v>0</c:v>
                </c:pt>
                <c:pt idx="4">
                  <c:v>0</c:v>
                </c:pt>
                <c:pt idx="5">
                  <c:v>0</c:v>
                </c:pt>
                <c:pt idx="6">
                  <c:v>5.1867219917012451E-2</c:v>
                </c:pt>
                <c:pt idx="7">
                  <c:v>0.12448132780082988</c:v>
                </c:pt>
                <c:pt idx="8">
                  <c:v>0.13692946058091288</c:v>
                </c:pt>
                <c:pt idx="9">
                  <c:v>0.12863070539419086</c:v>
                </c:pt>
                <c:pt idx="10">
                  <c:v>0.1078838174273859</c:v>
                </c:pt>
                <c:pt idx="11">
                  <c:v>0.1037344398340249</c:v>
                </c:pt>
                <c:pt idx="12">
                  <c:v>9.9585062240663894E-2</c:v>
                </c:pt>
                <c:pt idx="13">
                  <c:v>8.7136929460580909E-2</c:v>
                </c:pt>
                <c:pt idx="14">
                  <c:v>4.1493775933609957E-2</c:v>
                </c:pt>
                <c:pt idx="15">
                  <c:v>3.7344398340248962E-2</c:v>
                </c:pt>
                <c:pt idx="16">
                  <c:v>3.3195020746887967E-2</c:v>
                </c:pt>
                <c:pt idx="17">
                  <c:v>1.6597510373443983E-2</c:v>
                </c:pt>
                <c:pt idx="18">
                  <c:v>1.8672199170124481E-2</c:v>
                </c:pt>
                <c:pt idx="19">
                  <c:v>1.0373443983402489E-2</c:v>
                </c:pt>
                <c:pt idx="20">
                  <c:v>2.0746887966804979E-3</c:v>
                </c:pt>
              </c:numCache>
            </c:numRef>
          </c:val>
          <c:extLst>
            <c:ext xmlns:c16="http://schemas.microsoft.com/office/drawing/2014/chart" uri="{C3380CC4-5D6E-409C-BE32-E72D297353CC}">
              <c16:uniqueId val="{00000000-329E-B94C-BC71-6AC47B19CFAA}"/>
            </c:ext>
          </c:extLst>
        </c:ser>
        <c:ser>
          <c:idx val="2"/>
          <c:order val="2"/>
          <c:tx>
            <c:strRef>
              <c:f>'2014 vs 2015'!$D$3</c:f>
              <c:strCache>
                <c:ptCount val="1"/>
                <c:pt idx="0">
                  <c:v>Density 2015</c:v>
                </c:pt>
              </c:strCache>
            </c:strRef>
          </c:tx>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numRef>
              <c:f>'2014 vs 2015'!$A$4:$A$24</c:f>
              <c:numCache>
                <c:formatCode>0.00</c:formatCode>
                <c:ptCount val="21"/>
                <c:pt idx="0">
                  <c:v>-2.5</c:v>
                </c:pt>
                <c:pt idx="1">
                  <c:v>-2.25</c:v>
                </c:pt>
                <c:pt idx="2">
                  <c:v>-2</c:v>
                </c:pt>
                <c:pt idx="3">
                  <c:v>-1.75</c:v>
                </c:pt>
                <c:pt idx="4">
                  <c:v>-1.5</c:v>
                </c:pt>
                <c:pt idx="5">
                  <c:v>-1.25</c:v>
                </c:pt>
                <c:pt idx="6">
                  <c:v>-1</c:v>
                </c:pt>
                <c:pt idx="7">
                  <c:v>-0.75</c:v>
                </c:pt>
                <c:pt idx="8">
                  <c:v>-0.5</c:v>
                </c:pt>
                <c:pt idx="9">
                  <c:v>-0.25</c:v>
                </c:pt>
                <c:pt idx="10">
                  <c:v>0</c:v>
                </c:pt>
                <c:pt idx="11">
                  <c:v>0.25</c:v>
                </c:pt>
                <c:pt idx="12">
                  <c:v>0.5</c:v>
                </c:pt>
                <c:pt idx="13">
                  <c:v>0.75</c:v>
                </c:pt>
                <c:pt idx="14">
                  <c:v>1</c:v>
                </c:pt>
                <c:pt idx="15">
                  <c:v>1.25</c:v>
                </c:pt>
                <c:pt idx="16">
                  <c:v>1.5</c:v>
                </c:pt>
                <c:pt idx="17">
                  <c:v>1.75</c:v>
                </c:pt>
                <c:pt idx="18">
                  <c:v>2</c:v>
                </c:pt>
                <c:pt idx="19">
                  <c:v>2.25</c:v>
                </c:pt>
                <c:pt idx="20">
                  <c:v>2.5</c:v>
                </c:pt>
              </c:numCache>
            </c:numRef>
          </c:cat>
          <c:val>
            <c:numRef>
              <c:f>'2014 vs 2015'!$D$4:$D$24</c:f>
              <c:numCache>
                <c:formatCode>0.00</c:formatCode>
                <c:ptCount val="21"/>
                <c:pt idx="0">
                  <c:v>0</c:v>
                </c:pt>
                <c:pt idx="1">
                  <c:v>0</c:v>
                </c:pt>
                <c:pt idx="2">
                  <c:v>0</c:v>
                </c:pt>
                <c:pt idx="3">
                  <c:v>0</c:v>
                </c:pt>
                <c:pt idx="4">
                  <c:v>0</c:v>
                </c:pt>
                <c:pt idx="5">
                  <c:v>2.0325203252032522E-3</c:v>
                </c:pt>
                <c:pt idx="6">
                  <c:v>5.894308943089431E-2</c:v>
                </c:pt>
                <c:pt idx="7">
                  <c:v>0.10975609756097561</c:v>
                </c:pt>
                <c:pt idx="8">
                  <c:v>0.10365853658536585</c:v>
                </c:pt>
                <c:pt idx="9">
                  <c:v>0.16056910569105692</c:v>
                </c:pt>
                <c:pt idx="10">
                  <c:v>0.12804878048780488</c:v>
                </c:pt>
                <c:pt idx="11">
                  <c:v>0.11585365853658537</c:v>
                </c:pt>
                <c:pt idx="12">
                  <c:v>9.3495934959349589E-2</c:v>
                </c:pt>
                <c:pt idx="13">
                  <c:v>5.894308943089431E-2</c:v>
                </c:pt>
                <c:pt idx="14">
                  <c:v>4.4715447154471545E-2</c:v>
                </c:pt>
                <c:pt idx="15">
                  <c:v>4.6747967479674794E-2</c:v>
                </c:pt>
                <c:pt idx="16">
                  <c:v>3.6585365853658534E-2</c:v>
                </c:pt>
                <c:pt idx="17">
                  <c:v>2.4390243902439025E-2</c:v>
                </c:pt>
                <c:pt idx="18">
                  <c:v>2.0325203252032522E-3</c:v>
                </c:pt>
                <c:pt idx="19">
                  <c:v>6.0975609756097563E-3</c:v>
                </c:pt>
                <c:pt idx="20">
                  <c:v>2.0325203252032522E-3</c:v>
                </c:pt>
              </c:numCache>
            </c:numRef>
          </c:val>
          <c:extLst>
            <c:ext xmlns:c16="http://schemas.microsoft.com/office/drawing/2014/chart" uri="{C3380CC4-5D6E-409C-BE32-E72D297353CC}">
              <c16:uniqueId val="{00000001-329E-B94C-BC71-6AC47B19CFAA}"/>
            </c:ext>
          </c:extLst>
        </c:ser>
        <c:dLbls>
          <c:showLegendKey val="0"/>
          <c:showVal val="0"/>
          <c:showCatName val="0"/>
          <c:showSerName val="0"/>
          <c:showPercent val="0"/>
          <c:showBubbleSize val="0"/>
        </c:dLbls>
        <c:gapWidth val="150"/>
        <c:axId val="550210112"/>
        <c:axId val="550208936"/>
      </c:barChart>
      <c:scatterChart>
        <c:scatterStyle val="smoothMarker"/>
        <c:varyColors val="0"/>
        <c:ser>
          <c:idx val="1"/>
          <c:order val="1"/>
          <c:tx>
            <c:strRef>
              <c:f>'2014 vs 2015'!$C$3</c:f>
              <c:strCache>
                <c:ptCount val="1"/>
                <c:pt idx="0">
                  <c:v>Norm 2014</c:v>
                </c:pt>
              </c:strCache>
            </c:strRef>
          </c:tx>
          <c:spPr>
            <a:ln w="34925" cap="rnd">
              <a:solidFill>
                <a:schemeClr val="accent2"/>
              </a:solidFill>
              <a:round/>
            </a:ln>
            <a:effectLst>
              <a:outerShdw blurRad="63500" dist="38100" dir="5400000" rotWithShape="0">
                <a:srgbClr val="000000">
                  <a:alpha val="60000"/>
                </a:srgbClr>
              </a:outerShdw>
            </a:effectLst>
          </c:spPr>
          <c:marker>
            <c:symbol val="none"/>
          </c:marker>
          <c:xVal>
            <c:numRef>
              <c:f>'2014 vs 2015'!$A$4:$A$24</c:f>
              <c:numCache>
                <c:formatCode>0.00</c:formatCode>
                <c:ptCount val="21"/>
                <c:pt idx="0">
                  <c:v>-2.5</c:v>
                </c:pt>
                <c:pt idx="1">
                  <c:v>-2.25</c:v>
                </c:pt>
                <c:pt idx="2">
                  <c:v>-2</c:v>
                </c:pt>
                <c:pt idx="3">
                  <c:v>-1.75</c:v>
                </c:pt>
                <c:pt idx="4">
                  <c:v>-1.5</c:v>
                </c:pt>
                <c:pt idx="5">
                  <c:v>-1.25</c:v>
                </c:pt>
                <c:pt idx="6">
                  <c:v>-1</c:v>
                </c:pt>
                <c:pt idx="7">
                  <c:v>-0.75</c:v>
                </c:pt>
                <c:pt idx="8">
                  <c:v>-0.5</c:v>
                </c:pt>
                <c:pt idx="9">
                  <c:v>-0.25</c:v>
                </c:pt>
                <c:pt idx="10">
                  <c:v>0</c:v>
                </c:pt>
                <c:pt idx="11">
                  <c:v>0.25</c:v>
                </c:pt>
                <c:pt idx="12">
                  <c:v>0.5</c:v>
                </c:pt>
                <c:pt idx="13">
                  <c:v>0.75</c:v>
                </c:pt>
                <c:pt idx="14">
                  <c:v>1</c:v>
                </c:pt>
                <c:pt idx="15">
                  <c:v>1.25</c:v>
                </c:pt>
                <c:pt idx="16">
                  <c:v>1.5</c:v>
                </c:pt>
                <c:pt idx="17">
                  <c:v>1.75</c:v>
                </c:pt>
                <c:pt idx="18">
                  <c:v>2</c:v>
                </c:pt>
                <c:pt idx="19">
                  <c:v>2.25</c:v>
                </c:pt>
                <c:pt idx="20">
                  <c:v>2.5</c:v>
                </c:pt>
              </c:numCache>
            </c:numRef>
          </c:xVal>
          <c:yVal>
            <c:numRef>
              <c:f>'2014 vs 2015'!$C$4:$C$24</c:f>
              <c:numCache>
                <c:formatCode>0.00</c:formatCode>
                <c:ptCount val="21"/>
                <c:pt idx="0">
                  <c:v>2.5945341542001638E-3</c:v>
                </c:pt>
                <c:pt idx="1">
                  <c:v>7.1015405853390003E-3</c:v>
                </c:pt>
                <c:pt idx="2">
                  <c:v>1.7482957164849398E-2</c:v>
                </c:pt>
                <c:pt idx="3">
                  <c:v>3.8712066258499579E-2</c:v>
                </c:pt>
                <c:pt idx="4">
                  <c:v>7.7098681343507697E-2</c:v>
                </c:pt>
                <c:pt idx="5">
                  <c:v>0.13810731648017438</c:v>
                </c:pt>
                <c:pt idx="6">
                  <c:v>0.22251308862705768</c:v>
                </c:pt>
                <c:pt idx="7">
                  <c:v>0.32245088721885845</c:v>
                </c:pt>
                <c:pt idx="8">
                  <c:v>0.42028194090372045</c:v>
                </c:pt>
                <c:pt idx="9">
                  <c:v>0.49270505836580808</c:v>
                </c:pt>
                <c:pt idx="10">
                  <c:v>0.51952021568606066</c:v>
                </c:pt>
                <c:pt idx="11">
                  <c:v>0.49270505836580825</c:v>
                </c:pt>
                <c:pt idx="12">
                  <c:v>0.42028194090372067</c:v>
                </c:pt>
                <c:pt idx="13">
                  <c:v>0.32245088721885867</c:v>
                </c:pt>
                <c:pt idx="14">
                  <c:v>0.22251308862705796</c:v>
                </c:pt>
                <c:pt idx="15">
                  <c:v>0.13810731648017466</c:v>
                </c:pt>
                <c:pt idx="16">
                  <c:v>7.7098681343507863E-2</c:v>
                </c:pt>
                <c:pt idx="17">
                  <c:v>3.8712066258499662E-2</c:v>
                </c:pt>
                <c:pt idx="18">
                  <c:v>1.7482957164849461E-2</c:v>
                </c:pt>
                <c:pt idx="19">
                  <c:v>7.1015405853390194E-3</c:v>
                </c:pt>
                <c:pt idx="20">
                  <c:v>2.5945341542001725E-3</c:v>
                </c:pt>
              </c:numCache>
            </c:numRef>
          </c:yVal>
          <c:smooth val="1"/>
          <c:extLst>
            <c:ext xmlns:c16="http://schemas.microsoft.com/office/drawing/2014/chart" uri="{C3380CC4-5D6E-409C-BE32-E72D297353CC}">
              <c16:uniqueId val="{00000002-329E-B94C-BC71-6AC47B19CFAA}"/>
            </c:ext>
          </c:extLst>
        </c:ser>
        <c:ser>
          <c:idx val="3"/>
          <c:order val="3"/>
          <c:tx>
            <c:strRef>
              <c:f>'2014 vs 2015'!$E$3</c:f>
              <c:strCache>
                <c:ptCount val="1"/>
                <c:pt idx="0">
                  <c:v>Norm 2015</c:v>
                </c:pt>
              </c:strCache>
            </c:strRef>
          </c:tx>
          <c:spPr>
            <a:ln w="34925" cap="rnd">
              <a:solidFill>
                <a:schemeClr val="accent4"/>
              </a:solidFill>
              <a:round/>
            </a:ln>
            <a:effectLst>
              <a:outerShdw blurRad="63500" dist="38100" dir="5400000" rotWithShape="0">
                <a:srgbClr val="000000">
                  <a:alpha val="60000"/>
                </a:srgbClr>
              </a:outerShdw>
            </a:effectLst>
          </c:spPr>
          <c:marker>
            <c:symbol val="none"/>
          </c:marker>
          <c:xVal>
            <c:numRef>
              <c:f>'2014 vs 2015'!$A$4:$A$24</c:f>
              <c:numCache>
                <c:formatCode>0.00</c:formatCode>
                <c:ptCount val="21"/>
                <c:pt idx="0">
                  <c:v>-2.5</c:v>
                </c:pt>
                <c:pt idx="1">
                  <c:v>-2.25</c:v>
                </c:pt>
                <c:pt idx="2">
                  <c:v>-2</c:v>
                </c:pt>
                <c:pt idx="3">
                  <c:v>-1.75</c:v>
                </c:pt>
                <c:pt idx="4">
                  <c:v>-1.5</c:v>
                </c:pt>
                <c:pt idx="5">
                  <c:v>-1.25</c:v>
                </c:pt>
                <c:pt idx="6">
                  <c:v>-1</c:v>
                </c:pt>
                <c:pt idx="7">
                  <c:v>-0.75</c:v>
                </c:pt>
                <c:pt idx="8">
                  <c:v>-0.5</c:v>
                </c:pt>
                <c:pt idx="9">
                  <c:v>-0.25</c:v>
                </c:pt>
                <c:pt idx="10">
                  <c:v>0</c:v>
                </c:pt>
                <c:pt idx="11">
                  <c:v>0.25</c:v>
                </c:pt>
                <c:pt idx="12">
                  <c:v>0.5</c:v>
                </c:pt>
                <c:pt idx="13">
                  <c:v>0.75</c:v>
                </c:pt>
                <c:pt idx="14">
                  <c:v>1</c:v>
                </c:pt>
                <c:pt idx="15">
                  <c:v>1.25</c:v>
                </c:pt>
                <c:pt idx="16">
                  <c:v>1.5</c:v>
                </c:pt>
                <c:pt idx="17">
                  <c:v>1.75</c:v>
                </c:pt>
                <c:pt idx="18">
                  <c:v>2</c:v>
                </c:pt>
                <c:pt idx="19">
                  <c:v>2.25</c:v>
                </c:pt>
                <c:pt idx="20">
                  <c:v>2.5</c:v>
                </c:pt>
              </c:numCache>
            </c:numRef>
          </c:xVal>
          <c:yVal>
            <c:numRef>
              <c:f>'2014 vs 2015'!$E$4:$E$24</c:f>
              <c:numCache>
                <c:formatCode>0.00</c:formatCode>
                <c:ptCount val="21"/>
                <c:pt idx="0">
                  <c:v>2.4290907241368044E-3</c:v>
                </c:pt>
                <c:pt idx="1">
                  <c:v>6.74118202601831E-3</c:v>
                </c:pt>
                <c:pt idx="2">
                  <c:v>1.6802195106406837E-2</c:v>
                </c:pt>
                <c:pt idx="3">
                  <c:v>3.761262493753155E-2</c:v>
                </c:pt>
                <c:pt idx="4">
                  <c:v>7.5620390193858592E-2</c:v>
                </c:pt>
                <c:pt idx="5">
                  <c:v>0.13654689696751887</c:v>
                </c:pt>
                <c:pt idx="6">
                  <c:v>0.22144322984280299</c:v>
                </c:pt>
                <c:pt idx="7">
                  <c:v>0.32253780778594993</c:v>
                </c:pt>
                <c:pt idx="8">
                  <c:v>0.42192620864020347</c:v>
                </c:pt>
                <c:pt idx="9">
                  <c:v>0.49571267898543714</c:v>
                </c:pt>
                <c:pt idx="10">
                  <c:v>0.52307167345976291</c:v>
                </c:pt>
                <c:pt idx="11">
                  <c:v>0.49571267898543731</c:v>
                </c:pt>
                <c:pt idx="12">
                  <c:v>0.42192620864020364</c:v>
                </c:pt>
                <c:pt idx="13">
                  <c:v>0.3225378077859502</c:v>
                </c:pt>
                <c:pt idx="14">
                  <c:v>0.22144322984280315</c:v>
                </c:pt>
                <c:pt idx="15">
                  <c:v>0.13654689696751904</c:v>
                </c:pt>
                <c:pt idx="16">
                  <c:v>7.5620390193858675E-2</c:v>
                </c:pt>
                <c:pt idx="17">
                  <c:v>3.7612624937531598E-2</c:v>
                </c:pt>
                <c:pt idx="18">
                  <c:v>1.6802195106406879E-2</c:v>
                </c:pt>
                <c:pt idx="19">
                  <c:v>6.7411820260183282E-3</c:v>
                </c:pt>
                <c:pt idx="20">
                  <c:v>2.4290907241368152E-3</c:v>
                </c:pt>
              </c:numCache>
            </c:numRef>
          </c:yVal>
          <c:smooth val="1"/>
          <c:extLst>
            <c:ext xmlns:c16="http://schemas.microsoft.com/office/drawing/2014/chart" uri="{C3380CC4-5D6E-409C-BE32-E72D297353CC}">
              <c16:uniqueId val="{00000003-329E-B94C-BC71-6AC47B19CFAA}"/>
            </c:ext>
          </c:extLst>
        </c:ser>
        <c:dLbls>
          <c:showLegendKey val="0"/>
          <c:showVal val="0"/>
          <c:showCatName val="0"/>
          <c:showSerName val="0"/>
          <c:showPercent val="0"/>
          <c:showBubbleSize val="0"/>
        </c:dLbls>
        <c:axId val="550209720"/>
        <c:axId val="550209328"/>
      </c:scatterChart>
      <c:catAx>
        <c:axId val="550210112"/>
        <c:scaling>
          <c:orientation val="minMax"/>
        </c:scaling>
        <c:delete val="0"/>
        <c:axPos val="b"/>
        <c:numFmt formatCode="0.00"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0208936"/>
        <c:crosses val="autoZero"/>
        <c:auto val="1"/>
        <c:lblAlgn val="ctr"/>
        <c:lblOffset val="100"/>
        <c:noMultiLvlLbl val="0"/>
      </c:catAx>
      <c:valAx>
        <c:axId val="550208936"/>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0210112"/>
        <c:crosses val="autoZero"/>
        <c:crossBetween val="between"/>
      </c:valAx>
      <c:valAx>
        <c:axId val="550209328"/>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0209720"/>
        <c:crosses val="max"/>
        <c:crossBetween val="midCat"/>
      </c:valAx>
      <c:valAx>
        <c:axId val="550209720"/>
        <c:scaling>
          <c:orientation val="minMax"/>
        </c:scaling>
        <c:delete val="0"/>
        <c:axPos val="t"/>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0209328"/>
        <c:crosses val="max"/>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Differences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'2014 vs 2015'!$F$3</c:f>
              <c:strCache>
                <c:ptCount val="1"/>
                <c:pt idx="0">
                  <c:v>Dens Diff</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numRef>
              <c:f>'2014 vs 2015'!$A$4:$A$24</c:f>
              <c:numCache>
                <c:formatCode>0.00</c:formatCode>
                <c:ptCount val="21"/>
                <c:pt idx="0">
                  <c:v>-2.5</c:v>
                </c:pt>
                <c:pt idx="1">
                  <c:v>-2.25</c:v>
                </c:pt>
                <c:pt idx="2">
                  <c:v>-2</c:v>
                </c:pt>
                <c:pt idx="3">
                  <c:v>-1.75</c:v>
                </c:pt>
                <c:pt idx="4">
                  <c:v>-1.5</c:v>
                </c:pt>
                <c:pt idx="5">
                  <c:v>-1.25</c:v>
                </c:pt>
                <c:pt idx="6">
                  <c:v>-1</c:v>
                </c:pt>
                <c:pt idx="7">
                  <c:v>-0.75</c:v>
                </c:pt>
                <c:pt idx="8">
                  <c:v>-0.5</c:v>
                </c:pt>
                <c:pt idx="9">
                  <c:v>-0.25</c:v>
                </c:pt>
                <c:pt idx="10">
                  <c:v>0</c:v>
                </c:pt>
                <c:pt idx="11">
                  <c:v>0.25</c:v>
                </c:pt>
                <c:pt idx="12">
                  <c:v>0.5</c:v>
                </c:pt>
                <c:pt idx="13">
                  <c:v>0.75</c:v>
                </c:pt>
                <c:pt idx="14">
                  <c:v>1</c:v>
                </c:pt>
                <c:pt idx="15">
                  <c:v>1.25</c:v>
                </c:pt>
                <c:pt idx="16">
                  <c:v>1.5</c:v>
                </c:pt>
                <c:pt idx="17">
                  <c:v>1.75</c:v>
                </c:pt>
                <c:pt idx="18">
                  <c:v>2</c:v>
                </c:pt>
                <c:pt idx="19">
                  <c:v>2.25</c:v>
                </c:pt>
                <c:pt idx="20">
                  <c:v>2.5</c:v>
                </c:pt>
              </c:numCache>
            </c:numRef>
          </c:cat>
          <c:val>
            <c:numRef>
              <c:f>'2014 vs 2015'!$F$4:$F$24</c:f>
              <c:numCache>
                <c:formatCode>0.00</c:formatCode>
                <c:ptCount val="21"/>
                <c:pt idx="0">
                  <c:v>0</c:v>
                </c:pt>
                <c:pt idx="1">
                  <c:v>0</c:v>
                </c:pt>
                <c:pt idx="2">
                  <c:v>0</c:v>
                </c:pt>
                <c:pt idx="3">
                  <c:v>0</c:v>
                </c:pt>
                <c:pt idx="4">
                  <c:v>0</c:v>
                </c:pt>
                <c:pt idx="5">
                  <c:v>2.0325203252032522E-3</c:v>
                </c:pt>
                <c:pt idx="6">
                  <c:v>7.0758695138818592E-3</c:v>
                </c:pt>
                <c:pt idx="7">
                  <c:v>-1.4725230239854267E-2</c:v>
                </c:pt>
                <c:pt idx="8">
                  <c:v>-3.3270923995547028E-2</c:v>
                </c:pt>
                <c:pt idx="9">
                  <c:v>3.1938400296866065E-2</c:v>
                </c:pt>
                <c:pt idx="10">
                  <c:v>2.0164963060418983E-2</c:v>
                </c:pt>
                <c:pt idx="11">
                  <c:v>1.2119218702560469E-2</c:v>
                </c:pt>
                <c:pt idx="12">
                  <c:v>-6.0891272813143049E-3</c:v>
                </c:pt>
                <c:pt idx="13">
                  <c:v>-2.8193840029686598E-2</c:v>
                </c:pt>
                <c:pt idx="14">
                  <c:v>3.2216712208615883E-3</c:v>
                </c:pt>
                <c:pt idx="15">
                  <c:v>9.4035691394258325E-3</c:v>
                </c:pt>
                <c:pt idx="16">
                  <c:v>3.3903451067705676E-3</c:v>
                </c:pt>
                <c:pt idx="17">
                  <c:v>7.7927335289950418E-3</c:v>
                </c:pt>
                <c:pt idx="18">
                  <c:v>-1.6639678844921228E-2</c:v>
                </c:pt>
                <c:pt idx="19">
                  <c:v>-4.2758830077927329E-3</c:v>
                </c:pt>
                <c:pt idx="20">
                  <c:v>-4.216847147724568E-5</c:v>
                </c:pt>
              </c:numCache>
            </c:numRef>
          </c:val>
          <c:extLst>
            <c:ext xmlns:c16="http://schemas.microsoft.com/office/drawing/2014/chart" uri="{C3380CC4-5D6E-409C-BE32-E72D297353CC}">
              <c16:uniqueId val="{00000000-426C-C445-AD79-01779D1E9C2C}"/>
            </c:ext>
          </c:extLst>
        </c:ser>
        <c:dLbls>
          <c:showLegendKey val="0"/>
          <c:showVal val="0"/>
          <c:showCatName val="0"/>
          <c:showSerName val="0"/>
          <c:showPercent val="0"/>
          <c:showBubbleSize val="0"/>
        </c:dLbls>
        <c:gapWidth val="150"/>
        <c:axId val="550325648"/>
        <c:axId val="550316632"/>
      </c:barChart>
      <c:scatterChart>
        <c:scatterStyle val="smoothMarker"/>
        <c:varyColors val="0"/>
        <c:ser>
          <c:idx val="1"/>
          <c:order val="1"/>
          <c:tx>
            <c:strRef>
              <c:f>'2014 vs 2015'!$G$3</c:f>
              <c:strCache>
                <c:ptCount val="1"/>
                <c:pt idx="0">
                  <c:v>Norm Diff</c:v>
                </c:pt>
              </c:strCache>
            </c:strRef>
          </c:tx>
          <c:spPr>
            <a:ln w="34925" cap="rnd">
              <a:solidFill>
                <a:schemeClr val="accent2"/>
              </a:solidFill>
              <a:round/>
            </a:ln>
            <a:effectLst>
              <a:outerShdw blurRad="63500" dist="38100" dir="5400000" rotWithShape="0">
                <a:srgbClr val="000000">
                  <a:alpha val="60000"/>
                </a:srgbClr>
              </a:outerShdw>
            </a:effectLst>
          </c:spPr>
          <c:marker>
            <c:symbol val="none"/>
          </c:marker>
          <c:xVal>
            <c:numRef>
              <c:f>'2014 vs 2015'!$A$4:$A$24</c:f>
              <c:numCache>
                <c:formatCode>0.00</c:formatCode>
                <c:ptCount val="21"/>
                <c:pt idx="0">
                  <c:v>-2.5</c:v>
                </c:pt>
                <c:pt idx="1">
                  <c:v>-2.25</c:v>
                </c:pt>
                <c:pt idx="2">
                  <c:v>-2</c:v>
                </c:pt>
                <c:pt idx="3">
                  <c:v>-1.75</c:v>
                </c:pt>
                <c:pt idx="4">
                  <c:v>-1.5</c:v>
                </c:pt>
                <c:pt idx="5">
                  <c:v>-1.25</c:v>
                </c:pt>
                <c:pt idx="6">
                  <c:v>-1</c:v>
                </c:pt>
                <c:pt idx="7">
                  <c:v>-0.75</c:v>
                </c:pt>
                <c:pt idx="8">
                  <c:v>-0.5</c:v>
                </c:pt>
                <c:pt idx="9">
                  <c:v>-0.25</c:v>
                </c:pt>
                <c:pt idx="10">
                  <c:v>0</c:v>
                </c:pt>
                <c:pt idx="11">
                  <c:v>0.25</c:v>
                </c:pt>
                <c:pt idx="12">
                  <c:v>0.5</c:v>
                </c:pt>
                <c:pt idx="13">
                  <c:v>0.75</c:v>
                </c:pt>
                <c:pt idx="14">
                  <c:v>1</c:v>
                </c:pt>
                <c:pt idx="15">
                  <c:v>1.25</c:v>
                </c:pt>
                <c:pt idx="16">
                  <c:v>1.5</c:v>
                </c:pt>
                <c:pt idx="17">
                  <c:v>1.75</c:v>
                </c:pt>
                <c:pt idx="18">
                  <c:v>2</c:v>
                </c:pt>
                <c:pt idx="19">
                  <c:v>2.25</c:v>
                </c:pt>
                <c:pt idx="20">
                  <c:v>2.5</c:v>
                </c:pt>
              </c:numCache>
            </c:numRef>
          </c:xVal>
          <c:yVal>
            <c:numRef>
              <c:f>'2014 vs 2015'!$G$4:$G$24</c:f>
              <c:numCache>
                <c:formatCode>0.00</c:formatCode>
                <c:ptCount val="21"/>
                <c:pt idx="0">
                  <c:v>-1.6544343006335942E-4</c:v>
                </c:pt>
                <c:pt idx="1">
                  <c:v>-3.6035855932069032E-4</c:v>
                </c:pt>
                <c:pt idx="2">
                  <c:v>-6.8076205844256124E-4</c:v>
                </c:pt>
                <c:pt idx="3">
                  <c:v>-1.0994413209680295E-3</c:v>
                </c:pt>
                <c:pt idx="4">
                  <c:v>-1.4782911496491052E-3</c:v>
                </c:pt>
                <c:pt idx="5">
                  <c:v>-1.5604195126555087E-3</c:v>
                </c:pt>
                <c:pt idx="6">
                  <c:v>-1.0698587842546958E-3</c:v>
                </c:pt>
                <c:pt idx="7">
                  <c:v>8.692056709147522E-5</c:v>
                </c:pt>
                <c:pt idx="8">
                  <c:v>1.6442677364830183E-3</c:v>
                </c:pt>
                <c:pt idx="9">
                  <c:v>3.0076206196290589E-3</c:v>
                </c:pt>
                <c:pt idx="10">
                  <c:v>3.551457773702249E-3</c:v>
                </c:pt>
                <c:pt idx="11">
                  <c:v>3.0076206196290589E-3</c:v>
                </c:pt>
                <c:pt idx="12">
                  <c:v>1.6442677364829628E-3</c:v>
                </c:pt>
                <c:pt idx="13">
                  <c:v>8.6920567091530732E-5</c:v>
                </c:pt>
                <c:pt idx="14">
                  <c:v>-1.0698587842548068E-3</c:v>
                </c:pt>
                <c:pt idx="15">
                  <c:v>-1.5604195126556197E-3</c:v>
                </c:pt>
                <c:pt idx="16">
                  <c:v>-1.4782911496491885E-3</c:v>
                </c:pt>
                <c:pt idx="17">
                  <c:v>-1.0994413209680642E-3</c:v>
                </c:pt>
                <c:pt idx="18">
                  <c:v>-6.8076205844258206E-4</c:v>
                </c:pt>
                <c:pt idx="19">
                  <c:v>-3.6035855932069118E-4</c:v>
                </c:pt>
                <c:pt idx="20">
                  <c:v>-1.6544343006335725E-4</c:v>
                </c:pt>
              </c:numCache>
            </c:numRef>
          </c:yVal>
          <c:smooth val="1"/>
          <c:extLst>
            <c:ext xmlns:c16="http://schemas.microsoft.com/office/drawing/2014/chart" uri="{C3380CC4-5D6E-409C-BE32-E72D297353CC}">
              <c16:uniqueId val="{00000001-426C-C445-AD79-01779D1E9C2C}"/>
            </c:ext>
          </c:extLst>
        </c:ser>
        <c:dLbls>
          <c:showLegendKey val="0"/>
          <c:showVal val="0"/>
          <c:showCatName val="0"/>
          <c:showSerName val="0"/>
          <c:showPercent val="0"/>
          <c:showBubbleSize val="0"/>
        </c:dLbls>
        <c:axId val="550320552"/>
        <c:axId val="550313496"/>
      </c:scatterChart>
      <c:catAx>
        <c:axId val="550325648"/>
        <c:scaling>
          <c:orientation val="minMax"/>
        </c:scaling>
        <c:delete val="0"/>
        <c:axPos val="b"/>
        <c:numFmt formatCode="0.00"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0316632"/>
        <c:crosses val="autoZero"/>
        <c:auto val="1"/>
        <c:lblAlgn val="ctr"/>
        <c:lblOffset val="100"/>
        <c:noMultiLvlLbl val="0"/>
      </c:catAx>
      <c:valAx>
        <c:axId val="55031663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0325648"/>
        <c:crosses val="autoZero"/>
        <c:crossBetween val="between"/>
      </c:valAx>
      <c:valAx>
        <c:axId val="550313496"/>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0320552"/>
        <c:crosses val="max"/>
        <c:crossBetween val="midCat"/>
      </c:valAx>
      <c:valAx>
        <c:axId val="550320552"/>
        <c:scaling>
          <c:orientation val="minMax"/>
        </c:scaling>
        <c:delete val="0"/>
        <c:axPos val="t"/>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0313496"/>
        <c:crosses val="max"/>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7</xdr:col>
      <xdr:colOff>0</xdr:colOff>
      <xdr:row>1</xdr:row>
      <xdr:rowOff>0</xdr:rowOff>
    </xdr:from>
    <xdr:to>
      <xdr:col>15</xdr:col>
      <xdr:colOff>0</xdr:colOff>
      <xdr:row>16</xdr:row>
      <xdr:rowOff>0</xdr:rowOff>
    </xdr:to>
    <xdr:graphicFrame macro="">
      <xdr:nvGraphicFramePr>
        <xdr:cNvPr id="2" name="Chart 5">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1</xdr:row>
      <xdr:rowOff>0</xdr:rowOff>
    </xdr:from>
    <xdr:to>
      <xdr:col>24</xdr:col>
      <xdr:colOff>0</xdr:colOff>
      <xdr:row>16</xdr:row>
      <xdr:rowOff>0</xdr:rowOff>
    </xdr:to>
    <xdr:graphicFrame macro="">
      <xdr:nvGraphicFramePr>
        <xdr:cNvPr id="3" name="Chart 4">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15</xdr:row>
      <xdr:rowOff>0</xdr:rowOff>
    </xdr:from>
    <xdr:to>
      <xdr:col>15</xdr:col>
      <xdr:colOff>0</xdr:colOff>
      <xdr:row>28</xdr:row>
      <xdr:rowOff>9525</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xdr:row>
      <xdr:rowOff>0</xdr:rowOff>
    </xdr:from>
    <xdr:to>
      <xdr:col>15</xdr:col>
      <xdr:colOff>0</xdr:colOff>
      <xdr:row>14</xdr:row>
      <xdr:rowOff>0</xdr:rowOff>
    </xdr:to>
    <xdr:graphicFrame macro="">
      <xdr:nvGraphicFramePr>
        <xdr:cNvPr id="5" name="Chart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228600</xdr:colOff>
      <xdr:row>7</xdr:row>
      <xdr:rowOff>0</xdr:rowOff>
    </xdr:from>
    <xdr:to>
      <xdr:col>14</xdr:col>
      <xdr:colOff>0</xdr:colOff>
      <xdr:row>23</xdr:row>
      <xdr:rowOff>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6</xdr:row>
      <xdr:rowOff>0</xdr:rowOff>
    </xdr:from>
    <xdr:to>
      <xdr:col>15</xdr:col>
      <xdr:colOff>0</xdr:colOff>
      <xdr:row>21</xdr:row>
      <xdr:rowOff>0</xdr:rowOff>
    </xdr:to>
    <xdr:graphicFrame macro="">
      <xdr:nvGraphicFramePr>
        <xdr:cNvPr id="2" name="Chart 5">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6</xdr:row>
      <xdr:rowOff>0</xdr:rowOff>
    </xdr:from>
    <xdr:to>
      <xdr:col>24</xdr:col>
      <xdr:colOff>0</xdr:colOff>
      <xdr:row>21</xdr:row>
      <xdr:rowOff>0</xdr:rowOff>
    </xdr:to>
    <xdr:graphicFrame macro="">
      <xdr:nvGraphicFramePr>
        <xdr:cNvPr id="3" name="Chart 4">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14</xdr:col>
      <xdr:colOff>257175</xdr:colOff>
      <xdr:row>4</xdr:row>
      <xdr:rowOff>47624</xdr:rowOff>
    </xdr:from>
    <xdr:to>
      <xdr:col>25</xdr:col>
      <xdr:colOff>257175</xdr:colOff>
      <xdr:row>25</xdr:row>
      <xdr:rowOff>47625</xdr:rowOff>
    </xdr:to>
    <xdr:graphicFrame macro="">
      <xdr:nvGraphicFramePr>
        <xdr:cNvPr id="5" name="Chart 4">
          <a:extLst>
            <a:ext uri="{FF2B5EF4-FFF2-40B4-BE49-F238E27FC236}">
              <a16:creationId xmlns:a16="http://schemas.microsoft.com/office/drawing/2014/main" id="{00000000-0008-0000-09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685800</xdr:colOff>
      <xdr:row>8</xdr:row>
      <xdr:rowOff>190500</xdr:rowOff>
    </xdr:from>
    <xdr:to>
      <xdr:col>13</xdr:col>
      <xdr:colOff>0</xdr:colOff>
      <xdr:row>29</xdr:row>
      <xdr:rowOff>190500</xdr:rowOff>
    </xdr:to>
    <xdr:graphicFrame macro="">
      <xdr:nvGraphicFramePr>
        <xdr:cNvPr id="6" name="Chart 5">
          <a:extLst>
            <a:ext uri="{FF2B5EF4-FFF2-40B4-BE49-F238E27FC236}">
              <a16:creationId xmlns:a16="http://schemas.microsoft.com/office/drawing/2014/main" id="{00000000-0008-0000-09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1</xdr:row>
      <xdr:rowOff>0</xdr:rowOff>
    </xdr:from>
    <xdr:to>
      <xdr:col>14</xdr:col>
      <xdr:colOff>0</xdr:colOff>
      <xdr:row>14</xdr:row>
      <xdr:rowOff>0</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15</xdr:row>
      <xdr:rowOff>0</xdr:rowOff>
    </xdr:from>
    <xdr:to>
      <xdr:col>14</xdr:col>
      <xdr:colOff>0</xdr:colOff>
      <xdr:row>21</xdr:row>
      <xdr:rowOff>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057900" y="2578100"/>
          <a:ext cx="4622800" cy="1028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Yahoo! has apparently ranked the NBA players roster.  This</a:t>
          </a:r>
          <a:r>
            <a:rPr lang="en-US" sz="1100" baseline="0"/>
            <a:t> is the original order the roster was given.  Why are some players ranked high while there low scorers?  It is as if Yahoo! went from ppg to ast to stls... and back to ppg with each player to maintain the constant width of the distribution above.</a:t>
          </a:r>
          <a:endParaRPr lang="en-US" sz="1100"/>
        </a:p>
      </xdr:txBody>
    </xdr:sp>
    <xdr:clientData/>
  </xdr:twoCellAnchor>
  <xdr:twoCellAnchor>
    <xdr:from>
      <xdr:col>7</xdr:col>
      <xdr:colOff>0</xdr:colOff>
      <xdr:row>21</xdr:row>
      <xdr:rowOff>0</xdr:rowOff>
    </xdr:from>
    <xdr:to>
      <xdr:col>14</xdr:col>
      <xdr:colOff>0</xdr:colOff>
      <xdr:row>34</xdr:row>
      <xdr:rowOff>0</xdr:rowOff>
    </xdr:to>
    <xdr:graphicFrame macro="">
      <xdr:nvGraphicFramePr>
        <xdr:cNvPr id="4" name="Chart 3">
          <a:extLst>
            <a:ext uri="{FF2B5EF4-FFF2-40B4-BE49-F238E27FC236}">
              <a16:creationId xmlns:a16="http://schemas.microsoft.com/office/drawing/2014/main" id="{00000000-0008-0000-0A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35</xdr:row>
      <xdr:rowOff>0</xdr:rowOff>
    </xdr:from>
    <xdr:to>
      <xdr:col>14</xdr:col>
      <xdr:colOff>92075</xdr:colOff>
      <xdr:row>48</xdr:row>
      <xdr:rowOff>0</xdr:rowOff>
    </xdr:to>
    <xdr:graphicFrame macro="">
      <xdr:nvGraphicFramePr>
        <xdr:cNvPr id="5" name="Chart 4">
          <a:extLst>
            <a:ext uri="{FF2B5EF4-FFF2-40B4-BE49-F238E27FC236}">
              <a16:creationId xmlns:a16="http://schemas.microsoft.com/office/drawing/2014/main" id="{00000000-0008-0000-0A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id="1" name="Table1" displayName="Table1" ref="B4:N486" headerRowDxfId="52" dataDxfId="50" totalsRowDxfId="49" headerRowBorderDxfId="51">
  <autoFilter ref="B4:N486"/>
  <sortState ref="B5:N486">
    <sortCondition descending="1" ref="N4:N486"/>
  </sortState>
  <tableColumns count="13">
    <tableColumn id="1" name=" Name" totalsRowLabel="Mean" dataDxfId="48" totalsRowDxfId="47"/>
    <tableColumn id="2" name="Team" dataDxfId="46" totalsRowDxfId="45"/>
    <tableColumn id="3" name="Pts" totalsRowFunction="average" dataDxfId="44" totalsRowDxfId="43"/>
    <tableColumn id="4" name="Ast" totalsRowFunction="average" dataDxfId="42" totalsRowDxfId="41"/>
    <tableColumn id="5" name="Stl" totalsRowFunction="average" dataDxfId="40" totalsRowDxfId="39"/>
    <tableColumn id="6" name="Blk" totalsRowFunction="average" dataDxfId="38" totalsRowDxfId="37"/>
    <tableColumn id="7" name="Rbd" totalsRowFunction="average" dataDxfId="36" totalsRowDxfId="35"/>
    <tableColumn id="8" name="PtsSD" dataDxfId="34" totalsRowDxfId="33">
      <calculatedColumnFormula>(D5-AVERAGE(D$5:D$486))/_xlfn.STDEV.P(D$5:D$486)</calculatedColumnFormula>
    </tableColumn>
    <tableColumn id="9" name="AstSD" dataDxfId="32" totalsRowDxfId="31">
      <calculatedColumnFormula>(E5-AVERAGE(E$5:E$486))/_xlfn.STDEV.P(E$5:E$486)</calculatedColumnFormula>
    </tableColumn>
    <tableColumn id="10" name="StlSD" dataDxfId="30" totalsRowDxfId="29">
      <calculatedColumnFormula>(F5-AVERAGE(F$5:F$486))/_xlfn.STDEV.P(F$5:F$486)</calculatedColumnFormula>
    </tableColumn>
    <tableColumn id="11" name="BlkSD" dataDxfId="28" totalsRowDxfId="27">
      <calculatedColumnFormula>(G5-AVERAGE(G$5:G$486))/_xlfn.STDEV.P(G$5:G$486)</calculatedColumnFormula>
    </tableColumn>
    <tableColumn id="12" name="RbdSD" dataDxfId="26" totalsRowDxfId="25">
      <calculatedColumnFormula>(H5-AVERAGE(H$5:H$486))/_xlfn.STDEV.P(H$5:H$486)</calculatedColumnFormula>
    </tableColumn>
    <tableColumn id="13" name="WAvgSD" dataDxfId="24" totalsRowDxfId="23">
      <calculatedColumnFormula>Table1[[#This Row],[PtsSD]]*$D$1+Table1[[#This Row],[AstSD]]*$E$1+Table1[[#This Row],[StlSD]]*$F$1+Table1[[#This Row],[BlkSD]]*$G$1+Table1[[#This Row],[RbdSD]]*$H$1</calculatedColumnFormula>
    </tableColumn>
  </tableColumns>
  <tableStyleInfo name="TableStyleLight1" showFirstColumn="0" showLastColumn="0" showRowStripes="1" showColumnStripes="0"/>
</table>
</file>

<file path=xl/tables/table2.xml><?xml version="1.0" encoding="utf-8"?>
<table xmlns="http://schemas.openxmlformats.org/spreadsheetml/2006/main" id="2" name="Table2" displayName="Table2" ref="B4:N496" totalsRowShown="0" headerRowDxfId="19" dataDxfId="17" headerRowBorderDxfId="18" dataCellStyle="Normal">
  <autoFilter ref="B4:N496"/>
  <sortState ref="B5:N496">
    <sortCondition descending="1" ref="N4:N496"/>
  </sortState>
  <tableColumns count="13">
    <tableColumn id="2" name=" Name" dataDxfId="16" dataCellStyle="Normal"/>
    <tableColumn id="3" name="Team" dataDxfId="15" dataCellStyle="Normal"/>
    <tableColumn id="4" name="Pts" dataDxfId="14" dataCellStyle="Normal"/>
    <tableColumn id="5" name="Ast " dataDxfId="13" dataCellStyle="Normal"/>
    <tableColumn id="6" name="Stl " dataDxfId="12" dataCellStyle="Normal"/>
    <tableColumn id="7" name="Blk " dataDxfId="11" dataCellStyle="Normal"/>
    <tableColumn id="8" name="Rbd" dataDxfId="10" dataCellStyle="Normal"/>
    <tableColumn id="9" name="PtsSD" dataDxfId="9" dataCellStyle="Normal">
      <calculatedColumnFormula>(Table2[[#This Row],[Pts]]-AVERAGE(Table2[Pts]))/_xlfn.STDEV.P(Table2[Pts])</calculatedColumnFormula>
    </tableColumn>
    <tableColumn id="10" name="AstSD" dataDxfId="8" dataCellStyle="Normal">
      <calculatedColumnFormula>(Table2[[#This Row],[Ast ]]-AVERAGE(Table2[Ast ]))/_xlfn.STDEV.P(Table2[Ast ])</calculatedColumnFormula>
    </tableColumn>
    <tableColumn id="11" name="StlSD" dataDxfId="7" dataCellStyle="Normal">
      <calculatedColumnFormula>(Table2[[#This Row],[Stl ]]-AVERAGE(Table2[Stl ]))/_xlfn.STDEV.P(Table2[Stl ])</calculatedColumnFormula>
    </tableColumn>
    <tableColumn id="12" name="BlkSD" dataDxfId="6" dataCellStyle="Normal">
      <calculatedColumnFormula>(Table2[[#This Row],[Blk ]]-AVERAGE(Table2[Blk ]))/_xlfn.STDEV.P(Table2[Blk ])</calculatedColumnFormula>
    </tableColumn>
    <tableColumn id="13" name="RbdSD" dataDxfId="5" dataCellStyle="Normal">
      <calculatedColumnFormula>(Table2[[#This Row],[Rbd]]-AVERAGE(Table2[Rbd]))/_xlfn.STDEV.P(Table2[Rbd])</calculatedColumnFormula>
    </tableColumn>
    <tableColumn id="14" name="WAvgSD" dataDxfId="4" dataCellStyle="Normal">
      <calculatedColumnFormula>Table2[[#This Row],[PtsSD]]*$D$1+Table2[[#This Row],[AstSD]]*$E$1+Table2[[#This Row],[StlSD]]*$F$1+Table2[[#This Row],[BlkSD]]*$G$1+Table2[[#This Row],[RbdSD]]*$H$1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R1:X493" totalsRowShown="0">
  <autoFilter ref="R1:X493"/>
  <sortState ref="R2:X493">
    <sortCondition descending="1" ref="V1:V493"/>
  </sortState>
  <tableColumns count="7">
    <tableColumn id="7" name="PPG Rank" dataDxfId="3"/>
    <tableColumn id="1" name="Player"/>
    <tableColumn id="2" name="Gms"/>
    <tableColumn id="3" name="PPG"/>
    <tableColumn id="4" name="Total Pts" dataDxfId="2">
      <calculatedColumnFormula>Table3[[#This Row],[Gms]]*Table3[[#This Row],[PPG]]</calculatedColumnFormula>
    </tableColumn>
    <tableColumn id="5" name="Fraction Pts" dataDxfId="1">
      <calculatedColumnFormula>Table3[[#This Row],[Total Pts]]/SUM(Table3[Total Pts])</calculatedColumnFormula>
    </tableColumn>
    <tableColumn id="8" name="Rank Diff" dataDxfId="0">
      <calculatedColumnFormula>Q2-Table3[[#This Row],[PPG Rank]]</calculatedColumnFormula>
    </tableColumn>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Ion">
      <a:dk1>
        <a:sysClr val="windowText" lastClr="000000"/>
      </a:dk1>
      <a:lt1>
        <a:sysClr val="window" lastClr="FFFFFF"/>
      </a:lt1>
      <a:dk2>
        <a:srgbClr val="1E5155"/>
      </a:dk2>
      <a:lt2>
        <a:srgbClr val="EBEBEB"/>
      </a:lt2>
      <a:accent1>
        <a:srgbClr val="B01513"/>
      </a:accent1>
      <a:accent2>
        <a:srgbClr val="EA6312"/>
      </a:accent2>
      <a:accent3>
        <a:srgbClr val="E6B729"/>
      </a:accent3>
      <a:accent4>
        <a:srgbClr val="6AAC90"/>
      </a:accent4>
      <a:accent5>
        <a:srgbClr val="54849A"/>
      </a:accent5>
      <a:accent6>
        <a:srgbClr val="9E5E9B"/>
      </a:accent6>
      <a:hlink>
        <a:srgbClr val="58C1BA"/>
      </a:hlink>
      <a:folHlink>
        <a:srgbClr val="9DFFCB"/>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4"/>
  <sheetViews>
    <sheetView workbookViewId="0">
      <selection activeCell="I11" sqref="I11"/>
    </sheetView>
  </sheetViews>
  <sheetFormatPr defaultColWidth="9" defaultRowHeight="12.5" x14ac:dyDescent="0.25"/>
  <cols>
    <col min="1" max="1" width="23.5" style="3" customWidth="1"/>
    <col min="2" max="2" width="5.25" style="3" customWidth="1"/>
    <col min="3" max="3" width="4" style="3" customWidth="1"/>
    <col min="4" max="4" width="4.33203125" style="3" customWidth="1"/>
    <col min="5" max="6" width="4" style="3" customWidth="1"/>
    <col min="7" max="7" width="4.83203125" style="3" customWidth="1"/>
    <col min="8" max="8" width="3.33203125" style="3" customWidth="1"/>
    <col min="9" max="9" width="3.25" style="3" customWidth="1"/>
    <col min="10" max="10" width="4.83203125" style="3" customWidth="1"/>
    <col min="11" max="12" width="3.25" style="3" customWidth="1"/>
    <col min="13" max="13" width="4.83203125" style="3" customWidth="1"/>
    <col min="14" max="17" width="4" style="3" customWidth="1"/>
    <col min="18" max="18" width="3.5" style="3" customWidth="1"/>
    <col min="19" max="19" width="3.25" style="3" customWidth="1"/>
    <col min="20" max="20" width="3.83203125" style="3" customWidth="1"/>
    <col min="21" max="21" width="3.25" style="3" customWidth="1"/>
    <col min="22" max="22" width="4.5" style="3" customWidth="1"/>
    <col min="23" max="16384" width="9" style="3"/>
  </cols>
  <sheetData>
    <row r="1" spans="1:22" s="1" customFormat="1" x14ac:dyDescent="0.25">
      <c r="E1" s="1" t="s">
        <v>0</v>
      </c>
      <c r="H1" s="1" t="s">
        <v>1</v>
      </c>
      <c r="K1" s="1" t="s">
        <v>2</v>
      </c>
      <c r="N1" s="1" t="s">
        <v>3</v>
      </c>
    </row>
    <row r="2" spans="1:22" s="1" customFormat="1" x14ac:dyDescent="0.25">
      <c r="A2" s="2" t="s">
        <v>4</v>
      </c>
      <c r="B2" s="2" t="s">
        <v>5</v>
      </c>
      <c r="C2" s="2" t="s">
        <v>6</v>
      </c>
      <c r="D2" s="2" t="s">
        <v>7</v>
      </c>
      <c r="E2" s="2" t="s">
        <v>8</v>
      </c>
      <c r="F2" s="2" t="s">
        <v>9</v>
      </c>
      <c r="G2" s="2" t="s">
        <v>10</v>
      </c>
      <c r="H2" s="2" t="s">
        <v>8</v>
      </c>
      <c r="I2" s="2" t="s">
        <v>9</v>
      </c>
      <c r="J2" s="2" t="s">
        <v>10</v>
      </c>
      <c r="K2" s="2" t="s">
        <v>8</v>
      </c>
      <c r="L2" s="2" t="s">
        <v>9</v>
      </c>
      <c r="M2" s="2" t="s">
        <v>10</v>
      </c>
      <c r="N2" s="2" t="s">
        <v>11</v>
      </c>
      <c r="O2" s="2" t="s">
        <v>12</v>
      </c>
      <c r="P2" s="2" t="s">
        <v>13</v>
      </c>
      <c r="Q2" s="2" t="s">
        <v>14</v>
      </c>
      <c r="R2" s="2" t="s">
        <v>15</v>
      </c>
      <c r="S2" s="2" t="s">
        <v>16</v>
      </c>
      <c r="T2" s="2" t="s">
        <v>17</v>
      </c>
      <c r="U2" s="2" t="s">
        <v>18</v>
      </c>
      <c r="V2" s="2" t="s">
        <v>19</v>
      </c>
    </row>
    <row r="3" spans="1:22" x14ac:dyDescent="0.25">
      <c r="A3" s="3" t="s">
        <v>20</v>
      </c>
      <c r="B3" s="3" t="s">
        <v>21</v>
      </c>
      <c r="C3" s="4">
        <v>81</v>
      </c>
      <c r="D3" s="4">
        <v>38.5</v>
      </c>
      <c r="E3" s="4">
        <v>10.5</v>
      </c>
      <c r="F3" s="4">
        <v>20.8</v>
      </c>
      <c r="G3" s="4">
        <v>50.3</v>
      </c>
      <c r="H3" s="4">
        <v>2.4</v>
      </c>
      <c r="I3" s="4">
        <v>6.1</v>
      </c>
      <c r="J3" s="4">
        <v>39.1</v>
      </c>
      <c r="K3" s="4">
        <v>8.6999999999999993</v>
      </c>
      <c r="L3" s="4">
        <v>9.9</v>
      </c>
      <c r="M3" s="4">
        <v>87.3</v>
      </c>
      <c r="N3" s="4">
        <v>0.7</v>
      </c>
      <c r="O3" s="4">
        <v>6.7</v>
      </c>
      <c r="P3" s="4">
        <v>7.4</v>
      </c>
      <c r="Q3" s="4">
        <v>5.5</v>
      </c>
      <c r="R3" s="4">
        <v>3.5</v>
      </c>
      <c r="S3" s="4">
        <v>1.3</v>
      </c>
      <c r="T3" s="4">
        <v>0.7</v>
      </c>
      <c r="U3" s="4">
        <v>2.1</v>
      </c>
      <c r="V3" s="4">
        <v>32</v>
      </c>
    </row>
    <row r="4" spans="1:22" x14ac:dyDescent="0.25">
      <c r="A4" s="3" t="s">
        <v>22</v>
      </c>
      <c r="B4" s="3" t="s">
        <v>23</v>
      </c>
      <c r="C4" s="4">
        <v>77</v>
      </c>
      <c r="D4" s="4">
        <v>38.700000000000003</v>
      </c>
      <c r="E4" s="4">
        <v>9.6</v>
      </c>
      <c r="F4" s="4">
        <v>21.3</v>
      </c>
      <c r="G4" s="4">
        <v>45.2</v>
      </c>
      <c r="H4" s="4">
        <v>2.2000000000000002</v>
      </c>
      <c r="I4" s="4">
        <v>5.4</v>
      </c>
      <c r="J4" s="4">
        <v>40.200000000000003</v>
      </c>
      <c r="K4" s="4">
        <v>6</v>
      </c>
      <c r="L4" s="4">
        <v>7</v>
      </c>
      <c r="M4" s="4">
        <v>84.8</v>
      </c>
      <c r="N4" s="4">
        <v>1.9</v>
      </c>
      <c r="O4" s="4">
        <v>6.2</v>
      </c>
      <c r="P4" s="4">
        <v>8.1</v>
      </c>
      <c r="Q4" s="4">
        <v>3.1</v>
      </c>
      <c r="R4" s="4">
        <v>2.6</v>
      </c>
      <c r="S4" s="4">
        <v>1.2</v>
      </c>
      <c r="T4" s="4">
        <v>0.7</v>
      </c>
      <c r="U4" s="4">
        <v>2.9</v>
      </c>
      <c r="V4" s="4">
        <v>27.4</v>
      </c>
    </row>
    <row r="5" spans="1:22" x14ac:dyDescent="0.25">
      <c r="A5" s="3" t="s">
        <v>24</v>
      </c>
      <c r="B5" s="3" t="s">
        <v>25</v>
      </c>
      <c r="C5" s="4">
        <v>77</v>
      </c>
      <c r="D5" s="4">
        <v>37.700000000000003</v>
      </c>
      <c r="E5" s="4">
        <v>10</v>
      </c>
      <c r="F5" s="4">
        <v>17.600000000000001</v>
      </c>
      <c r="G5" s="4">
        <v>56.7</v>
      </c>
      <c r="H5" s="4">
        <v>1.5</v>
      </c>
      <c r="I5" s="4">
        <v>4</v>
      </c>
      <c r="J5" s="4">
        <v>37.9</v>
      </c>
      <c r="K5" s="4">
        <v>5.7</v>
      </c>
      <c r="L5" s="4">
        <v>7.6</v>
      </c>
      <c r="M5" s="4">
        <v>75</v>
      </c>
      <c r="N5" s="4">
        <v>1.1000000000000001</v>
      </c>
      <c r="O5" s="4">
        <v>5.9</v>
      </c>
      <c r="P5" s="4">
        <v>6.9</v>
      </c>
      <c r="Q5" s="4">
        <v>6.4</v>
      </c>
      <c r="R5" s="4">
        <v>3.5</v>
      </c>
      <c r="S5" s="4">
        <v>1.6</v>
      </c>
      <c r="T5" s="4">
        <v>0.3</v>
      </c>
      <c r="U5" s="4">
        <v>1.6</v>
      </c>
      <c r="V5" s="4">
        <v>27.1</v>
      </c>
    </row>
    <row r="6" spans="1:22" x14ac:dyDescent="0.25">
      <c r="A6" s="3" t="s">
        <v>26</v>
      </c>
      <c r="B6" s="3" t="s">
        <v>27</v>
      </c>
      <c r="C6" s="4">
        <v>77</v>
      </c>
      <c r="D6" s="4">
        <v>36.299999999999997</v>
      </c>
      <c r="E6" s="4">
        <v>8.4</v>
      </c>
      <c r="F6" s="4">
        <v>18.5</v>
      </c>
      <c r="G6" s="4">
        <v>45.7</v>
      </c>
      <c r="H6" s="4">
        <v>2.5</v>
      </c>
      <c r="I6" s="4">
        <v>6.6</v>
      </c>
      <c r="J6" s="4">
        <v>37.6</v>
      </c>
      <c r="K6" s="4">
        <v>6.8</v>
      </c>
      <c r="L6" s="4">
        <v>8.1999999999999993</v>
      </c>
      <c r="M6" s="4">
        <v>82.1</v>
      </c>
      <c r="N6" s="4">
        <v>2.9</v>
      </c>
      <c r="O6" s="4">
        <v>9.6</v>
      </c>
      <c r="P6" s="4">
        <v>12.5</v>
      </c>
      <c r="Q6" s="4">
        <v>4.4000000000000004</v>
      </c>
      <c r="R6" s="4">
        <v>2.5</v>
      </c>
      <c r="S6" s="4">
        <v>0.8</v>
      </c>
      <c r="T6" s="4">
        <v>0.5</v>
      </c>
      <c r="U6" s="4">
        <v>1.8</v>
      </c>
      <c r="V6" s="4">
        <v>26.1</v>
      </c>
    </row>
    <row r="7" spans="1:22" x14ac:dyDescent="0.25">
      <c r="A7" s="3" t="s">
        <v>28</v>
      </c>
      <c r="B7" s="3" t="s">
        <v>29</v>
      </c>
      <c r="C7" s="4">
        <v>73</v>
      </c>
      <c r="D7" s="4">
        <v>38</v>
      </c>
      <c r="E7" s="4">
        <v>7.5</v>
      </c>
      <c r="F7" s="4">
        <v>16.5</v>
      </c>
      <c r="G7" s="4">
        <v>45.6</v>
      </c>
      <c r="H7" s="4">
        <v>2.4</v>
      </c>
      <c r="I7" s="4">
        <v>6.6</v>
      </c>
      <c r="J7" s="4">
        <v>36.6</v>
      </c>
      <c r="K7" s="4">
        <v>7.9</v>
      </c>
      <c r="L7" s="4">
        <v>9.1</v>
      </c>
      <c r="M7" s="4">
        <v>86.6</v>
      </c>
      <c r="N7" s="4">
        <v>0.8</v>
      </c>
      <c r="O7" s="4">
        <v>3.9</v>
      </c>
      <c r="P7" s="4">
        <v>4.7</v>
      </c>
      <c r="Q7" s="4">
        <v>6.1</v>
      </c>
      <c r="R7" s="4">
        <v>3.6</v>
      </c>
      <c r="S7" s="4">
        <v>1.6</v>
      </c>
      <c r="T7" s="4">
        <v>0.4</v>
      </c>
      <c r="U7" s="4">
        <v>2.4</v>
      </c>
      <c r="V7" s="4">
        <v>25.4</v>
      </c>
    </row>
    <row r="8" spans="1:22" x14ac:dyDescent="0.25">
      <c r="A8" s="3" t="s">
        <v>30</v>
      </c>
      <c r="B8" s="3" t="s">
        <v>31</v>
      </c>
      <c r="C8" s="4">
        <v>80</v>
      </c>
      <c r="D8" s="4">
        <v>35.799999999999997</v>
      </c>
      <c r="E8" s="4">
        <v>9</v>
      </c>
      <c r="F8" s="4">
        <v>17</v>
      </c>
      <c r="G8" s="4">
        <v>52.8</v>
      </c>
      <c r="H8" s="4">
        <v>0.2</v>
      </c>
      <c r="I8" s="4">
        <v>0.6</v>
      </c>
      <c r="J8" s="4">
        <v>27.3</v>
      </c>
      <c r="K8" s="4">
        <v>6</v>
      </c>
      <c r="L8" s="4">
        <v>8.4</v>
      </c>
      <c r="M8" s="4">
        <v>71.5</v>
      </c>
      <c r="N8" s="4">
        <v>2.4</v>
      </c>
      <c r="O8" s="4">
        <v>7.1</v>
      </c>
      <c r="P8" s="4">
        <v>9.5</v>
      </c>
      <c r="Q8" s="4">
        <v>3.9</v>
      </c>
      <c r="R8" s="4">
        <v>2.8</v>
      </c>
      <c r="S8" s="4">
        <v>1.2</v>
      </c>
      <c r="T8" s="4">
        <v>0.6</v>
      </c>
      <c r="U8" s="4">
        <v>3.3</v>
      </c>
      <c r="V8" s="4">
        <v>24.1</v>
      </c>
    </row>
    <row r="9" spans="1:22" x14ac:dyDescent="0.25">
      <c r="A9" s="3" t="s">
        <v>32</v>
      </c>
      <c r="B9" s="3" t="s">
        <v>33</v>
      </c>
      <c r="C9" s="4">
        <v>78</v>
      </c>
      <c r="D9" s="4">
        <v>36.5</v>
      </c>
      <c r="E9" s="4">
        <v>8.4</v>
      </c>
      <c r="F9" s="4">
        <v>17.7</v>
      </c>
      <c r="G9" s="4">
        <v>47.1</v>
      </c>
      <c r="H9" s="4">
        <v>3.3</v>
      </c>
      <c r="I9" s="4">
        <v>7.9</v>
      </c>
      <c r="J9" s="4">
        <v>42.4</v>
      </c>
      <c r="K9" s="4">
        <v>3.9</v>
      </c>
      <c r="L9" s="4">
        <v>4.5</v>
      </c>
      <c r="M9" s="4">
        <v>88.5</v>
      </c>
      <c r="N9" s="4">
        <v>0.6</v>
      </c>
      <c r="O9" s="4">
        <v>3.7</v>
      </c>
      <c r="P9" s="4">
        <v>4.3</v>
      </c>
      <c r="Q9" s="4">
        <v>8.5</v>
      </c>
      <c r="R9" s="4">
        <v>3.8</v>
      </c>
      <c r="S9" s="4">
        <v>1.6</v>
      </c>
      <c r="T9" s="4">
        <v>0.2</v>
      </c>
      <c r="U9" s="4">
        <v>2.5</v>
      </c>
      <c r="V9" s="4">
        <v>24</v>
      </c>
    </row>
    <row r="10" spans="1:22" x14ac:dyDescent="0.25">
      <c r="A10" s="3" t="s">
        <v>34</v>
      </c>
      <c r="B10" s="3" t="s">
        <v>35</v>
      </c>
      <c r="C10" s="4">
        <v>69</v>
      </c>
      <c r="D10" s="4">
        <v>36.200000000000003</v>
      </c>
      <c r="E10" s="4">
        <v>9.4</v>
      </c>
      <c r="F10" s="4">
        <v>20.6</v>
      </c>
      <c r="G10" s="4">
        <v>45.8</v>
      </c>
      <c r="H10" s="4">
        <v>0</v>
      </c>
      <c r="I10" s="4">
        <v>0.2</v>
      </c>
      <c r="J10" s="4">
        <v>20</v>
      </c>
      <c r="K10" s="4">
        <v>4.3</v>
      </c>
      <c r="L10" s="4">
        <v>5.2</v>
      </c>
      <c r="M10" s="4">
        <v>82.2</v>
      </c>
      <c r="N10" s="4">
        <v>2.4</v>
      </c>
      <c r="O10" s="4">
        <v>8.6999999999999993</v>
      </c>
      <c r="P10" s="4">
        <v>11.1</v>
      </c>
      <c r="Q10" s="4">
        <v>2.6</v>
      </c>
      <c r="R10" s="4">
        <v>1.8</v>
      </c>
      <c r="S10" s="4">
        <v>0.9</v>
      </c>
      <c r="T10" s="4">
        <v>1</v>
      </c>
      <c r="U10" s="4">
        <v>2.1</v>
      </c>
      <c r="V10" s="4">
        <v>23.2</v>
      </c>
    </row>
    <row r="11" spans="1:22" x14ac:dyDescent="0.25">
      <c r="A11" s="3" t="s">
        <v>36</v>
      </c>
      <c r="B11" s="3" t="s">
        <v>37</v>
      </c>
      <c r="C11" s="4">
        <v>71</v>
      </c>
      <c r="D11" s="4">
        <v>32.4</v>
      </c>
      <c r="E11" s="4">
        <v>8.3000000000000007</v>
      </c>
      <c r="F11" s="4">
        <v>16.8</v>
      </c>
      <c r="G11" s="4">
        <v>49.6</v>
      </c>
      <c r="H11" s="4">
        <v>0</v>
      </c>
      <c r="I11" s="4">
        <v>0.1</v>
      </c>
      <c r="J11" s="4">
        <v>0</v>
      </c>
      <c r="K11" s="4">
        <v>6.1</v>
      </c>
      <c r="L11" s="4">
        <v>8.4</v>
      </c>
      <c r="M11" s="4">
        <v>72.599999999999994</v>
      </c>
      <c r="N11" s="4">
        <v>3.1</v>
      </c>
      <c r="O11" s="4">
        <v>8.6</v>
      </c>
      <c r="P11" s="4">
        <v>11.7</v>
      </c>
      <c r="Q11" s="4">
        <v>2.9</v>
      </c>
      <c r="R11" s="4">
        <v>3.5</v>
      </c>
      <c r="S11" s="4">
        <v>1.5</v>
      </c>
      <c r="T11" s="4">
        <v>1.3</v>
      </c>
      <c r="U11" s="4">
        <v>3.8</v>
      </c>
      <c r="V11" s="4">
        <v>22.7</v>
      </c>
    </row>
    <row r="12" spans="1:22" x14ac:dyDescent="0.25">
      <c r="A12" s="3" t="s">
        <v>38</v>
      </c>
      <c r="B12" s="3" t="s">
        <v>39</v>
      </c>
      <c r="C12" s="4">
        <v>79</v>
      </c>
      <c r="D12" s="4">
        <v>38.200000000000003</v>
      </c>
      <c r="E12" s="4">
        <v>7.6</v>
      </c>
      <c r="F12" s="4">
        <v>17.8</v>
      </c>
      <c r="G12" s="4">
        <v>42.9</v>
      </c>
      <c r="H12" s="4">
        <v>0.8</v>
      </c>
      <c r="I12" s="4">
        <v>2.7</v>
      </c>
      <c r="J12" s="4">
        <v>30.5</v>
      </c>
      <c r="K12" s="4">
        <v>6.6</v>
      </c>
      <c r="L12" s="4">
        <v>8</v>
      </c>
      <c r="M12" s="4">
        <v>82.4</v>
      </c>
      <c r="N12" s="4">
        <v>0.6</v>
      </c>
      <c r="O12" s="4">
        <v>3.7</v>
      </c>
      <c r="P12" s="4">
        <v>4.3</v>
      </c>
      <c r="Q12" s="4">
        <v>4</v>
      </c>
      <c r="R12" s="4">
        <v>2.2000000000000002</v>
      </c>
      <c r="S12" s="4">
        <v>1.1000000000000001</v>
      </c>
      <c r="T12" s="4">
        <v>0.4</v>
      </c>
      <c r="U12" s="4">
        <v>2.5</v>
      </c>
      <c r="V12" s="4">
        <v>22.7</v>
      </c>
    </row>
    <row r="13" spans="1:22" x14ac:dyDescent="0.25">
      <c r="A13" s="3" t="s">
        <v>40</v>
      </c>
      <c r="B13" s="3" t="s">
        <v>41</v>
      </c>
      <c r="C13" s="4">
        <v>73</v>
      </c>
      <c r="D13" s="4">
        <v>35</v>
      </c>
      <c r="E13" s="4">
        <v>9.6</v>
      </c>
      <c r="F13" s="4">
        <v>18.8</v>
      </c>
      <c r="G13" s="4">
        <v>50.9</v>
      </c>
      <c r="H13" s="4">
        <v>0</v>
      </c>
      <c r="I13" s="4">
        <v>0.2</v>
      </c>
      <c r="J13" s="4">
        <v>20</v>
      </c>
      <c r="K13" s="4">
        <v>2.6</v>
      </c>
      <c r="L13" s="4">
        <v>3.8</v>
      </c>
      <c r="M13" s="4">
        <v>69</v>
      </c>
      <c r="N13" s="4">
        <v>2.1</v>
      </c>
      <c r="O13" s="4">
        <v>8.6999999999999993</v>
      </c>
      <c r="P13" s="4">
        <v>10.8</v>
      </c>
      <c r="Q13" s="4">
        <v>2.1</v>
      </c>
      <c r="R13" s="4">
        <v>1.7</v>
      </c>
      <c r="S13" s="4">
        <v>0.9</v>
      </c>
      <c r="T13" s="4">
        <v>1.1000000000000001</v>
      </c>
      <c r="U13" s="4">
        <v>2.4</v>
      </c>
      <c r="V13" s="4">
        <v>21.8</v>
      </c>
    </row>
    <row r="14" spans="1:22" x14ac:dyDescent="0.25">
      <c r="A14" s="3" t="s">
        <v>42</v>
      </c>
      <c r="B14" s="3" t="s">
        <v>21</v>
      </c>
      <c r="C14" s="4">
        <v>46</v>
      </c>
      <c r="D14" s="4">
        <v>30.7</v>
      </c>
      <c r="E14" s="4">
        <v>7.5</v>
      </c>
      <c r="F14" s="4">
        <v>17.2</v>
      </c>
      <c r="G14" s="4">
        <v>43.7</v>
      </c>
      <c r="H14" s="4">
        <v>1.5</v>
      </c>
      <c r="I14" s="4">
        <v>4.7</v>
      </c>
      <c r="J14" s="4">
        <v>31.8</v>
      </c>
      <c r="K14" s="4">
        <v>5.3</v>
      </c>
      <c r="L14" s="4">
        <v>6.4</v>
      </c>
      <c r="M14" s="4">
        <v>82.6</v>
      </c>
      <c r="N14" s="4">
        <v>1.2</v>
      </c>
      <c r="O14" s="4">
        <v>4.5</v>
      </c>
      <c r="P14" s="4">
        <v>5.7</v>
      </c>
      <c r="Q14" s="4">
        <v>6.9</v>
      </c>
      <c r="R14" s="4">
        <v>3.8</v>
      </c>
      <c r="S14" s="4">
        <v>1.9</v>
      </c>
      <c r="T14" s="4">
        <v>0.2</v>
      </c>
      <c r="U14" s="4">
        <v>2.2999999999999998</v>
      </c>
      <c r="V14" s="4">
        <v>21.8</v>
      </c>
    </row>
    <row r="15" spans="1:22" x14ac:dyDescent="0.25">
      <c r="A15" s="3" t="s">
        <v>43</v>
      </c>
      <c r="B15" s="3" t="s">
        <v>44</v>
      </c>
      <c r="C15" s="4">
        <v>80</v>
      </c>
      <c r="D15" s="4">
        <v>36.200000000000003</v>
      </c>
      <c r="E15" s="4">
        <v>7.2</v>
      </c>
      <c r="F15" s="4">
        <v>17</v>
      </c>
      <c r="G15" s="4">
        <v>42.4</v>
      </c>
      <c r="H15" s="4">
        <v>2.2999999999999998</v>
      </c>
      <c r="I15" s="4">
        <v>6.3</v>
      </c>
      <c r="J15" s="4">
        <v>36.4</v>
      </c>
      <c r="K15" s="4">
        <v>5</v>
      </c>
      <c r="L15" s="4">
        <v>5.8</v>
      </c>
      <c r="M15" s="4">
        <v>86.4</v>
      </c>
      <c r="N15" s="4">
        <v>0.8</v>
      </c>
      <c r="O15" s="4">
        <v>6</v>
      </c>
      <c r="P15" s="4">
        <v>6.8</v>
      </c>
      <c r="Q15" s="4">
        <v>3.5</v>
      </c>
      <c r="R15" s="4">
        <v>2.8</v>
      </c>
      <c r="S15" s="4">
        <v>1.9</v>
      </c>
      <c r="T15" s="4">
        <v>0.3</v>
      </c>
      <c r="U15" s="4">
        <v>2.5</v>
      </c>
      <c r="V15" s="4">
        <v>21.7</v>
      </c>
    </row>
    <row r="16" spans="1:22" x14ac:dyDescent="0.25">
      <c r="A16" s="3" t="s">
        <v>45</v>
      </c>
      <c r="B16" s="3" t="s">
        <v>46</v>
      </c>
      <c r="C16" s="4">
        <v>80</v>
      </c>
      <c r="D16" s="4">
        <v>32.9</v>
      </c>
      <c r="E16" s="4">
        <v>7.9</v>
      </c>
      <c r="F16" s="4">
        <v>15.9</v>
      </c>
      <c r="G16" s="4">
        <v>49.7</v>
      </c>
      <c r="H16" s="4">
        <v>1.6</v>
      </c>
      <c r="I16" s="4">
        <v>4.0999999999999996</v>
      </c>
      <c r="J16" s="4">
        <v>39.799999999999997</v>
      </c>
      <c r="K16" s="4">
        <v>4.2</v>
      </c>
      <c r="L16" s="4">
        <v>4.7</v>
      </c>
      <c r="M16" s="4">
        <v>89.9</v>
      </c>
      <c r="N16" s="4">
        <v>0.5</v>
      </c>
      <c r="O16" s="4">
        <v>5.7</v>
      </c>
      <c r="P16" s="4">
        <v>6.2</v>
      </c>
      <c r="Q16" s="4">
        <v>2.7</v>
      </c>
      <c r="R16" s="4">
        <v>1.5</v>
      </c>
      <c r="S16" s="4">
        <v>0.9</v>
      </c>
      <c r="T16" s="4">
        <v>0.6</v>
      </c>
      <c r="U16" s="4">
        <v>2.1</v>
      </c>
      <c r="V16" s="4">
        <v>21.7</v>
      </c>
    </row>
    <row r="17" spans="1:22" x14ac:dyDescent="0.25">
      <c r="A17" s="3" t="s">
        <v>47</v>
      </c>
      <c r="B17" s="3" t="s">
        <v>48</v>
      </c>
      <c r="C17" s="4">
        <v>71</v>
      </c>
      <c r="D17" s="4">
        <v>35.200000000000003</v>
      </c>
      <c r="E17" s="4">
        <v>7.5</v>
      </c>
      <c r="F17" s="4">
        <v>17.399999999999999</v>
      </c>
      <c r="G17" s="4">
        <v>43</v>
      </c>
      <c r="H17" s="4">
        <v>1.7</v>
      </c>
      <c r="I17" s="4">
        <v>4.8</v>
      </c>
      <c r="J17" s="4">
        <v>35.799999999999997</v>
      </c>
      <c r="K17" s="4">
        <v>4.0999999999999996</v>
      </c>
      <c r="L17" s="4">
        <v>4.8</v>
      </c>
      <c r="M17" s="4">
        <v>86.1</v>
      </c>
      <c r="N17" s="4">
        <v>0.7</v>
      </c>
      <c r="O17" s="4">
        <v>2.9</v>
      </c>
      <c r="P17" s="4">
        <v>3.6</v>
      </c>
      <c r="Q17" s="4">
        <v>6.1</v>
      </c>
      <c r="R17" s="4">
        <v>2.7</v>
      </c>
      <c r="S17" s="4">
        <v>1.5</v>
      </c>
      <c r="T17" s="4">
        <v>0.3</v>
      </c>
      <c r="U17" s="4">
        <v>2.2999999999999998</v>
      </c>
      <c r="V17" s="4">
        <v>20.8</v>
      </c>
    </row>
    <row r="18" spans="1:22" x14ac:dyDescent="0.25">
      <c r="A18" s="3" t="s">
        <v>49</v>
      </c>
      <c r="B18" s="3" t="s">
        <v>50</v>
      </c>
      <c r="C18" s="4">
        <v>67</v>
      </c>
      <c r="D18" s="4">
        <v>35.200000000000003</v>
      </c>
      <c r="E18" s="4">
        <v>7.8</v>
      </c>
      <c r="F18" s="4">
        <v>15</v>
      </c>
      <c r="G18" s="4">
        <v>51.9</v>
      </c>
      <c r="H18" s="4">
        <v>0</v>
      </c>
      <c r="I18" s="4">
        <v>0.1</v>
      </c>
      <c r="J18" s="4">
        <v>22.2</v>
      </c>
      <c r="K18" s="4">
        <v>5.2</v>
      </c>
      <c r="L18" s="4">
        <v>6.6</v>
      </c>
      <c r="M18" s="4">
        <v>79.099999999999994</v>
      </c>
      <c r="N18" s="4">
        <v>3.1</v>
      </c>
      <c r="O18" s="4">
        <v>7</v>
      </c>
      <c r="P18" s="4">
        <v>10</v>
      </c>
      <c r="Q18" s="4">
        <v>1.6</v>
      </c>
      <c r="R18" s="4">
        <v>1.6</v>
      </c>
      <c r="S18" s="4">
        <v>1.3</v>
      </c>
      <c r="T18" s="4">
        <v>2.8</v>
      </c>
      <c r="U18" s="4">
        <v>3</v>
      </c>
      <c r="V18" s="4">
        <v>20.8</v>
      </c>
    </row>
    <row r="19" spans="1:22" x14ac:dyDescent="0.25">
      <c r="A19" s="3" t="s">
        <v>51</v>
      </c>
      <c r="B19" s="3" t="s">
        <v>35</v>
      </c>
      <c r="C19" s="4">
        <v>82</v>
      </c>
      <c r="D19" s="4">
        <v>35.799999999999997</v>
      </c>
      <c r="E19" s="4">
        <v>6.7</v>
      </c>
      <c r="F19" s="4">
        <v>15.9</v>
      </c>
      <c r="G19" s="4">
        <v>42.4</v>
      </c>
      <c r="H19" s="4">
        <v>2.7</v>
      </c>
      <c r="I19" s="4">
        <v>6.8</v>
      </c>
      <c r="J19" s="4">
        <v>39.4</v>
      </c>
      <c r="K19" s="4">
        <v>4.5</v>
      </c>
      <c r="L19" s="4">
        <v>5.2</v>
      </c>
      <c r="M19" s="4">
        <v>87.1</v>
      </c>
      <c r="N19" s="4">
        <v>0.4</v>
      </c>
      <c r="O19" s="4">
        <v>3.1</v>
      </c>
      <c r="P19" s="4">
        <v>3.5</v>
      </c>
      <c r="Q19" s="4">
        <v>5.6</v>
      </c>
      <c r="R19" s="4">
        <v>2.4</v>
      </c>
      <c r="S19" s="4">
        <v>0.8</v>
      </c>
      <c r="T19" s="4">
        <v>0.3</v>
      </c>
      <c r="U19" s="4">
        <v>2.4</v>
      </c>
      <c r="V19" s="4">
        <v>20.7</v>
      </c>
    </row>
    <row r="20" spans="1:22" x14ac:dyDescent="0.25">
      <c r="A20" s="3" t="s">
        <v>52</v>
      </c>
      <c r="B20" s="3" t="s">
        <v>53</v>
      </c>
      <c r="C20" s="4">
        <v>17</v>
      </c>
      <c r="D20" s="4">
        <v>31.4</v>
      </c>
      <c r="E20" s="4">
        <v>7.6</v>
      </c>
      <c r="F20" s="4">
        <v>13.5</v>
      </c>
      <c r="G20" s="4">
        <v>56.3</v>
      </c>
      <c r="H20" s="4">
        <v>0</v>
      </c>
      <c r="I20" s="4">
        <v>0.1</v>
      </c>
      <c r="J20" s="4">
        <v>0</v>
      </c>
      <c r="K20" s="4">
        <v>5.5</v>
      </c>
      <c r="L20" s="4">
        <v>6.8</v>
      </c>
      <c r="M20" s="4">
        <v>81.7</v>
      </c>
      <c r="N20" s="4">
        <v>2.2999999999999998</v>
      </c>
      <c r="O20" s="4">
        <v>3.7</v>
      </c>
      <c r="P20" s="4">
        <v>6</v>
      </c>
      <c r="Q20" s="4">
        <v>0.9</v>
      </c>
      <c r="R20" s="4">
        <v>1.6</v>
      </c>
      <c r="S20" s="4">
        <v>0.5</v>
      </c>
      <c r="T20" s="4">
        <v>1.8</v>
      </c>
      <c r="U20" s="4">
        <v>3.1</v>
      </c>
      <c r="V20" s="4">
        <v>20.7</v>
      </c>
    </row>
    <row r="21" spans="1:22" x14ac:dyDescent="0.25">
      <c r="A21" s="3" t="s">
        <v>54</v>
      </c>
      <c r="B21" s="3" t="s">
        <v>55</v>
      </c>
      <c r="C21" s="4">
        <v>76</v>
      </c>
      <c r="D21" s="4">
        <v>35.1</v>
      </c>
      <c r="E21" s="4">
        <v>7.3</v>
      </c>
      <c r="F21" s="4">
        <v>14.4</v>
      </c>
      <c r="G21" s="4">
        <v>50.5</v>
      </c>
      <c r="H21" s="4">
        <v>1.6</v>
      </c>
      <c r="I21" s="4">
        <v>3.9</v>
      </c>
      <c r="J21" s="4">
        <v>40.799999999999997</v>
      </c>
      <c r="K21" s="4">
        <v>4.2</v>
      </c>
      <c r="L21" s="4">
        <v>5.5</v>
      </c>
      <c r="M21" s="4">
        <v>76</v>
      </c>
      <c r="N21" s="4">
        <v>0.9</v>
      </c>
      <c r="O21" s="4">
        <v>2.2999999999999998</v>
      </c>
      <c r="P21" s="4">
        <v>3.2</v>
      </c>
      <c r="Q21" s="4">
        <v>5.9</v>
      </c>
      <c r="R21" s="4">
        <v>2.8</v>
      </c>
      <c r="S21" s="4">
        <v>1.4</v>
      </c>
      <c r="T21" s="4">
        <v>0.3</v>
      </c>
      <c r="U21" s="4">
        <v>2.7</v>
      </c>
      <c r="V21" s="4">
        <v>20.3</v>
      </c>
    </row>
    <row r="22" spans="1:22" x14ac:dyDescent="0.25">
      <c r="A22" s="3" t="s">
        <v>56</v>
      </c>
      <c r="B22" s="3" t="s">
        <v>37</v>
      </c>
      <c r="C22" s="4">
        <v>72</v>
      </c>
      <c r="D22" s="4">
        <v>34.700000000000003</v>
      </c>
      <c r="E22" s="4">
        <v>6.9</v>
      </c>
      <c r="F22" s="4">
        <v>15.2</v>
      </c>
      <c r="G22" s="4">
        <v>45.3</v>
      </c>
      <c r="H22" s="4">
        <v>1.8</v>
      </c>
      <c r="I22" s="4">
        <v>5.0999999999999996</v>
      </c>
      <c r="J22" s="4">
        <v>34.9</v>
      </c>
      <c r="K22" s="4">
        <v>4.8</v>
      </c>
      <c r="L22" s="4">
        <v>5.7</v>
      </c>
      <c r="M22" s="4">
        <v>85</v>
      </c>
      <c r="N22" s="4">
        <v>0.7</v>
      </c>
      <c r="O22" s="4">
        <v>2.2999999999999998</v>
      </c>
      <c r="P22" s="4">
        <v>2.9</v>
      </c>
      <c r="Q22" s="4">
        <v>6.3</v>
      </c>
      <c r="R22" s="4">
        <v>3</v>
      </c>
      <c r="S22" s="4">
        <v>1.3</v>
      </c>
      <c r="T22" s="4">
        <v>0.1</v>
      </c>
      <c r="U22" s="4">
        <v>2.6</v>
      </c>
      <c r="V22" s="4">
        <v>20.3</v>
      </c>
    </row>
    <row r="23" spans="1:22" x14ac:dyDescent="0.25">
      <c r="A23" s="3" t="s">
        <v>57</v>
      </c>
      <c r="B23" s="3" t="s">
        <v>37</v>
      </c>
      <c r="C23" s="4">
        <v>73</v>
      </c>
      <c r="D23" s="4">
        <v>34.700000000000003</v>
      </c>
      <c r="E23" s="4">
        <v>7.4</v>
      </c>
      <c r="F23" s="4">
        <v>16.2</v>
      </c>
      <c r="G23" s="4">
        <v>45.5</v>
      </c>
      <c r="H23" s="4">
        <v>0.9</v>
      </c>
      <c r="I23" s="4">
        <v>2.7</v>
      </c>
      <c r="J23" s="4">
        <v>33</v>
      </c>
      <c r="K23" s="4">
        <v>4.4000000000000004</v>
      </c>
      <c r="L23" s="4">
        <v>5.3</v>
      </c>
      <c r="M23" s="4">
        <v>82.2</v>
      </c>
      <c r="N23" s="4">
        <v>1.5</v>
      </c>
      <c r="O23" s="4">
        <v>4.4000000000000004</v>
      </c>
      <c r="P23" s="4">
        <v>6</v>
      </c>
      <c r="Q23" s="4">
        <v>2.9</v>
      </c>
      <c r="R23" s="4">
        <v>3.1</v>
      </c>
      <c r="S23" s="4">
        <v>1.3</v>
      </c>
      <c r="T23" s="4">
        <v>0.8</v>
      </c>
      <c r="U23" s="4">
        <v>2.2999999999999998</v>
      </c>
      <c r="V23" s="4">
        <v>20</v>
      </c>
    </row>
    <row r="24" spans="1:22" x14ac:dyDescent="0.25">
      <c r="A24" s="3" t="s">
        <v>58</v>
      </c>
      <c r="B24" s="3" t="s">
        <v>50</v>
      </c>
      <c r="C24" s="4">
        <v>22</v>
      </c>
      <c r="D24" s="4">
        <v>36.1</v>
      </c>
      <c r="E24" s="4">
        <v>7</v>
      </c>
      <c r="F24" s="4">
        <v>16.100000000000001</v>
      </c>
      <c r="G24" s="4">
        <v>43.8</v>
      </c>
      <c r="H24" s="4">
        <v>3</v>
      </c>
      <c r="I24" s="4">
        <v>7.5</v>
      </c>
      <c r="J24" s="4">
        <v>40.9</v>
      </c>
      <c r="K24" s="4">
        <v>2.7</v>
      </c>
      <c r="L24" s="4">
        <v>2.8</v>
      </c>
      <c r="M24" s="4">
        <v>95.2</v>
      </c>
      <c r="N24" s="4">
        <v>3</v>
      </c>
      <c r="O24" s="4">
        <v>3.5</v>
      </c>
      <c r="P24" s="4">
        <v>6.5</v>
      </c>
      <c r="Q24" s="4">
        <v>0.8</v>
      </c>
      <c r="R24" s="4">
        <v>0.9</v>
      </c>
      <c r="S24" s="4">
        <v>0.5</v>
      </c>
      <c r="T24" s="4">
        <v>0.3</v>
      </c>
      <c r="U24" s="4">
        <v>2.1</v>
      </c>
      <c r="V24" s="4">
        <v>19.8</v>
      </c>
    </row>
    <row r="25" spans="1:22" x14ac:dyDescent="0.25">
      <c r="A25" s="3" t="s">
        <v>59</v>
      </c>
      <c r="B25" s="3" t="s">
        <v>60</v>
      </c>
      <c r="C25" s="4">
        <v>82</v>
      </c>
      <c r="D25" s="4">
        <v>36.299999999999997</v>
      </c>
      <c r="E25" s="4">
        <v>7.1</v>
      </c>
      <c r="F25" s="4">
        <v>16.3</v>
      </c>
      <c r="G25" s="4">
        <v>43.3</v>
      </c>
      <c r="H25" s="4">
        <v>1.3</v>
      </c>
      <c r="I25" s="4">
        <v>3.8</v>
      </c>
      <c r="J25" s="4">
        <v>35.1</v>
      </c>
      <c r="K25" s="4">
        <v>3.9</v>
      </c>
      <c r="L25" s="4">
        <v>4.8</v>
      </c>
      <c r="M25" s="4">
        <v>80.5</v>
      </c>
      <c r="N25" s="4">
        <v>0.5</v>
      </c>
      <c r="O25" s="4">
        <v>3.6</v>
      </c>
      <c r="P25" s="4">
        <v>4.0999999999999996</v>
      </c>
      <c r="Q25" s="4">
        <v>8.8000000000000007</v>
      </c>
      <c r="R25" s="4">
        <v>3.6</v>
      </c>
      <c r="S25" s="4">
        <v>1.8</v>
      </c>
      <c r="T25" s="4">
        <v>0.5</v>
      </c>
      <c r="U25" s="4">
        <v>2.7</v>
      </c>
      <c r="V25" s="4">
        <v>19.3</v>
      </c>
    </row>
    <row r="26" spans="1:22" x14ac:dyDescent="0.25">
      <c r="A26" s="3" t="s">
        <v>61</v>
      </c>
      <c r="B26" s="3" t="s">
        <v>27</v>
      </c>
      <c r="C26" s="4">
        <v>68</v>
      </c>
      <c r="D26" s="4">
        <v>32</v>
      </c>
      <c r="E26" s="4">
        <v>6.5</v>
      </c>
      <c r="F26" s="4">
        <v>15</v>
      </c>
      <c r="G26" s="4">
        <v>43</v>
      </c>
      <c r="H26" s="4">
        <v>1.7</v>
      </c>
      <c r="I26" s="4">
        <v>4.4000000000000004</v>
      </c>
      <c r="J26" s="4">
        <v>38.700000000000003</v>
      </c>
      <c r="K26" s="4">
        <v>4.5</v>
      </c>
      <c r="L26" s="4">
        <v>5</v>
      </c>
      <c r="M26" s="4">
        <v>89.1</v>
      </c>
      <c r="N26" s="4">
        <v>0.5</v>
      </c>
      <c r="O26" s="4">
        <v>2.5</v>
      </c>
      <c r="P26" s="4">
        <v>3</v>
      </c>
      <c r="Q26" s="4">
        <v>1.8</v>
      </c>
      <c r="R26" s="4">
        <v>1.6</v>
      </c>
      <c r="S26" s="4">
        <v>1</v>
      </c>
      <c r="T26" s="4">
        <v>0.1</v>
      </c>
      <c r="U26" s="4">
        <v>1.8</v>
      </c>
      <c r="V26" s="4">
        <v>19.100000000000001</v>
      </c>
    </row>
    <row r="27" spans="1:22" x14ac:dyDescent="0.25">
      <c r="A27" s="3" t="s">
        <v>62</v>
      </c>
      <c r="B27" s="3" t="s">
        <v>31</v>
      </c>
      <c r="C27" s="4">
        <v>62</v>
      </c>
      <c r="D27" s="4">
        <v>35</v>
      </c>
      <c r="E27" s="4">
        <v>6.5</v>
      </c>
      <c r="F27" s="4">
        <v>14</v>
      </c>
      <c r="G27" s="4">
        <v>46.7</v>
      </c>
      <c r="H27" s="4">
        <v>1.3</v>
      </c>
      <c r="I27" s="4">
        <v>3.4</v>
      </c>
      <c r="J27" s="4">
        <v>36.799999999999997</v>
      </c>
      <c r="K27" s="4">
        <v>4.8</v>
      </c>
      <c r="L27" s="4">
        <v>5.6</v>
      </c>
      <c r="M27" s="4">
        <v>85.5</v>
      </c>
      <c r="N27" s="4">
        <v>0.6</v>
      </c>
      <c r="O27" s="4">
        <v>3.7</v>
      </c>
      <c r="P27" s="4">
        <v>4.3</v>
      </c>
      <c r="Q27" s="4">
        <v>10.7</v>
      </c>
      <c r="R27" s="4">
        <v>2.2999999999999998</v>
      </c>
      <c r="S27" s="4">
        <v>2.5</v>
      </c>
      <c r="T27" s="4">
        <v>0.1</v>
      </c>
      <c r="U27" s="4">
        <v>2.5</v>
      </c>
      <c r="V27" s="4">
        <v>19.100000000000001</v>
      </c>
    </row>
    <row r="28" spans="1:22" x14ac:dyDescent="0.25">
      <c r="A28" s="3" t="s">
        <v>63</v>
      </c>
      <c r="B28" s="3" t="s">
        <v>25</v>
      </c>
      <c r="C28" s="4">
        <v>54</v>
      </c>
      <c r="D28" s="4">
        <v>32.9</v>
      </c>
      <c r="E28" s="4">
        <v>7.7</v>
      </c>
      <c r="F28" s="4">
        <v>14.1</v>
      </c>
      <c r="G28" s="4">
        <v>54.5</v>
      </c>
      <c r="H28" s="4">
        <v>0.2</v>
      </c>
      <c r="I28" s="4">
        <v>0.6</v>
      </c>
      <c r="J28" s="4">
        <v>28.1</v>
      </c>
      <c r="K28" s="4">
        <v>3.5</v>
      </c>
      <c r="L28" s="4">
        <v>4.8</v>
      </c>
      <c r="M28" s="4">
        <v>73.3</v>
      </c>
      <c r="N28" s="4">
        <v>1.1000000000000001</v>
      </c>
      <c r="O28" s="4">
        <v>3.4</v>
      </c>
      <c r="P28" s="4">
        <v>4.5</v>
      </c>
      <c r="Q28" s="4">
        <v>4.7</v>
      </c>
      <c r="R28" s="4">
        <v>3</v>
      </c>
      <c r="S28" s="4">
        <v>1.5</v>
      </c>
      <c r="T28" s="4">
        <v>0.5</v>
      </c>
      <c r="U28" s="4">
        <v>2</v>
      </c>
      <c r="V28" s="4">
        <v>19</v>
      </c>
    </row>
    <row r="29" spans="1:22" x14ac:dyDescent="0.25">
      <c r="A29" s="3" t="s">
        <v>64</v>
      </c>
      <c r="B29" s="3" t="s">
        <v>46</v>
      </c>
      <c r="C29" s="4">
        <v>82</v>
      </c>
      <c r="D29" s="4">
        <v>36.9</v>
      </c>
      <c r="E29" s="4">
        <v>7</v>
      </c>
      <c r="F29" s="4">
        <v>15.6</v>
      </c>
      <c r="G29" s="4">
        <v>45.1</v>
      </c>
      <c r="H29" s="4">
        <v>0.8</v>
      </c>
      <c r="I29" s="4">
        <v>2.5</v>
      </c>
      <c r="J29" s="4">
        <v>33</v>
      </c>
      <c r="K29" s="4">
        <v>4.0999999999999996</v>
      </c>
      <c r="L29" s="4">
        <v>5.2</v>
      </c>
      <c r="M29" s="4">
        <v>78.8</v>
      </c>
      <c r="N29" s="4">
        <v>0.5</v>
      </c>
      <c r="O29" s="4">
        <v>3.1</v>
      </c>
      <c r="P29" s="4">
        <v>3.6</v>
      </c>
      <c r="Q29" s="4">
        <v>5.7</v>
      </c>
      <c r="R29" s="4">
        <v>3.2</v>
      </c>
      <c r="S29" s="4">
        <v>1.7</v>
      </c>
      <c r="T29" s="4">
        <v>0.3</v>
      </c>
      <c r="U29" s="4">
        <v>2.4</v>
      </c>
      <c r="V29" s="4">
        <v>19</v>
      </c>
    </row>
    <row r="30" spans="1:22" x14ac:dyDescent="0.25">
      <c r="A30" s="3" t="s">
        <v>65</v>
      </c>
      <c r="B30" s="3" t="s">
        <v>31</v>
      </c>
      <c r="C30" s="4">
        <v>69</v>
      </c>
      <c r="D30" s="4">
        <v>30.4</v>
      </c>
      <c r="E30" s="4">
        <v>6.1</v>
      </c>
      <c r="F30" s="4">
        <v>14.7</v>
      </c>
      <c r="G30" s="4">
        <v>41.6</v>
      </c>
      <c r="H30" s="4">
        <v>2.2999999999999998</v>
      </c>
      <c r="I30" s="4">
        <v>6.5</v>
      </c>
      <c r="J30" s="4">
        <v>36.1</v>
      </c>
      <c r="K30" s="4">
        <v>4</v>
      </c>
      <c r="L30" s="4">
        <v>4.7</v>
      </c>
      <c r="M30" s="4">
        <v>86.6</v>
      </c>
      <c r="N30" s="4">
        <v>0.5</v>
      </c>
      <c r="O30" s="4">
        <v>1.8</v>
      </c>
      <c r="P30" s="4">
        <v>2.2999999999999998</v>
      </c>
      <c r="Q30" s="4">
        <v>3.2</v>
      </c>
      <c r="R30" s="4">
        <v>2</v>
      </c>
      <c r="S30" s="4">
        <v>0.9</v>
      </c>
      <c r="T30" s="4">
        <v>0.2</v>
      </c>
      <c r="U30" s="4">
        <v>1.7</v>
      </c>
      <c r="V30" s="4">
        <v>18.600000000000001</v>
      </c>
    </row>
    <row r="31" spans="1:22" x14ac:dyDescent="0.25">
      <c r="A31" s="3" t="s">
        <v>66</v>
      </c>
      <c r="B31" s="3" t="s">
        <v>67</v>
      </c>
      <c r="C31" s="4">
        <v>29</v>
      </c>
      <c r="D31" s="4">
        <v>33</v>
      </c>
      <c r="E31" s="4">
        <v>8.1999999999999993</v>
      </c>
      <c r="F31" s="4">
        <v>14.5</v>
      </c>
      <c r="G31" s="4">
        <v>56.7</v>
      </c>
      <c r="H31" s="4">
        <v>0.1</v>
      </c>
      <c r="I31" s="4">
        <v>0.4</v>
      </c>
      <c r="J31" s="4">
        <v>36.4</v>
      </c>
      <c r="K31" s="4">
        <v>2</v>
      </c>
      <c r="L31" s="4">
        <v>2.9</v>
      </c>
      <c r="M31" s="4">
        <v>68.2</v>
      </c>
      <c r="N31" s="4">
        <v>2.2999999999999998</v>
      </c>
      <c r="O31" s="4">
        <v>6.1</v>
      </c>
      <c r="P31" s="4">
        <v>8.4</v>
      </c>
      <c r="Q31" s="4">
        <v>2.6</v>
      </c>
      <c r="R31" s="4">
        <v>2.2000000000000002</v>
      </c>
      <c r="S31" s="4">
        <v>0.9</v>
      </c>
      <c r="T31" s="4">
        <v>1.5</v>
      </c>
      <c r="U31" s="4">
        <v>1.9</v>
      </c>
      <c r="V31" s="4">
        <v>18.600000000000001</v>
      </c>
    </row>
    <row r="32" spans="1:22" x14ac:dyDescent="0.25">
      <c r="A32" s="3" t="s">
        <v>68</v>
      </c>
      <c r="B32" s="3" t="s">
        <v>33</v>
      </c>
      <c r="C32" s="4">
        <v>81</v>
      </c>
      <c r="D32" s="4">
        <v>35.4</v>
      </c>
      <c r="E32" s="4">
        <v>6.9</v>
      </c>
      <c r="F32" s="4">
        <v>15.5</v>
      </c>
      <c r="G32" s="4">
        <v>44.4</v>
      </c>
      <c r="H32" s="4">
        <v>2.8</v>
      </c>
      <c r="I32" s="4">
        <v>6.6</v>
      </c>
      <c r="J32" s="4">
        <v>41.7</v>
      </c>
      <c r="K32" s="4">
        <v>1.8</v>
      </c>
      <c r="L32" s="4">
        <v>2.2999999999999998</v>
      </c>
      <c r="M32" s="4">
        <v>79.5</v>
      </c>
      <c r="N32" s="4">
        <v>0.5</v>
      </c>
      <c r="O32" s="4">
        <v>2.6</v>
      </c>
      <c r="P32" s="4">
        <v>3.1</v>
      </c>
      <c r="Q32" s="4">
        <v>2.2000000000000002</v>
      </c>
      <c r="R32" s="4">
        <v>1.7</v>
      </c>
      <c r="S32" s="4">
        <v>0.9</v>
      </c>
      <c r="T32" s="4">
        <v>0.5</v>
      </c>
      <c r="U32" s="4">
        <v>2.9</v>
      </c>
      <c r="V32" s="4">
        <v>18.399999999999999</v>
      </c>
    </row>
    <row r="33" spans="1:22" x14ac:dyDescent="0.25">
      <c r="A33" s="3" t="s">
        <v>69</v>
      </c>
      <c r="B33" s="3" t="s">
        <v>29</v>
      </c>
      <c r="C33" s="4">
        <v>71</v>
      </c>
      <c r="D33" s="4">
        <v>33.799999999999997</v>
      </c>
      <c r="E33" s="4">
        <v>6.7</v>
      </c>
      <c r="F33" s="4">
        <v>11.3</v>
      </c>
      <c r="G33" s="4">
        <v>59.1</v>
      </c>
      <c r="H33" s="4">
        <v>0</v>
      </c>
      <c r="I33" s="4">
        <v>0.1</v>
      </c>
      <c r="J33" s="4">
        <v>28.6</v>
      </c>
      <c r="K33" s="4">
        <v>4.9000000000000004</v>
      </c>
      <c r="L33" s="4">
        <v>9</v>
      </c>
      <c r="M33" s="4">
        <v>54.7</v>
      </c>
      <c r="N33" s="4">
        <v>3.3</v>
      </c>
      <c r="O33" s="4">
        <v>8.9</v>
      </c>
      <c r="P33" s="4">
        <v>12.2</v>
      </c>
      <c r="Q33" s="4">
        <v>1.8</v>
      </c>
      <c r="R33" s="4">
        <v>3.2</v>
      </c>
      <c r="S33" s="4">
        <v>0.8</v>
      </c>
      <c r="T33" s="4">
        <v>1.8</v>
      </c>
      <c r="U33" s="4">
        <v>3.4</v>
      </c>
      <c r="V33" s="4">
        <v>18.3</v>
      </c>
    </row>
    <row r="34" spans="1:22" x14ac:dyDescent="0.25">
      <c r="A34" s="3" t="s">
        <v>70</v>
      </c>
      <c r="B34" s="3" t="s">
        <v>33</v>
      </c>
      <c r="C34" s="4">
        <v>69</v>
      </c>
      <c r="D34" s="4">
        <v>33.200000000000003</v>
      </c>
      <c r="E34" s="4">
        <v>7.4</v>
      </c>
      <c r="F34" s="4">
        <v>14.2</v>
      </c>
      <c r="G34" s="4">
        <v>52.3</v>
      </c>
      <c r="H34" s="4">
        <v>0</v>
      </c>
      <c r="I34" s="4">
        <v>0</v>
      </c>
      <c r="J34" s="4">
        <v>0</v>
      </c>
      <c r="K34" s="4">
        <v>3.3</v>
      </c>
      <c r="L34" s="4">
        <v>4.3</v>
      </c>
      <c r="M34" s="4">
        <v>78</v>
      </c>
      <c r="N34" s="4">
        <v>2.6</v>
      </c>
      <c r="O34" s="4">
        <v>6.7</v>
      </c>
      <c r="P34" s="4">
        <v>9.3000000000000007</v>
      </c>
      <c r="Q34" s="4">
        <v>2.1</v>
      </c>
      <c r="R34" s="4">
        <v>2.2000000000000002</v>
      </c>
      <c r="S34" s="4">
        <v>0.7</v>
      </c>
      <c r="T34" s="4">
        <v>0.4</v>
      </c>
      <c r="U34" s="4">
        <v>3</v>
      </c>
      <c r="V34" s="4">
        <v>18.2</v>
      </c>
    </row>
    <row r="35" spans="1:22" x14ac:dyDescent="0.25">
      <c r="A35" s="3" t="s">
        <v>71</v>
      </c>
      <c r="B35" s="3" t="s">
        <v>72</v>
      </c>
      <c r="C35" s="4">
        <v>73</v>
      </c>
      <c r="D35" s="4">
        <v>35</v>
      </c>
      <c r="E35" s="4">
        <v>6.4</v>
      </c>
      <c r="F35" s="4">
        <v>13.8</v>
      </c>
      <c r="G35" s="4">
        <v>45.9</v>
      </c>
      <c r="H35" s="4">
        <v>1.8</v>
      </c>
      <c r="I35" s="4">
        <v>4.0999999999999996</v>
      </c>
      <c r="J35" s="4">
        <v>42.7</v>
      </c>
      <c r="K35" s="4">
        <v>3.8</v>
      </c>
      <c r="L35" s="4">
        <v>4.5999999999999996</v>
      </c>
      <c r="M35" s="4">
        <v>81.5</v>
      </c>
      <c r="N35" s="4">
        <v>0.4</v>
      </c>
      <c r="O35" s="4">
        <v>3.2</v>
      </c>
      <c r="P35" s="4">
        <v>3.6</v>
      </c>
      <c r="Q35" s="4">
        <v>3.4</v>
      </c>
      <c r="R35" s="4">
        <v>2</v>
      </c>
      <c r="S35" s="4">
        <v>0.5</v>
      </c>
      <c r="T35" s="4">
        <v>0</v>
      </c>
      <c r="U35" s="4">
        <v>1.9</v>
      </c>
      <c r="V35" s="4">
        <v>18.2</v>
      </c>
    </row>
    <row r="36" spans="1:22" x14ac:dyDescent="0.25">
      <c r="A36" s="3" t="s">
        <v>73</v>
      </c>
      <c r="B36" s="3" t="s">
        <v>74</v>
      </c>
      <c r="C36" s="4">
        <v>64</v>
      </c>
      <c r="D36" s="4">
        <v>28.3</v>
      </c>
      <c r="E36" s="4">
        <v>6</v>
      </c>
      <c r="F36" s="4">
        <v>13.9</v>
      </c>
      <c r="G36" s="4">
        <v>43.5</v>
      </c>
      <c r="H36" s="4">
        <v>2.1</v>
      </c>
      <c r="I36" s="4">
        <v>5.5</v>
      </c>
      <c r="J36" s="4">
        <v>38.6</v>
      </c>
      <c r="K36" s="4">
        <v>3.7</v>
      </c>
      <c r="L36" s="4">
        <v>4.5</v>
      </c>
      <c r="M36" s="4">
        <v>82.5</v>
      </c>
      <c r="N36" s="4">
        <v>0.5</v>
      </c>
      <c r="O36" s="4">
        <v>2.1</v>
      </c>
      <c r="P36" s="4">
        <v>2.6</v>
      </c>
      <c r="Q36" s="4">
        <v>1.5</v>
      </c>
      <c r="R36" s="4">
        <v>1.5</v>
      </c>
      <c r="S36" s="4">
        <v>0.7</v>
      </c>
      <c r="T36" s="4">
        <v>0.2</v>
      </c>
      <c r="U36" s="4">
        <v>2.4</v>
      </c>
      <c r="V36" s="4">
        <v>17.899999999999999</v>
      </c>
    </row>
    <row r="37" spans="1:22" x14ac:dyDescent="0.25">
      <c r="A37" s="3" t="s">
        <v>75</v>
      </c>
      <c r="B37" s="3" t="s">
        <v>76</v>
      </c>
      <c r="C37" s="4">
        <v>79</v>
      </c>
      <c r="D37" s="4">
        <v>34.4</v>
      </c>
      <c r="E37" s="4">
        <v>7.4</v>
      </c>
      <c r="F37" s="4">
        <v>16.2</v>
      </c>
      <c r="G37" s="4">
        <v>45.4</v>
      </c>
      <c r="H37" s="4">
        <v>1.1000000000000001</v>
      </c>
      <c r="I37" s="4">
        <v>3.7</v>
      </c>
      <c r="J37" s="4">
        <v>30.8</v>
      </c>
      <c r="K37" s="4">
        <v>2.1</v>
      </c>
      <c r="L37" s="4">
        <v>2.9</v>
      </c>
      <c r="M37" s="4">
        <v>71.2</v>
      </c>
      <c r="N37" s="4">
        <v>2.1</v>
      </c>
      <c r="O37" s="4">
        <v>3.9</v>
      </c>
      <c r="P37" s="4">
        <v>6</v>
      </c>
      <c r="Q37" s="4">
        <v>2.2999999999999998</v>
      </c>
      <c r="R37" s="4">
        <v>2.1</v>
      </c>
      <c r="S37" s="4">
        <v>2.1</v>
      </c>
      <c r="T37" s="4">
        <v>0.5</v>
      </c>
      <c r="U37" s="4">
        <v>2.7</v>
      </c>
      <c r="V37" s="4">
        <v>17.899999999999999</v>
      </c>
    </row>
    <row r="38" spans="1:22" x14ac:dyDescent="0.25">
      <c r="A38" s="3" t="s">
        <v>77</v>
      </c>
      <c r="B38" s="3" t="s">
        <v>67</v>
      </c>
      <c r="C38" s="4">
        <v>74</v>
      </c>
      <c r="D38" s="4">
        <v>33.5</v>
      </c>
      <c r="E38" s="4">
        <v>6.5</v>
      </c>
      <c r="F38" s="4">
        <v>14.1</v>
      </c>
      <c r="G38" s="4">
        <v>46.1</v>
      </c>
      <c r="H38" s="4">
        <v>1</v>
      </c>
      <c r="I38" s="4">
        <v>2.9</v>
      </c>
      <c r="J38" s="4">
        <v>35.799999999999997</v>
      </c>
      <c r="K38" s="4">
        <v>3.9</v>
      </c>
      <c r="L38" s="4">
        <v>5.3</v>
      </c>
      <c r="M38" s="4">
        <v>73.099999999999994</v>
      </c>
      <c r="N38" s="4">
        <v>2.1</v>
      </c>
      <c r="O38" s="4">
        <v>6.4</v>
      </c>
      <c r="P38" s="4">
        <v>8.5</v>
      </c>
      <c r="Q38" s="4">
        <v>3.1</v>
      </c>
      <c r="R38" s="4">
        <v>2.5</v>
      </c>
      <c r="S38" s="4">
        <v>1.7</v>
      </c>
      <c r="T38" s="4">
        <v>1.1000000000000001</v>
      </c>
      <c r="U38" s="4">
        <v>2.8</v>
      </c>
      <c r="V38" s="4">
        <v>17.899999999999999</v>
      </c>
    </row>
    <row r="39" spans="1:22" x14ac:dyDescent="0.25">
      <c r="A39" s="3" t="s">
        <v>78</v>
      </c>
      <c r="B39" s="3" t="s">
        <v>39</v>
      </c>
      <c r="C39" s="4">
        <v>79</v>
      </c>
      <c r="D39" s="4">
        <v>36.200000000000003</v>
      </c>
      <c r="E39" s="4">
        <v>5.8</v>
      </c>
      <c r="F39" s="4">
        <v>13.7</v>
      </c>
      <c r="G39" s="4">
        <v>42.3</v>
      </c>
      <c r="H39" s="4">
        <v>2.4</v>
      </c>
      <c r="I39" s="4">
        <v>6.3</v>
      </c>
      <c r="J39" s="4">
        <v>38</v>
      </c>
      <c r="K39" s="4">
        <v>4</v>
      </c>
      <c r="L39" s="4">
        <v>4.9000000000000004</v>
      </c>
      <c r="M39" s="4">
        <v>81.3</v>
      </c>
      <c r="N39" s="4">
        <v>1.1000000000000001</v>
      </c>
      <c r="O39" s="4">
        <v>3.6</v>
      </c>
      <c r="P39" s="4">
        <v>4.7</v>
      </c>
      <c r="Q39" s="4">
        <v>7.4</v>
      </c>
      <c r="R39" s="4">
        <v>2.5</v>
      </c>
      <c r="S39" s="4">
        <v>1.5</v>
      </c>
      <c r="T39" s="4">
        <v>0.2</v>
      </c>
      <c r="U39" s="4">
        <v>3.4</v>
      </c>
      <c r="V39" s="4">
        <v>17.899999999999999</v>
      </c>
    </row>
    <row r="40" spans="1:22" x14ac:dyDescent="0.25">
      <c r="A40" s="3" t="s">
        <v>79</v>
      </c>
      <c r="B40" s="3" t="s">
        <v>80</v>
      </c>
      <c r="C40" s="4">
        <v>72</v>
      </c>
      <c r="D40" s="4">
        <v>33.299999999999997</v>
      </c>
      <c r="E40" s="4">
        <v>6.4</v>
      </c>
      <c r="F40" s="4">
        <v>15.2</v>
      </c>
      <c r="G40" s="4">
        <v>42.2</v>
      </c>
      <c r="H40" s="4">
        <v>1.5</v>
      </c>
      <c r="I40" s="4">
        <v>4.7</v>
      </c>
      <c r="J40" s="4">
        <v>32.5</v>
      </c>
      <c r="K40" s="4">
        <v>3.6</v>
      </c>
      <c r="L40" s="4">
        <v>4.5</v>
      </c>
      <c r="M40" s="4">
        <v>80.2</v>
      </c>
      <c r="N40" s="4">
        <v>0.6</v>
      </c>
      <c r="O40" s="4">
        <v>2.9</v>
      </c>
      <c r="P40" s="4">
        <v>3.5</v>
      </c>
      <c r="Q40" s="4">
        <v>4.9000000000000004</v>
      </c>
      <c r="R40" s="4">
        <v>2.6</v>
      </c>
      <c r="S40" s="4">
        <v>1</v>
      </c>
      <c r="T40" s="4">
        <v>0.2</v>
      </c>
      <c r="U40" s="4">
        <v>2</v>
      </c>
      <c r="V40" s="4">
        <v>17.899999999999999</v>
      </c>
    </row>
    <row r="41" spans="1:22" x14ac:dyDescent="0.25">
      <c r="A41" s="3" t="s">
        <v>81</v>
      </c>
      <c r="B41" s="3" t="s">
        <v>55</v>
      </c>
      <c r="C41" s="4">
        <v>43</v>
      </c>
      <c r="D41" s="4">
        <v>32.9</v>
      </c>
      <c r="E41" s="4">
        <v>6.2</v>
      </c>
      <c r="F41" s="4">
        <v>12.9</v>
      </c>
      <c r="G41" s="4">
        <v>47.7</v>
      </c>
      <c r="H41" s="4">
        <v>1.2</v>
      </c>
      <c r="I41" s="4">
        <v>3.3</v>
      </c>
      <c r="J41" s="4">
        <v>35.700000000000003</v>
      </c>
      <c r="K41" s="4">
        <v>4.3</v>
      </c>
      <c r="L41" s="4">
        <v>5.5</v>
      </c>
      <c r="M41" s="4">
        <v>77.2</v>
      </c>
      <c r="N41" s="4">
        <v>0.6</v>
      </c>
      <c r="O41" s="4">
        <v>4.0999999999999996</v>
      </c>
      <c r="P41" s="4">
        <v>4.7</v>
      </c>
      <c r="Q41" s="4">
        <v>5.5</v>
      </c>
      <c r="R41" s="4">
        <v>3.3</v>
      </c>
      <c r="S41" s="4">
        <v>1.6</v>
      </c>
      <c r="T41" s="4">
        <v>0.3</v>
      </c>
      <c r="U41" s="4">
        <v>2.2999999999999998</v>
      </c>
      <c r="V41" s="4">
        <v>17.7</v>
      </c>
    </row>
    <row r="42" spans="1:22" x14ac:dyDescent="0.25">
      <c r="A42" s="3" t="s">
        <v>82</v>
      </c>
      <c r="B42" s="3" t="s">
        <v>41</v>
      </c>
      <c r="C42" s="4">
        <v>73</v>
      </c>
      <c r="D42" s="4">
        <v>35.799999999999997</v>
      </c>
      <c r="E42" s="4">
        <v>6.2</v>
      </c>
      <c r="F42" s="4">
        <v>15.7</v>
      </c>
      <c r="G42" s="4">
        <v>39.299999999999997</v>
      </c>
      <c r="H42" s="4">
        <v>1.5</v>
      </c>
      <c r="I42" s="4">
        <v>4.5</v>
      </c>
      <c r="J42" s="4">
        <v>33.299999999999997</v>
      </c>
      <c r="K42" s="4">
        <v>3.9</v>
      </c>
      <c r="L42" s="4">
        <v>4.5999999999999996</v>
      </c>
      <c r="M42" s="4">
        <v>83.7</v>
      </c>
      <c r="N42" s="4">
        <v>0.5</v>
      </c>
      <c r="O42" s="4">
        <v>3.7</v>
      </c>
      <c r="P42" s="4">
        <v>4.2</v>
      </c>
      <c r="Q42" s="4">
        <v>6.1</v>
      </c>
      <c r="R42" s="4">
        <v>2.2999999999999998</v>
      </c>
      <c r="S42" s="4">
        <v>1.2</v>
      </c>
      <c r="T42" s="4">
        <v>0.4</v>
      </c>
      <c r="U42" s="4">
        <v>1.8</v>
      </c>
      <c r="V42" s="4">
        <v>17.7</v>
      </c>
    </row>
    <row r="43" spans="1:22" x14ac:dyDescent="0.25">
      <c r="A43" s="3" t="s">
        <v>83</v>
      </c>
      <c r="B43" s="3" t="s">
        <v>84</v>
      </c>
      <c r="C43" s="4">
        <v>62</v>
      </c>
      <c r="D43" s="4">
        <v>35.799999999999997</v>
      </c>
      <c r="E43" s="4">
        <v>5.6</v>
      </c>
      <c r="F43" s="4">
        <v>13</v>
      </c>
      <c r="G43" s="4">
        <v>43.1</v>
      </c>
      <c r="H43" s="4">
        <v>1.2</v>
      </c>
      <c r="I43" s="4">
        <v>3.3</v>
      </c>
      <c r="J43" s="4">
        <v>35.6</v>
      </c>
      <c r="K43" s="4">
        <v>5.2</v>
      </c>
      <c r="L43" s="4">
        <v>6.5</v>
      </c>
      <c r="M43" s="4">
        <v>79.8</v>
      </c>
      <c r="N43" s="4">
        <v>0.6</v>
      </c>
      <c r="O43" s="4">
        <v>2.8</v>
      </c>
      <c r="P43" s="4">
        <v>3.5</v>
      </c>
      <c r="Q43" s="4">
        <v>8.8000000000000007</v>
      </c>
      <c r="R43" s="4">
        <v>3.2</v>
      </c>
      <c r="S43" s="4">
        <v>1.6</v>
      </c>
      <c r="T43" s="4">
        <v>0.2</v>
      </c>
      <c r="U43" s="4">
        <v>1.8</v>
      </c>
      <c r="V43" s="4">
        <v>17.600000000000001</v>
      </c>
    </row>
    <row r="44" spans="1:22" x14ac:dyDescent="0.25">
      <c r="A44" s="3" t="s">
        <v>85</v>
      </c>
      <c r="B44" s="3" t="s">
        <v>86</v>
      </c>
      <c r="C44" s="4">
        <v>79</v>
      </c>
      <c r="D44" s="4">
        <v>34.200000000000003</v>
      </c>
      <c r="E44" s="4">
        <v>7.1</v>
      </c>
      <c r="F44" s="4">
        <v>15.2</v>
      </c>
      <c r="G44" s="4">
        <v>46.7</v>
      </c>
      <c r="H44" s="4">
        <v>0</v>
      </c>
      <c r="I44" s="4">
        <v>0.3</v>
      </c>
      <c r="J44" s="4">
        <v>10</v>
      </c>
      <c r="K44" s="4">
        <v>3.2</v>
      </c>
      <c r="L44" s="4">
        <v>4.3</v>
      </c>
      <c r="M44" s="4">
        <v>74.2</v>
      </c>
      <c r="N44" s="4">
        <v>3.4</v>
      </c>
      <c r="O44" s="4">
        <v>6.7</v>
      </c>
      <c r="P44" s="4">
        <v>10.1</v>
      </c>
      <c r="Q44" s="4">
        <v>2.5</v>
      </c>
      <c r="R44" s="4">
        <v>2.2999999999999998</v>
      </c>
      <c r="S44" s="4">
        <v>0.7</v>
      </c>
      <c r="T44" s="4">
        <v>0.3</v>
      </c>
      <c r="U44" s="4">
        <v>2.7</v>
      </c>
      <c r="V44" s="4">
        <v>17.399999999999999</v>
      </c>
    </row>
    <row r="45" spans="1:22" x14ac:dyDescent="0.25">
      <c r="A45" s="3" t="s">
        <v>87</v>
      </c>
      <c r="B45" s="3" t="s">
        <v>74</v>
      </c>
      <c r="C45" s="4">
        <v>60</v>
      </c>
      <c r="D45" s="4">
        <v>31.4</v>
      </c>
      <c r="E45" s="4">
        <v>7.1</v>
      </c>
      <c r="F45" s="4">
        <v>14.8</v>
      </c>
      <c r="G45" s="4">
        <v>48</v>
      </c>
      <c r="H45" s="4">
        <v>0.1</v>
      </c>
      <c r="I45" s="4">
        <v>0.2</v>
      </c>
      <c r="J45" s="4">
        <v>28.6</v>
      </c>
      <c r="K45" s="4">
        <v>3.1</v>
      </c>
      <c r="L45" s="4">
        <v>4.2</v>
      </c>
      <c r="M45" s="4">
        <v>73.599999999999994</v>
      </c>
      <c r="N45" s="4">
        <v>2.1</v>
      </c>
      <c r="O45" s="4">
        <v>7.6</v>
      </c>
      <c r="P45" s="4">
        <v>9.6999999999999993</v>
      </c>
      <c r="Q45" s="4">
        <v>3.4</v>
      </c>
      <c r="R45" s="4">
        <v>2.4</v>
      </c>
      <c r="S45" s="4">
        <v>0.5</v>
      </c>
      <c r="T45" s="4">
        <v>1.5</v>
      </c>
      <c r="U45" s="4">
        <v>2.1</v>
      </c>
      <c r="V45" s="4">
        <v>17.399999999999999</v>
      </c>
    </row>
    <row r="46" spans="1:22" x14ac:dyDescent="0.25">
      <c r="A46" s="3" t="s">
        <v>88</v>
      </c>
      <c r="B46" s="3" t="s">
        <v>27</v>
      </c>
      <c r="C46" s="4">
        <v>54</v>
      </c>
      <c r="D46" s="4">
        <v>30.8</v>
      </c>
      <c r="E46" s="4">
        <v>7</v>
      </c>
      <c r="F46" s="4">
        <v>13</v>
      </c>
      <c r="G46" s="4">
        <v>54</v>
      </c>
      <c r="H46" s="4">
        <v>0</v>
      </c>
      <c r="I46" s="4">
        <v>0</v>
      </c>
      <c r="J46" s="4" t="s">
        <v>89</v>
      </c>
      <c r="K46" s="4">
        <v>3.4</v>
      </c>
      <c r="L46" s="4">
        <v>4.5999999999999996</v>
      </c>
      <c r="M46" s="4">
        <v>74.7</v>
      </c>
      <c r="N46" s="4">
        <v>3.8</v>
      </c>
      <c r="O46" s="4">
        <v>4.9000000000000004</v>
      </c>
      <c r="P46" s="4">
        <v>8.6999999999999993</v>
      </c>
      <c r="Q46" s="4">
        <v>0.9</v>
      </c>
      <c r="R46" s="4">
        <v>1.6</v>
      </c>
      <c r="S46" s="4">
        <v>0.6</v>
      </c>
      <c r="T46" s="4">
        <v>0.4</v>
      </c>
      <c r="U46" s="4">
        <v>2.4</v>
      </c>
      <c r="V46" s="4">
        <v>17.399999999999999</v>
      </c>
    </row>
    <row r="47" spans="1:22" x14ac:dyDescent="0.25">
      <c r="A47" s="3" t="s">
        <v>90</v>
      </c>
      <c r="B47" s="3" t="s">
        <v>86</v>
      </c>
      <c r="C47" s="4">
        <v>73</v>
      </c>
      <c r="D47" s="4">
        <v>33.5</v>
      </c>
      <c r="E47" s="4">
        <v>6.3</v>
      </c>
      <c r="F47" s="4">
        <v>14.1</v>
      </c>
      <c r="G47" s="4">
        <v>45</v>
      </c>
      <c r="H47" s="4">
        <v>1.4</v>
      </c>
      <c r="I47" s="4">
        <v>4</v>
      </c>
      <c r="J47" s="4">
        <v>36.1</v>
      </c>
      <c r="K47" s="4">
        <v>3.1</v>
      </c>
      <c r="L47" s="4">
        <v>3.8</v>
      </c>
      <c r="M47" s="4">
        <v>81.5</v>
      </c>
      <c r="N47" s="4">
        <v>0.6</v>
      </c>
      <c r="O47" s="4">
        <v>2.4</v>
      </c>
      <c r="P47" s="4">
        <v>2.9</v>
      </c>
      <c r="Q47" s="4">
        <v>6</v>
      </c>
      <c r="R47" s="4">
        <v>2.1</v>
      </c>
      <c r="S47" s="4">
        <v>1.5</v>
      </c>
      <c r="T47" s="4">
        <v>0.2</v>
      </c>
      <c r="U47" s="4">
        <v>1.9</v>
      </c>
      <c r="V47" s="4">
        <v>17.2</v>
      </c>
    </row>
    <row r="48" spans="1:22" x14ac:dyDescent="0.25">
      <c r="A48" s="3" t="s">
        <v>91</v>
      </c>
      <c r="B48" s="3" t="s">
        <v>60</v>
      </c>
      <c r="C48" s="4">
        <v>73</v>
      </c>
      <c r="D48" s="4">
        <v>34.700000000000003</v>
      </c>
      <c r="E48" s="4">
        <v>6.6</v>
      </c>
      <c r="F48" s="4">
        <v>15.7</v>
      </c>
      <c r="G48" s="4">
        <v>41.9</v>
      </c>
      <c r="H48" s="4">
        <v>1.9</v>
      </c>
      <c r="I48" s="4">
        <v>4.7</v>
      </c>
      <c r="J48" s="4">
        <v>40.200000000000003</v>
      </c>
      <c r="K48" s="4">
        <v>2</v>
      </c>
      <c r="L48" s="4">
        <v>2.6</v>
      </c>
      <c r="M48" s="4">
        <v>78.8</v>
      </c>
      <c r="N48" s="4">
        <v>0.7</v>
      </c>
      <c r="O48" s="4">
        <v>3</v>
      </c>
      <c r="P48" s="4">
        <v>3.7</v>
      </c>
      <c r="Q48" s="4">
        <v>3.3</v>
      </c>
      <c r="R48" s="4">
        <v>1.8</v>
      </c>
      <c r="S48" s="4">
        <v>1</v>
      </c>
      <c r="T48" s="4">
        <v>0.2</v>
      </c>
      <c r="U48" s="4">
        <v>2.1</v>
      </c>
      <c r="V48" s="4">
        <v>17.100000000000001</v>
      </c>
    </row>
    <row r="49" spans="1:22" x14ac:dyDescent="0.25">
      <c r="A49" s="3" t="s">
        <v>92</v>
      </c>
      <c r="B49" s="3" t="s">
        <v>93</v>
      </c>
      <c r="C49" s="4">
        <v>82</v>
      </c>
      <c r="D49" s="4">
        <v>34.200000000000003</v>
      </c>
      <c r="E49" s="4">
        <v>5.9</v>
      </c>
      <c r="F49" s="4">
        <v>14.3</v>
      </c>
      <c r="G49" s="4">
        <v>41.2</v>
      </c>
      <c r="H49" s="4">
        <v>1.6</v>
      </c>
      <c r="I49" s="4">
        <v>4.8</v>
      </c>
      <c r="J49" s="4">
        <v>34.1</v>
      </c>
      <c r="K49" s="4">
        <v>3.5</v>
      </c>
      <c r="L49" s="4">
        <v>4.3</v>
      </c>
      <c r="M49" s="4">
        <v>79.5</v>
      </c>
      <c r="N49" s="4">
        <v>0.7</v>
      </c>
      <c r="O49" s="4">
        <v>4</v>
      </c>
      <c r="P49" s="4">
        <v>4.5999999999999996</v>
      </c>
      <c r="Q49" s="4">
        <v>1.7</v>
      </c>
      <c r="R49" s="4">
        <v>2</v>
      </c>
      <c r="S49" s="4">
        <v>0.7</v>
      </c>
      <c r="T49" s="4">
        <v>0.6</v>
      </c>
      <c r="U49" s="4">
        <v>2.2000000000000002</v>
      </c>
      <c r="V49" s="4">
        <v>16.899999999999999</v>
      </c>
    </row>
    <row r="50" spans="1:22" x14ac:dyDescent="0.25">
      <c r="A50" s="3" t="s">
        <v>94</v>
      </c>
      <c r="B50" s="3" t="s">
        <v>95</v>
      </c>
      <c r="C50" s="4">
        <v>68</v>
      </c>
      <c r="D50" s="4">
        <v>29.4</v>
      </c>
      <c r="E50" s="4">
        <v>6.7</v>
      </c>
      <c r="F50" s="4">
        <v>13.4</v>
      </c>
      <c r="G50" s="4">
        <v>49.9</v>
      </c>
      <c r="H50" s="4">
        <v>0.4</v>
      </c>
      <c r="I50" s="4">
        <v>1</v>
      </c>
      <c r="J50" s="4">
        <v>37.299999999999997</v>
      </c>
      <c r="K50" s="4">
        <v>2.9</v>
      </c>
      <c r="L50" s="4">
        <v>3.6</v>
      </c>
      <c r="M50" s="4">
        <v>81.099999999999994</v>
      </c>
      <c r="N50" s="4">
        <v>0.3</v>
      </c>
      <c r="O50" s="4">
        <v>2</v>
      </c>
      <c r="P50" s="4">
        <v>2.2999999999999998</v>
      </c>
      <c r="Q50" s="4">
        <v>5.7</v>
      </c>
      <c r="R50" s="4">
        <v>2.2000000000000002</v>
      </c>
      <c r="S50" s="4">
        <v>0.5</v>
      </c>
      <c r="T50" s="4">
        <v>0.1</v>
      </c>
      <c r="U50" s="4">
        <v>1.3</v>
      </c>
      <c r="V50" s="4">
        <v>16.7</v>
      </c>
    </row>
    <row r="51" spans="1:22" x14ac:dyDescent="0.25">
      <c r="A51" s="3" t="s">
        <v>96</v>
      </c>
      <c r="B51" s="3" t="s">
        <v>76</v>
      </c>
      <c r="C51" s="4">
        <v>70</v>
      </c>
      <c r="D51" s="4">
        <v>34.5</v>
      </c>
      <c r="E51" s="4">
        <v>6.1</v>
      </c>
      <c r="F51" s="4">
        <v>15.1</v>
      </c>
      <c r="G51" s="4">
        <v>40.5</v>
      </c>
      <c r="H51" s="4">
        <v>0.8</v>
      </c>
      <c r="I51" s="4">
        <v>3</v>
      </c>
      <c r="J51" s="4">
        <v>26.4</v>
      </c>
      <c r="K51" s="4">
        <v>3.7</v>
      </c>
      <c r="L51" s="4">
        <v>5.2</v>
      </c>
      <c r="M51" s="4">
        <v>70.3</v>
      </c>
      <c r="N51" s="4">
        <v>1.4</v>
      </c>
      <c r="O51" s="4">
        <v>4.8</v>
      </c>
      <c r="P51" s="4">
        <v>6.2</v>
      </c>
      <c r="Q51" s="4">
        <v>6.3</v>
      </c>
      <c r="R51" s="4">
        <v>3.5</v>
      </c>
      <c r="S51" s="4">
        <v>1.9</v>
      </c>
      <c r="T51" s="4">
        <v>0.6</v>
      </c>
      <c r="U51" s="4">
        <v>3</v>
      </c>
      <c r="V51" s="4">
        <v>16.7</v>
      </c>
    </row>
    <row r="52" spans="1:22" x14ac:dyDescent="0.25">
      <c r="A52" s="3" t="s">
        <v>97</v>
      </c>
      <c r="B52" s="3" t="s">
        <v>29</v>
      </c>
      <c r="C52" s="4">
        <v>74</v>
      </c>
      <c r="D52" s="4">
        <v>37.6</v>
      </c>
      <c r="E52" s="4">
        <v>6.3</v>
      </c>
      <c r="F52" s="4">
        <v>13.3</v>
      </c>
      <c r="G52" s="4">
        <v>47.2</v>
      </c>
      <c r="H52" s="4">
        <v>1.8</v>
      </c>
      <c r="I52" s="4">
        <v>4.7</v>
      </c>
      <c r="J52" s="4">
        <v>37</v>
      </c>
      <c r="K52" s="4">
        <v>2.2000000000000002</v>
      </c>
      <c r="L52" s="4">
        <v>3</v>
      </c>
      <c r="M52" s="4">
        <v>74.2</v>
      </c>
      <c r="N52" s="4">
        <v>0.9</v>
      </c>
      <c r="O52" s="4">
        <v>4.5999999999999996</v>
      </c>
      <c r="P52" s="4">
        <v>5.5</v>
      </c>
      <c r="Q52" s="4">
        <v>4</v>
      </c>
      <c r="R52" s="4">
        <v>1.9</v>
      </c>
      <c r="S52" s="4">
        <v>1.2</v>
      </c>
      <c r="T52" s="4">
        <v>0.4</v>
      </c>
      <c r="U52" s="4">
        <v>2.2999999999999998</v>
      </c>
      <c r="V52" s="4">
        <v>16.600000000000001</v>
      </c>
    </row>
    <row r="53" spans="1:22" x14ac:dyDescent="0.25">
      <c r="A53" s="3" t="s">
        <v>98</v>
      </c>
      <c r="B53" s="3" t="s">
        <v>67</v>
      </c>
      <c r="C53" s="4">
        <v>79</v>
      </c>
      <c r="D53" s="4">
        <v>32.200000000000003</v>
      </c>
      <c r="E53" s="4">
        <v>5.8</v>
      </c>
      <c r="F53" s="4">
        <v>13.2</v>
      </c>
      <c r="G53" s="4">
        <v>43.8</v>
      </c>
      <c r="H53" s="4">
        <v>0.9</v>
      </c>
      <c r="I53" s="4">
        <v>2.8</v>
      </c>
      <c r="J53" s="4">
        <v>32.9</v>
      </c>
      <c r="K53" s="4">
        <v>4</v>
      </c>
      <c r="L53" s="4">
        <v>4.8</v>
      </c>
      <c r="M53" s="4">
        <v>84.6</v>
      </c>
      <c r="N53" s="4">
        <v>0.4</v>
      </c>
      <c r="O53" s="4">
        <v>2.2000000000000002</v>
      </c>
      <c r="P53" s="4">
        <v>2.6</v>
      </c>
      <c r="Q53" s="4">
        <v>6.7</v>
      </c>
      <c r="R53" s="4">
        <v>2.9</v>
      </c>
      <c r="S53" s="4">
        <v>1.1000000000000001</v>
      </c>
      <c r="T53" s="4">
        <v>0.2</v>
      </c>
      <c r="U53" s="4">
        <v>2</v>
      </c>
      <c r="V53" s="4">
        <v>16.5</v>
      </c>
    </row>
    <row r="54" spans="1:22" x14ac:dyDescent="0.25">
      <c r="A54" s="3" t="s">
        <v>99</v>
      </c>
      <c r="B54" s="3" t="s">
        <v>35</v>
      </c>
      <c r="C54" s="4">
        <v>82</v>
      </c>
      <c r="D54" s="4">
        <v>33.9</v>
      </c>
      <c r="E54" s="4">
        <v>5.4</v>
      </c>
      <c r="F54" s="4">
        <v>12.3</v>
      </c>
      <c r="G54" s="4">
        <v>44.1</v>
      </c>
      <c r="H54" s="4">
        <v>2.5</v>
      </c>
      <c r="I54" s="4">
        <v>6.2</v>
      </c>
      <c r="J54" s="4">
        <v>39.299999999999997</v>
      </c>
      <c r="K54" s="4">
        <v>3.1</v>
      </c>
      <c r="L54" s="4">
        <v>3.7</v>
      </c>
      <c r="M54" s="4">
        <v>83.7</v>
      </c>
      <c r="N54" s="4">
        <v>0.6</v>
      </c>
      <c r="O54" s="4">
        <v>2.9</v>
      </c>
      <c r="P54" s="4">
        <v>3.5</v>
      </c>
      <c r="Q54" s="4">
        <v>2.4</v>
      </c>
      <c r="R54" s="4">
        <v>1.3</v>
      </c>
      <c r="S54" s="4">
        <v>0.9</v>
      </c>
      <c r="T54" s="4">
        <v>0.2</v>
      </c>
      <c r="U54" s="4">
        <v>2.1</v>
      </c>
      <c r="V54" s="4">
        <v>16.399999999999999</v>
      </c>
    </row>
    <row r="55" spans="1:22" x14ac:dyDescent="0.25">
      <c r="A55" s="3" t="s">
        <v>100</v>
      </c>
      <c r="B55" s="3" t="s">
        <v>101</v>
      </c>
      <c r="C55" s="4">
        <v>77</v>
      </c>
      <c r="D55" s="4">
        <v>35.5</v>
      </c>
      <c r="E55" s="4">
        <v>6.7</v>
      </c>
      <c r="F55" s="4">
        <v>16</v>
      </c>
      <c r="G55" s="4">
        <v>41.9</v>
      </c>
      <c r="H55" s="4">
        <v>0.9</v>
      </c>
      <c r="I55" s="4">
        <v>3.4</v>
      </c>
      <c r="J55" s="4">
        <v>26.4</v>
      </c>
      <c r="K55" s="4">
        <v>2.1</v>
      </c>
      <c r="L55" s="4">
        <v>3.9</v>
      </c>
      <c r="M55" s="4">
        <v>53.2</v>
      </c>
      <c r="N55" s="4">
        <v>1.3</v>
      </c>
      <c r="O55" s="4">
        <v>5.4</v>
      </c>
      <c r="P55" s="4">
        <v>6.8</v>
      </c>
      <c r="Q55" s="4">
        <v>3.3</v>
      </c>
      <c r="R55" s="4">
        <v>2.6</v>
      </c>
      <c r="S55" s="4">
        <v>1.4</v>
      </c>
      <c r="T55" s="4">
        <v>1.4</v>
      </c>
      <c r="U55" s="4">
        <v>2.6</v>
      </c>
      <c r="V55" s="4">
        <v>16.399999999999999</v>
      </c>
    </row>
    <row r="56" spans="1:22" x14ac:dyDescent="0.25">
      <c r="A56" s="3" t="s">
        <v>102</v>
      </c>
      <c r="B56" s="3" t="s">
        <v>25</v>
      </c>
      <c r="C56" s="4">
        <v>79</v>
      </c>
      <c r="D56" s="4">
        <v>32</v>
      </c>
      <c r="E56" s="4">
        <v>6.2</v>
      </c>
      <c r="F56" s="4">
        <v>12.1</v>
      </c>
      <c r="G56" s="4">
        <v>51.6</v>
      </c>
      <c r="H56" s="4">
        <v>0.9</v>
      </c>
      <c r="I56" s="4">
        <v>2.8</v>
      </c>
      <c r="J56" s="4">
        <v>33.9</v>
      </c>
      <c r="K56" s="4">
        <v>2.8</v>
      </c>
      <c r="L56" s="4">
        <v>3.4</v>
      </c>
      <c r="M56" s="4">
        <v>82</v>
      </c>
      <c r="N56" s="4">
        <v>1.2</v>
      </c>
      <c r="O56" s="4">
        <v>5.4</v>
      </c>
      <c r="P56" s="4">
        <v>6.6</v>
      </c>
      <c r="Q56" s="4">
        <v>1.1000000000000001</v>
      </c>
      <c r="R56" s="4">
        <v>1.6</v>
      </c>
      <c r="S56" s="4">
        <v>1</v>
      </c>
      <c r="T56" s="4">
        <v>1</v>
      </c>
      <c r="U56" s="4">
        <v>2.4</v>
      </c>
      <c r="V56" s="4">
        <v>16.2</v>
      </c>
    </row>
    <row r="57" spans="1:22" x14ac:dyDescent="0.25">
      <c r="A57" s="3" t="s">
        <v>103</v>
      </c>
      <c r="B57" s="3" t="s">
        <v>104</v>
      </c>
      <c r="C57" s="4">
        <v>77</v>
      </c>
      <c r="D57" s="4">
        <v>36.4</v>
      </c>
      <c r="E57" s="4">
        <v>5.5</v>
      </c>
      <c r="F57" s="4">
        <v>13.4</v>
      </c>
      <c r="G57" s="4">
        <v>41.3</v>
      </c>
      <c r="H57" s="4">
        <v>1.1000000000000001</v>
      </c>
      <c r="I57" s="4">
        <v>3.6</v>
      </c>
      <c r="J57" s="4">
        <v>30.4</v>
      </c>
      <c r="K57" s="4">
        <v>4</v>
      </c>
      <c r="L57" s="4">
        <v>4.9000000000000004</v>
      </c>
      <c r="M57" s="4">
        <v>81.599999999999994</v>
      </c>
      <c r="N57" s="4">
        <v>0.8</v>
      </c>
      <c r="O57" s="4">
        <v>4.3</v>
      </c>
      <c r="P57" s="4">
        <v>5.0999999999999996</v>
      </c>
      <c r="Q57" s="4">
        <v>5.2</v>
      </c>
      <c r="R57" s="4">
        <v>2.8</v>
      </c>
      <c r="S57" s="4">
        <v>1.4</v>
      </c>
      <c r="T57" s="4">
        <v>0.5</v>
      </c>
      <c r="U57" s="4">
        <v>2</v>
      </c>
      <c r="V57" s="4">
        <v>16.2</v>
      </c>
    </row>
    <row r="58" spans="1:22" x14ac:dyDescent="0.25">
      <c r="A58" s="3" t="s">
        <v>105</v>
      </c>
      <c r="B58" s="3" t="s">
        <v>48</v>
      </c>
      <c r="C58" s="4">
        <v>63</v>
      </c>
      <c r="D58" s="4">
        <v>35.1</v>
      </c>
      <c r="E58" s="4">
        <v>5.9</v>
      </c>
      <c r="F58" s="4">
        <v>13.7</v>
      </c>
      <c r="G58" s="4">
        <v>43.1</v>
      </c>
      <c r="H58" s="4">
        <v>0.9</v>
      </c>
      <c r="I58" s="4">
        <v>3</v>
      </c>
      <c r="J58" s="4">
        <v>30.2</v>
      </c>
      <c r="K58" s="4">
        <v>3.4</v>
      </c>
      <c r="L58" s="4">
        <v>4.3</v>
      </c>
      <c r="M58" s="4">
        <v>79.099999999999994</v>
      </c>
      <c r="N58" s="4">
        <v>1.6</v>
      </c>
      <c r="O58" s="4">
        <v>4.2</v>
      </c>
      <c r="P58" s="4">
        <v>5.7</v>
      </c>
      <c r="Q58" s="4">
        <v>2.9</v>
      </c>
      <c r="R58" s="4">
        <v>1.8</v>
      </c>
      <c r="S58" s="4">
        <v>1</v>
      </c>
      <c r="T58" s="4">
        <v>0.1</v>
      </c>
      <c r="U58" s="4">
        <v>1.8</v>
      </c>
      <c r="V58" s="4">
        <v>16</v>
      </c>
    </row>
    <row r="59" spans="1:22" x14ac:dyDescent="0.25">
      <c r="A59" s="3" t="s">
        <v>106</v>
      </c>
      <c r="B59" s="3" t="s">
        <v>48</v>
      </c>
      <c r="C59" s="4">
        <v>70</v>
      </c>
      <c r="D59" s="4">
        <v>29.6</v>
      </c>
      <c r="E59" s="4">
        <v>6.1</v>
      </c>
      <c r="F59" s="4">
        <v>14.2</v>
      </c>
      <c r="G59" s="4">
        <v>43.3</v>
      </c>
      <c r="H59" s="4">
        <v>1.3</v>
      </c>
      <c r="I59" s="4">
        <v>3.6</v>
      </c>
      <c r="J59" s="4">
        <v>36.799999999999997</v>
      </c>
      <c r="K59" s="4">
        <v>2.2999999999999998</v>
      </c>
      <c r="L59" s="4">
        <v>3.4</v>
      </c>
      <c r="M59" s="4">
        <v>68.5</v>
      </c>
      <c r="N59" s="4">
        <v>0.5</v>
      </c>
      <c r="O59" s="4">
        <v>2.2999999999999998</v>
      </c>
      <c r="P59" s="4">
        <v>2.8</v>
      </c>
      <c r="Q59" s="4">
        <v>3</v>
      </c>
      <c r="R59" s="4">
        <v>2.2000000000000002</v>
      </c>
      <c r="S59" s="4">
        <v>0.9</v>
      </c>
      <c r="T59" s="4">
        <v>0.2</v>
      </c>
      <c r="U59" s="4">
        <v>2.2000000000000002</v>
      </c>
      <c r="V59" s="4">
        <v>15.9</v>
      </c>
    </row>
    <row r="60" spans="1:22" x14ac:dyDescent="0.25">
      <c r="A60" s="3" t="s">
        <v>107</v>
      </c>
      <c r="B60" s="3" t="s">
        <v>108</v>
      </c>
      <c r="C60" s="4">
        <v>10</v>
      </c>
      <c r="D60" s="4">
        <v>31.1</v>
      </c>
      <c r="E60" s="4">
        <v>5.8</v>
      </c>
      <c r="F60" s="4">
        <v>16.399999999999999</v>
      </c>
      <c r="G60" s="4">
        <v>35.4</v>
      </c>
      <c r="H60" s="4">
        <v>1.6</v>
      </c>
      <c r="I60" s="4">
        <v>4.7</v>
      </c>
      <c r="J60" s="4">
        <v>34</v>
      </c>
      <c r="K60" s="4">
        <v>2.7</v>
      </c>
      <c r="L60" s="4">
        <v>3.2</v>
      </c>
      <c r="M60" s="4">
        <v>84.4</v>
      </c>
      <c r="N60" s="4">
        <v>0.9</v>
      </c>
      <c r="O60" s="4">
        <v>2.2999999999999998</v>
      </c>
      <c r="P60" s="4">
        <v>3.2</v>
      </c>
      <c r="Q60" s="4">
        <v>4.3</v>
      </c>
      <c r="R60" s="4">
        <v>3.4</v>
      </c>
      <c r="S60" s="4">
        <v>0.5</v>
      </c>
      <c r="T60" s="4">
        <v>0.1</v>
      </c>
      <c r="U60" s="4">
        <v>1.5</v>
      </c>
      <c r="V60" s="4">
        <v>15.9</v>
      </c>
    </row>
    <row r="61" spans="1:22" x14ac:dyDescent="0.25">
      <c r="A61" s="3" t="s">
        <v>109</v>
      </c>
      <c r="B61" s="3" t="s">
        <v>55</v>
      </c>
      <c r="C61" s="4">
        <v>82</v>
      </c>
      <c r="D61" s="4">
        <v>28.4</v>
      </c>
      <c r="E61" s="4">
        <v>5.5</v>
      </c>
      <c r="F61" s="4">
        <v>12.3</v>
      </c>
      <c r="G61" s="4">
        <v>44.5</v>
      </c>
      <c r="H61" s="4">
        <v>2.5</v>
      </c>
      <c r="I61" s="4">
        <v>6.2</v>
      </c>
      <c r="J61" s="4">
        <v>40</v>
      </c>
      <c r="K61" s="4">
        <v>2.4</v>
      </c>
      <c r="L61" s="4">
        <v>2.8</v>
      </c>
      <c r="M61" s="4">
        <v>84.8</v>
      </c>
      <c r="N61" s="4">
        <v>0.6</v>
      </c>
      <c r="O61" s="4">
        <v>2.8</v>
      </c>
      <c r="P61" s="4">
        <v>3.4</v>
      </c>
      <c r="Q61" s="4">
        <v>1.5</v>
      </c>
      <c r="R61" s="4">
        <v>1.8</v>
      </c>
      <c r="S61" s="4">
        <v>0.9</v>
      </c>
      <c r="T61" s="4">
        <v>0.5</v>
      </c>
      <c r="U61" s="4">
        <v>2.7</v>
      </c>
      <c r="V61" s="4">
        <v>15.8</v>
      </c>
    </row>
    <row r="62" spans="1:22" x14ac:dyDescent="0.25">
      <c r="A62" s="3" t="s">
        <v>110</v>
      </c>
      <c r="B62" s="3" t="s">
        <v>53</v>
      </c>
      <c r="C62" s="4">
        <v>79</v>
      </c>
      <c r="D62" s="4">
        <v>32.6</v>
      </c>
      <c r="E62" s="4">
        <v>5.8</v>
      </c>
      <c r="F62" s="4">
        <v>12.9</v>
      </c>
      <c r="G62" s="4">
        <v>45.4</v>
      </c>
      <c r="H62" s="4">
        <v>2.1</v>
      </c>
      <c r="I62" s="4">
        <v>5.0999999999999996</v>
      </c>
      <c r="J62" s="4">
        <v>40.1</v>
      </c>
      <c r="K62" s="4">
        <v>2</v>
      </c>
      <c r="L62" s="4">
        <v>2.5</v>
      </c>
      <c r="M62" s="4">
        <v>81.5</v>
      </c>
      <c r="N62" s="4">
        <v>0.6</v>
      </c>
      <c r="O62" s="4">
        <v>2.8</v>
      </c>
      <c r="P62" s="4">
        <v>3.4</v>
      </c>
      <c r="Q62" s="4">
        <v>2.7</v>
      </c>
      <c r="R62" s="4">
        <v>1.5</v>
      </c>
      <c r="S62" s="4">
        <v>0.6</v>
      </c>
      <c r="T62" s="4">
        <v>0.1</v>
      </c>
      <c r="U62" s="4">
        <v>1.6</v>
      </c>
      <c r="V62" s="4">
        <v>15.8</v>
      </c>
    </row>
    <row r="63" spans="1:22" x14ac:dyDescent="0.25">
      <c r="A63" s="3" t="s">
        <v>111</v>
      </c>
      <c r="B63" s="3" t="s">
        <v>74</v>
      </c>
      <c r="C63" s="4">
        <v>77</v>
      </c>
      <c r="D63" s="4">
        <v>33.200000000000003</v>
      </c>
      <c r="E63" s="4">
        <v>5.4</v>
      </c>
      <c r="F63" s="4">
        <v>11.6</v>
      </c>
      <c r="G63" s="4">
        <v>46.3</v>
      </c>
      <c r="H63" s="4">
        <v>2.1</v>
      </c>
      <c r="I63" s="4">
        <v>5.2</v>
      </c>
      <c r="J63" s="4">
        <v>40.1</v>
      </c>
      <c r="K63" s="4">
        <v>2.9</v>
      </c>
      <c r="L63" s="4">
        <v>3.4</v>
      </c>
      <c r="M63" s="4">
        <v>85.7</v>
      </c>
      <c r="N63" s="4">
        <v>0.4</v>
      </c>
      <c r="O63" s="4">
        <v>2.1</v>
      </c>
      <c r="P63" s="4">
        <v>2.5</v>
      </c>
      <c r="Q63" s="4">
        <v>1.8</v>
      </c>
      <c r="R63" s="4">
        <v>1.4</v>
      </c>
      <c r="S63" s="4">
        <v>1.4</v>
      </c>
      <c r="T63" s="4">
        <v>0.1</v>
      </c>
      <c r="U63" s="4">
        <v>1.5</v>
      </c>
      <c r="V63" s="4">
        <v>15.7</v>
      </c>
    </row>
    <row r="64" spans="1:22" x14ac:dyDescent="0.25">
      <c r="A64" s="3" t="s">
        <v>112</v>
      </c>
      <c r="B64" s="3" t="s">
        <v>101</v>
      </c>
      <c r="C64" s="4">
        <v>80</v>
      </c>
      <c r="D64" s="4">
        <v>34.1</v>
      </c>
      <c r="E64" s="4">
        <v>5.3</v>
      </c>
      <c r="F64" s="4">
        <v>14.2</v>
      </c>
      <c r="G64" s="4">
        <v>37.299999999999997</v>
      </c>
      <c r="H64" s="4">
        <v>1.9</v>
      </c>
      <c r="I64" s="4">
        <v>5.7</v>
      </c>
      <c r="J64" s="4">
        <v>33.700000000000003</v>
      </c>
      <c r="K64" s="4">
        <v>3</v>
      </c>
      <c r="L64" s="4">
        <v>4</v>
      </c>
      <c r="M64" s="4">
        <v>75.099999999999994</v>
      </c>
      <c r="N64" s="4">
        <v>0.7</v>
      </c>
      <c r="O64" s="4">
        <v>2.2999999999999998</v>
      </c>
      <c r="P64" s="4">
        <v>3.1</v>
      </c>
      <c r="Q64" s="4">
        <v>7.6</v>
      </c>
      <c r="R64" s="4">
        <v>2.7</v>
      </c>
      <c r="S64" s="4">
        <v>1.3</v>
      </c>
      <c r="T64" s="4">
        <v>0.1</v>
      </c>
      <c r="U64" s="4">
        <v>2</v>
      </c>
      <c r="V64" s="4">
        <v>15.5</v>
      </c>
    </row>
    <row r="65" spans="1:22" x14ac:dyDescent="0.25">
      <c r="A65" s="3" t="s">
        <v>113</v>
      </c>
      <c r="B65" s="3" t="s">
        <v>50</v>
      </c>
      <c r="C65" s="4">
        <v>64</v>
      </c>
      <c r="D65" s="4">
        <v>32.1</v>
      </c>
      <c r="E65" s="4">
        <v>5.6</v>
      </c>
      <c r="F65" s="4">
        <v>12.8</v>
      </c>
      <c r="G65" s="4">
        <v>43.6</v>
      </c>
      <c r="H65" s="4">
        <v>1.6</v>
      </c>
      <c r="I65" s="4">
        <v>4</v>
      </c>
      <c r="J65" s="4">
        <v>39.1</v>
      </c>
      <c r="K65" s="4">
        <v>2.7</v>
      </c>
      <c r="L65" s="4">
        <v>3.5</v>
      </c>
      <c r="M65" s="4">
        <v>78.5</v>
      </c>
      <c r="N65" s="4">
        <v>0.5</v>
      </c>
      <c r="O65" s="4">
        <v>2.1</v>
      </c>
      <c r="P65" s="4">
        <v>2.6</v>
      </c>
      <c r="Q65" s="4">
        <v>3.3</v>
      </c>
      <c r="R65" s="4">
        <v>2.1</v>
      </c>
      <c r="S65" s="4">
        <v>1.2</v>
      </c>
      <c r="T65" s="4">
        <v>0.2</v>
      </c>
      <c r="U65" s="4">
        <v>1.8</v>
      </c>
      <c r="V65" s="4">
        <v>15.4</v>
      </c>
    </row>
    <row r="66" spans="1:22" x14ac:dyDescent="0.25">
      <c r="A66" s="3" t="s">
        <v>114</v>
      </c>
      <c r="B66" s="3" t="s">
        <v>31</v>
      </c>
      <c r="C66" s="4">
        <v>35</v>
      </c>
      <c r="D66" s="4">
        <v>28.2</v>
      </c>
      <c r="E66" s="4">
        <v>5.2</v>
      </c>
      <c r="F66" s="4">
        <v>11.4</v>
      </c>
      <c r="G66" s="4">
        <v>45.5</v>
      </c>
      <c r="H66" s="4">
        <v>2.1</v>
      </c>
      <c r="I66" s="4">
        <v>5.3</v>
      </c>
      <c r="J66" s="4">
        <v>39.5</v>
      </c>
      <c r="K66" s="4">
        <v>2.8</v>
      </c>
      <c r="L66" s="4">
        <v>3</v>
      </c>
      <c r="M66" s="4">
        <v>91.5</v>
      </c>
      <c r="N66" s="4">
        <v>0.3</v>
      </c>
      <c r="O66" s="4">
        <v>1.9</v>
      </c>
      <c r="P66" s="4">
        <v>2.1</v>
      </c>
      <c r="Q66" s="4">
        <v>2.2000000000000002</v>
      </c>
      <c r="R66" s="4">
        <v>1.2</v>
      </c>
      <c r="S66" s="4">
        <v>0.8</v>
      </c>
      <c r="T66" s="4">
        <v>0.1</v>
      </c>
      <c r="U66" s="4">
        <v>1.9</v>
      </c>
      <c r="V66" s="4">
        <v>15.2</v>
      </c>
    </row>
    <row r="67" spans="1:22" x14ac:dyDescent="0.25">
      <c r="A67" s="3" t="s">
        <v>115</v>
      </c>
      <c r="B67" s="3" t="s">
        <v>101</v>
      </c>
      <c r="C67" s="4">
        <v>82</v>
      </c>
      <c r="D67" s="4">
        <v>32.799999999999997</v>
      </c>
      <c r="E67" s="4">
        <v>6.1</v>
      </c>
      <c r="F67" s="4">
        <v>12.4</v>
      </c>
      <c r="G67" s="4">
        <v>49.7</v>
      </c>
      <c r="H67" s="4">
        <v>0</v>
      </c>
      <c r="I67" s="4">
        <v>0</v>
      </c>
      <c r="J67" s="4">
        <v>0</v>
      </c>
      <c r="K67" s="4">
        <v>2.9</v>
      </c>
      <c r="L67" s="4">
        <v>4.5</v>
      </c>
      <c r="M67" s="4">
        <v>65.7</v>
      </c>
      <c r="N67" s="4">
        <v>3.1</v>
      </c>
      <c r="O67" s="4">
        <v>6.1</v>
      </c>
      <c r="P67" s="4">
        <v>9.3000000000000007</v>
      </c>
      <c r="Q67" s="4">
        <v>2.1</v>
      </c>
      <c r="R67" s="4">
        <v>2</v>
      </c>
      <c r="S67" s="4">
        <v>1.1000000000000001</v>
      </c>
      <c r="T67" s="4">
        <v>0.6</v>
      </c>
      <c r="U67" s="4">
        <v>2.5</v>
      </c>
      <c r="V67" s="4">
        <v>15.2</v>
      </c>
    </row>
    <row r="68" spans="1:22" x14ac:dyDescent="0.25">
      <c r="A68" s="3" t="s">
        <v>116</v>
      </c>
      <c r="B68" s="3" t="s">
        <v>21</v>
      </c>
      <c r="C68" s="4">
        <v>81</v>
      </c>
      <c r="D68" s="4">
        <v>32.9</v>
      </c>
      <c r="E68" s="4">
        <v>6.5</v>
      </c>
      <c r="F68" s="4">
        <v>12.1</v>
      </c>
      <c r="G68" s="4">
        <v>53.6</v>
      </c>
      <c r="H68" s="4">
        <v>0.3</v>
      </c>
      <c r="I68" s="4">
        <v>0.7</v>
      </c>
      <c r="J68" s="4">
        <v>38.299999999999997</v>
      </c>
      <c r="K68" s="4">
        <v>1.9</v>
      </c>
      <c r="L68" s="4">
        <v>2.5</v>
      </c>
      <c r="M68" s="4">
        <v>78.400000000000006</v>
      </c>
      <c r="N68" s="4">
        <v>2.8</v>
      </c>
      <c r="O68" s="4">
        <v>6</v>
      </c>
      <c r="P68" s="4">
        <v>8.8000000000000007</v>
      </c>
      <c r="Q68" s="4">
        <v>1</v>
      </c>
      <c r="R68" s="4">
        <v>1.5</v>
      </c>
      <c r="S68" s="4">
        <v>0.5</v>
      </c>
      <c r="T68" s="4">
        <v>2.7</v>
      </c>
      <c r="U68" s="4">
        <v>2.9</v>
      </c>
      <c r="V68" s="4">
        <v>15.1</v>
      </c>
    </row>
    <row r="69" spans="1:22" x14ac:dyDescent="0.25">
      <c r="A69" s="3" t="s">
        <v>117</v>
      </c>
      <c r="B69" s="3" t="s">
        <v>95</v>
      </c>
      <c r="C69" s="4">
        <v>74</v>
      </c>
      <c r="D69" s="4">
        <v>29.2</v>
      </c>
      <c r="E69" s="4">
        <v>6</v>
      </c>
      <c r="F69" s="4">
        <v>12.2</v>
      </c>
      <c r="G69" s="4">
        <v>49</v>
      </c>
      <c r="H69" s="4">
        <v>0</v>
      </c>
      <c r="I69" s="4">
        <v>0.1</v>
      </c>
      <c r="J69" s="4">
        <v>0</v>
      </c>
      <c r="K69" s="4">
        <v>3.1</v>
      </c>
      <c r="L69" s="4">
        <v>4.3</v>
      </c>
      <c r="M69" s="4">
        <v>73.099999999999994</v>
      </c>
      <c r="N69" s="4">
        <v>2.1</v>
      </c>
      <c r="O69" s="4">
        <v>7.6</v>
      </c>
      <c r="P69" s="4">
        <v>9.6999999999999993</v>
      </c>
      <c r="Q69" s="4">
        <v>3</v>
      </c>
      <c r="R69" s="4">
        <v>2.1</v>
      </c>
      <c r="S69" s="4">
        <v>0.6</v>
      </c>
      <c r="T69" s="4">
        <v>1.9</v>
      </c>
      <c r="U69" s="4">
        <v>1.8</v>
      </c>
      <c r="V69" s="4">
        <v>15.1</v>
      </c>
    </row>
    <row r="70" spans="1:22" x14ac:dyDescent="0.25">
      <c r="A70" s="3" t="s">
        <v>118</v>
      </c>
      <c r="B70" s="3" t="s">
        <v>93</v>
      </c>
      <c r="C70" s="4">
        <v>60</v>
      </c>
      <c r="D70" s="4">
        <v>30.9</v>
      </c>
      <c r="E70" s="4">
        <v>6</v>
      </c>
      <c r="F70" s="4">
        <v>13.8</v>
      </c>
      <c r="G70" s="4">
        <v>43.8</v>
      </c>
      <c r="H70" s="4">
        <v>1.3</v>
      </c>
      <c r="I70" s="4">
        <v>3.3</v>
      </c>
      <c r="J70" s="4">
        <v>39.5</v>
      </c>
      <c r="K70" s="4">
        <v>1.5</v>
      </c>
      <c r="L70" s="4">
        <v>1.9</v>
      </c>
      <c r="M70" s="4">
        <v>80.400000000000006</v>
      </c>
      <c r="N70" s="4">
        <v>0.8</v>
      </c>
      <c r="O70" s="4">
        <v>3</v>
      </c>
      <c r="P70" s="4">
        <v>3.8</v>
      </c>
      <c r="Q70" s="4">
        <v>1.4</v>
      </c>
      <c r="R70" s="4">
        <v>1.6</v>
      </c>
      <c r="S70" s="4">
        <v>1.1000000000000001</v>
      </c>
      <c r="T70" s="4">
        <v>0.2</v>
      </c>
      <c r="U70" s="4">
        <v>2.4</v>
      </c>
      <c r="V70" s="4">
        <v>14.9</v>
      </c>
    </row>
    <row r="71" spans="1:22" x14ac:dyDescent="0.25">
      <c r="A71" s="3" t="s">
        <v>119</v>
      </c>
      <c r="B71" s="3" t="s">
        <v>72</v>
      </c>
      <c r="C71" s="4">
        <v>61</v>
      </c>
      <c r="D71" s="4">
        <v>30.3</v>
      </c>
      <c r="E71" s="4">
        <v>5.4</v>
      </c>
      <c r="F71" s="4">
        <v>11.7</v>
      </c>
      <c r="G71" s="4">
        <v>46.4</v>
      </c>
      <c r="H71" s="4">
        <v>0.5</v>
      </c>
      <c r="I71" s="4">
        <v>2.1</v>
      </c>
      <c r="J71" s="4">
        <v>25.4</v>
      </c>
      <c r="K71" s="4">
        <v>3.2</v>
      </c>
      <c r="L71" s="4">
        <v>4</v>
      </c>
      <c r="M71" s="4">
        <v>80.7</v>
      </c>
      <c r="N71" s="4">
        <v>1.4</v>
      </c>
      <c r="O71" s="4">
        <v>5.5</v>
      </c>
      <c r="P71" s="4">
        <v>7</v>
      </c>
      <c r="Q71" s="4">
        <v>1.3</v>
      </c>
      <c r="R71" s="4">
        <v>1.3</v>
      </c>
      <c r="S71" s="4">
        <v>0.7</v>
      </c>
      <c r="T71" s="4">
        <v>0.4</v>
      </c>
      <c r="U71" s="4">
        <v>2.2999999999999998</v>
      </c>
      <c r="V71" s="4">
        <v>14.6</v>
      </c>
    </row>
    <row r="72" spans="1:22" x14ac:dyDescent="0.25">
      <c r="A72" s="3" t="s">
        <v>120</v>
      </c>
      <c r="B72" s="3" t="s">
        <v>86</v>
      </c>
      <c r="C72" s="4">
        <v>59</v>
      </c>
      <c r="D72" s="4">
        <v>33.4</v>
      </c>
      <c r="E72" s="4">
        <v>5.7</v>
      </c>
      <c r="F72" s="4">
        <v>12.1</v>
      </c>
      <c r="G72" s="4">
        <v>47.3</v>
      </c>
      <c r="H72" s="4">
        <v>0</v>
      </c>
      <c r="I72" s="4">
        <v>0.2</v>
      </c>
      <c r="J72" s="4">
        <v>18.2</v>
      </c>
      <c r="K72" s="4">
        <v>3.1</v>
      </c>
      <c r="L72" s="4">
        <v>4.0999999999999996</v>
      </c>
      <c r="M72" s="4">
        <v>76.8</v>
      </c>
      <c r="N72" s="4">
        <v>1.4</v>
      </c>
      <c r="O72" s="4">
        <v>5.8</v>
      </c>
      <c r="P72" s="4">
        <v>7.2</v>
      </c>
      <c r="Q72" s="4">
        <v>3.6</v>
      </c>
      <c r="R72" s="4">
        <v>1.9</v>
      </c>
      <c r="S72" s="4">
        <v>1</v>
      </c>
      <c r="T72" s="4">
        <v>1.3</v>
      </c>
      <c r="U72" s="4">
        <v>2.5</v>
      </c>
      <c r="V72" s="4">
        <v>14.6</v>
      </c>
    </row>
    <row r="73" spans="1:22" x14ac:dyDescent="0.25">
      <c r="A73" s="3" t="s">
        <v>121</v>
      </c>
      <c r="B73" s="3" t="s">
        <v>50</v>
      </c>
      <c r="C73" s="4">
        <v>72</v>
      </c>
      <c r="D73" s="4">
        <v>28.2</v>
      </c>
      <c r="E73" s="4">
        <v>5.4</v>
      </c>
      <c r="F73" s="4">
        <v>12.5</v>
      </c>
      <c r="G73" s="4">
        <v>43.6</v>
      </c>
      <c r="H73" s="4">
        <v>0.3</v>
      </c>
      <c r="I73" s="4">
        <v>1.3</v>
      </c>
      <c r="J73" s="4">
        <v>22.1</v>
      </c>
      <c r="K73" s="4">
        <v>3.3</v>
      </c>
      <c r="L73" s="4">
        <v>4.3</v>
      </c>
      <c r="M73" s="4">
        <v>77.099999999999994</v>
      </c>
      <c r="N73" s="4">
        <v>1.1000000000000001</v>
      </c>
      <c r="O73" s="4">
        <v>3.7</v>
      </c>
      <c r="P73" s="4">
        <v>4.7</v>
      </c>
      <c r="Q73" s="4">
        <v>5</v>
      </c>
      <c r="R73" s="4">
        <v>2.4</v>
      </c>
      <c r="S73" s="4">
        <v>1.2</v>
      </c>
      <c r="T73" s="4">
        <v>0.3</v>
      </c>
      <c r="U73" s="4">
        <v>2.2000000000000002</v>
      </c>
      <c r="V73" s="4">
        <v>14.5</v>
      </c>
    </row>
    <row r="74" spans="1:22" x14ac:dyDescent="0.25">
      <c r="A74" s="3" t="s">
        <v>122</v>
      </c>
      <c r="B74" s="3" t="s">
        <v>23</v>
      </c>
      <c r="C74" s="4">
        <v>74</v>
      </c>
      <c r="D74" s="4">
        <v>32.700000000000003</v>
      </c>
      <c r="E74" s="4">
        <v>5.4</v>
      </c>
      <c r="F74" s="4">
        <v>12.9</v>
      </c>
      <c r="G74" s="4">
        <v>41.5</v>
      </c>
      <c r="H74" s="4">
        <v>2.6</v>
      </c>
      <c r="I74" s="4">
        <v>6.5</v>
      </c>
      <c r="J74" s="4">
        <v>39.4</v>
      </c>
      <c r="K74" s="4">
        <v>1.2</v>
      </c>
      <c r="L74" s="4">
        <v>1.9</v>
      </c>
      <c r="M74" s="4">
        <v>65.2</v>
      </c>
      <c r="N74" s="4">
        <v>0.5</v>
      </c>
      <c r="O74" s="4">
        <v>3.5</v>
      </c>
      <c r="P74" s="4">
        <v>4</v>
      </c>
      <c r="Q74" s="4">
        <v>3</v>
      </c>
      <c r="R74" s="4">
        <v>1.5</v>
      </c>
      <c r="S74" s="4">
        <v>0.9</v>
      </c>
      <c r="T74" s="4">
        <v>0.3</v>
      </c>
      <c r="U74" s="4">
        <v>2.6</v>
      </c>
      <c r="V74" s="4">
        <v>14.5</v>
      </c>
    </row>
    <row r="75" spans="1:22" x14ac:dyDescent="0.25">
      <c r="A75" s="3" t="s">
        <v>123</v>
      </c>
      <c r="B75" s="3" t="s">
        <v>60</v>
      </c>
      <c r="C75" s="4">
        <v>77</v>
      </c>
      <c r="D75" s="4">
        <v>35.4</v>
      </c>
      <c r="E75" s="4">
        <v>5.0999999999999996</v>
      </c>
      <c r="F75" s="4">
        <v>11.1</v>
      </c>
      <c r="G75" s="4">
        <v>45.6</v>
      </c>
      <c r="H75" s="4">
        <v>2.2999999999999998</v>
      </c>
      <c r="I75" s="4">
        <v>5.7</v>
      </c>
      <c r="J75" s="4">
        <v>40.700000000000003</v>
      </c>
      <c r="K75" s="4">
        <v>1.9</v>
      </c>
      <c r="L75" s="4">
        <v>2.5</v>
      </c>
      <c r="M75" s="4">
        <v>77.2</v>
      </c>
      <c r="N75" s="4">
        <v>1.3</v>
      </c>
      <c r="O75" s="4">
        <v>4.9000000000000004</v>
      </c>
      <c r="P75" s="4">
        <v>6.2</v>
      </c>
      <c r="Q75" s="4">
        <v>2.5</v>
      </c>
      <c r="R75" s="4">
        <v>1.7</v>
      </c>
      <c r="S75" s="4">
        <v>1.6</v>
      </c>
      <c r="T75" s="4">
        <v>0.3</v>
      </c>
      <c r="U75" s="4">
        <v>2.2999999999999998</v>
      </c>
      <c r="V75" s="4">
        <v>14.4</v>
      </c>
    </row>
    <row r="76" spans="1:22" x14ac:dyDescent="0.25">
      <c r="A76" s="3" t="s">
        <v>124</v>
      </c>
      <c r="B76" s="3" t="s">
        <v>53</v>
      </c>
      <c r="C76" s="4">
        <v>64</v>
      </c>
      <c r="D76" s="4">
        <v>32.200000000000003</v>
      </c>
      <c r="E76" s="4">
        <v>5</v>
      </c>
      <c r="F76" s="4">
        <v>11.2</v>
      </c>
      <c r="G76" s="4">
        <v>45</v>
      </c>
      <c r="H76" s="4">
        <v>1.5</v>
      </c>
      <c r="I76" s="4">
        <v>4.2</v>
      </c>
      <c r="J76" s="4">
        <v>36.6</v>
      </c>
      <c r="K76" s="4">
        <v>2.7</v>
      </c>
      <c r="L76" s="4">
        <v>3.4</v>
      </c>
      <c r="M76" s="4">
        <v>80.099999999999994</v>
      </c>
      <c r="N76" s="4">
        <v>0.2</v>
      </c>
      <c r="O76" s="4">
        <v>2.4</v>
      </c>
      <c r="P76" s="4">
        <v>2.6</v>
      </c>
      <c r="Q76" s="4">
        <v>6.1</v>
      </c>
      <c r="R76" s="4">
        <v>2.2000000000000002</v>
      </c>
      <c r="S76" s="4">
        <v>1.5</v>
      </c>
      <c r="T76" s="4">
        <v>0.2</v>
      </c>
      <c r="U76" s="4">
        <v>2.2999999999999998</v>
      </c>
      <c r="V76" s="4">
        <v>14.3</v>
      </c>
    </row>
    <row r="77" spans="1:22" x14ac:dyDescent="0.25">
      <c r="A77" s="3" t="s">
        <v>125</v>
      </c>
      <c r="B77" s="3" t="s">
        <v>50</v>
      </c>
      <c r="C77" s="4">
        <v>34</v>
      </c>
      <c r="D77" s="4">
        <v>33.6</v>
      </c>
      <c r="E77" s="4">
        <v>6</v>
      </c>
      <c r="F77" s="4">
        <v>13.4</v>
      </c>
      <c r="G77" s="4">
        <v>44.7</v>
      </c>
      <c r="H77" s="4">
        <v>0.9</v>
      </c>
      <c r="I77" s="4">
        <v>2.2999999999999998</v>
      </c>
      <c r="J77" s="4">
        <v>39</v>
      </c>
      <c r="K77" s="4">
        <v>1.5</v>
      </c>
      <c r="L77" s="4">
        <v>1.9</v>
      </c>
      <c r="M77" s="4">
        <v>81</v>
      </c>
      <c r="N77" s="4">
        <v>0.8</v>
      </c>
      <c r="O77" s="4">
        <v>3.4</v>
      </c>
      <c r="P77" s="4">
        <v>4.2</v>
      </c>
      <c r="Q77" s="4">
        <v>7.9</v>
      </c>
      <c r="R77" s="4">
        <v>3.1</v>
      </c>
      <c r="S77" s="4">
        <v>1.6</v>
      </c>
      <c r="T77" s="4">
        <v>0.4</v>
      </c>
      <c r="U77" s="4">
        <v>2.7</v>
      </c>
      <c r="V77" s="4">
        <v>14.3</v>
      </c>
    </row>
    <row r="78" spans="1:22" x14ac:dyDescent="0.25">
      <c r="A78" s="3" t="s">
        <v>126</v>
      </c>
      <c r="B78" s="3" t="s">
        <v>72</v>
      </c>
      <c r="C78" s="4">
        <v>57</v>
      </c>
      <c r="D78" s="4">
        <v>31.8</v>
      </c>
      <c r="E78" s="4">
        <v>6.2</v>
      </c>
      <c r="F78" s="4">
        <v>12.2</v>
      </c>
      <c r="G78" s="4">
        <v>50.7</v>
      </c>
      <c r="H78" s="4">
        <v>0</v>
      </c>
      <c r="I78" s="4">
        <v>0</v>
      </c>
      <c r="J78" s="4" t="s">
        <v>89</v>
      </c>
      <c r="K78" s="4">
        <v>1.8</v>
      </c>
      <c r="L78" s="4">
        <v>2.4</v>
      </c>
      <c r="M78" s="4">
        <v>76.599999999999994</v>
      </c>
      <c r="N78" s="4">
        <v>3.2</v>
      </c>
      <c r="O78" s="4">
        <v>7.7</v>
      </c>
      <c r="P78" s="4">
        <v>11</v>
      </c>
      <c r="Q78" s="4">
        <v>1.8</v>
      </c>
      <c r="R78" s="4">
        <v>2</v>
      </c>
      <c r="S78" s="4">
        <v>1.1000000000000001</v>
      </c>
      <c r="T78" s="4">
        <v>0.8</v>
      </c>
      <c r="U78" s="4">
        <v>3</v>
      </c>
      <c r="V78" s="4">
        <v>14.2</v>
      </c>
    </row>
    <row r="79" spans="1:22" x14ac:dyDescent="0.25">
      <c r="A79" s="3" t="s">
        <v>127</v>
      </c>
      <c r="B79" s="3" t="s">
        <v>60</v>
      </c>
      <c r="C79" s="4">
        <v>53</v>
      </c>
      <c r="D79" s="4">
        <v>29.4</v>
      </c>
      <c r="E79" s="4">
        <v>5.6</v>
      </c>
      <c r="F79" s="4">
        <v>11.2</v>
      </c>
      <c r="G79" s="4">
        <v>50.3</v>
      </c>
      <c r="H79" s="4">
        <v>0</v>
      </c>
      <c r="I79" s="4">
        <v>0.1</v>
      </c>
      <c r="J79" s="4">
        <v>20</v>
      </c>
      <c r="K79" s="4">
        <v>2.9</v>
      </c>
      <c r="L79" s="4">
        <v>5</v>
      </c>
      <c r="M79" s="4">
        <v>58.3</v>
      </c>
      <c r="N79" s="4">
        <v>1.2</v>
      </c>
      <c r="O79" s="4">
        <v>4.3</v>
      </c>
      <c r="P79" s="4">
        <v>5.5</v>
      </c>
      <c r="Q79" s="4">
        <v>2.9</v>
      </c>
      <c r="R79" s="4">
        <v>2.2000000000000002</v>
      </c>
      <c r="S79" s="4">
        <v>1.2</v>
      </c>
      <c r="T79" s="4">
        <v>0.9</v>
      </c>
      <c r="U79" s="4">
        <v>3.1</v>
      </c>
      <c r="V79" s="4">
        <v>14.2</v>
      </c>
    </row>
    <row r="80" spans="1:22" x14ac:dyDescent="0.25">
      <c r="A80" s="3" t="s">
        <v>128</v>
      </c>
      <c r="B80" s="3" t="s">
        <v>104</v>
      </c>
      <c r="C80" s="4">
        <v>78</v>
      </c>
      <c r="D80" s="4">
        <v>28.1</v>
      </c>
      <c r="E80" s="4">
        <v>4.9000000000000004</v>
      </c>
      <c r="F80" s="4">
        <v>10.7</v>
      </c>
      <c r="G80" s="4">
        <v>45.7</v>
      </c>
      <c r="H80" s="4">
        <v>0.6</v>
      </c>
      <c r="I80" s="4">
        <v>1.8</v>
      </c>
      <c r="J80" s="4">
        <v>35</v>
      </c>
      <c r="K80" s="4">
        <v>3.6</v>
      </c>
      <c r="L80" s="4">
        <v>4.8</v>
      </c>
      <c r="M80" s="4">
        <v>74.8</v>
      </c>
      <c r="N80" s="4">
        <v>0.8</v>
      </c>
      <c r="O80" s="4">
        <v>2.5</v>
      </c>
      <c r="P80" s="4">
        <v>3.3</v>
      </c>
      <c r="Q80" s="4">
        <v>2.7</v>
      </c>
      <c r="R80" s="4">
        <v>1.9</v>
      </c>
      <c r="S80" s="4">
        <v>0.9</v>
      </c>
      <c r="T80" s="4">
        <v>0.2</v>
      </c>
      <c r="U80" s="4">
        <v>2.4</v>
      </c>
      <c r="V80" s="4">
        <v>14</v>
      </c>
    </row>
    <row r="81" spans="1:22" x14ac:dyDescent="0.25">
      <c r="A81" s="3" t="s">
        <v>129</v>
      </c>
      <c r="B81" s="3" t="s">
        <v>44</v>
      </c>
      <c r="C81" s="4">
        <v>80</v>
      </c>
      <c r="D81" s="4">
        <v>30.9</v>
      </c>
      <c r="E81" s="4">
        <v>5.7</v>
      </c>
      <c r="F81" s="4">
        <v>11.7</v>
      </c>
      <c r="G81" s="4">
        <v>48.8</v>
      </c>
      <c r="H81" s="4">
        <v>0.1</v>
      </c>
      <c r="I81" s="4">
        <v>0.2</v>
      </c>
      <c r="J81" s="4">
        <v>26.7</v>
      </c>
      <c r="K81" s="4">
        <v>2.5</v>
      </c>
      <c r="L81" s="4">
        <v>3.1</v>
      </c>
      <c r="M81" s="4">
        <v>78.900000000000006</v>
      </c>
      <c r="N81" s="4">
        <v>1.5</v>
      </c>
      <c r="O81" s="4">
        <v>5.3</v>
      </c>
      <c r="P81" s="4">
        <v>6.8</v>
      </c>
      <c r="Q81" s="4">
        <v>2.8</v>
      </c>
      <c r="R81" s="4">
        <v>1.7</v>
      </c>
      <c r="S81" s="4">
        <v>0.8</v>
      </c>
      <c r="T81" s="4">
        <v>0.9</v>
      </c>
      <c r="U81" s="4">
        <v>2.2999999999999998</v>
      </c>
      <c r="V81" s="4">
        <v>14</v>
      </c>
    </row>
    <row r="82" spans="1:22" x14ac:dyDescent="0.25">
      <c r="A82" s="3" t="s">
        <v>130</v>
      </c>
      <c r="B82" s="3" t="s">
        <v>44</v>
      </c>
      <c r="C82" s="4">
        <v>81</v>
      </c>
      <c r="D82" s="4">
        <v>30.3</v>
      </c>
      <c r="E82" s="4">
        <v>5.4</v>
      </c>
      <c r="F82" s="4">
        <v>12.6</v>
      </c>
      <c r="G82" s="4">
        <v>42.5</v>
      </c>
      <c r="H82" s="4">
        <v>0.6</v>
      </c>
      <c r="I82" s="4">
        <v>1.9</v>
      </c>
      <c r="J82" s="4">
        <v>32.1</v>
      </c>
      <c r="K82" s="4">
        <v>2.6</v>
      </c>
      <c r="L82" s="4">
        <v>3.2</v>
      </c>
      <c r="M82" s="4">
        <v>81.3</v>
      </c>
      <c r="N82" s="4">
        <v>0.8</v>
      </c>
      <c r="O82" s="4">
        <v>4.3</v>
      </c>
      <c r="P82" s="4">
        <v>5</v>
      </c>
      <c r="Q82" s="4">
        <v>3.2</v>
      </c>
      <c r="R82" s="4">
        <v>2.2999999999999998</v>
      </c>
      <c r="S82" s="4">
        <v>0.8</v>
      </c>
      <c r="T82" s="4">
        <v>0.1</v>
      </c>
      <c r="U82" s="4">
        <v>2.4</v>
      </c>
      <c r="V82" s="4">
        <v>14</v>
      </c>
    </row>
    <row r="83" spans="1:22" x14ac:dyDescent="0.25">
      <c r="A83" s="3" t="s">
        <v>131</v>
      </c>
      <c r="B83" s="3" t="s">
        <v>41</v>
      </c>
      <c r="C83" s="4">
        <v>77</v>
      </c>
      <c r="D83" s="4">
        <v>32</v>
      </c>
      <c r="E83" s="4">
        <v>5.2</v>
      </c>
      <c r="F83" s="4">
        <v>12.1</v>
      </c>
      <c r="G83" s="4">
        <v>43.3</v>
      </c>
      <c r="H83" s="4">
        <v>0.5</v>
      </c>
      <c r="I83" s="4">
        <v>1.5</v>
      </c>
      <c r="J83" s="4">
        <v>34.799999999999997</v>
      </c>
      <c r="K83" s="4">
        <v>3.1</v>
      </c>
      <c r="L83" s="4">
        <v>4</v>
      </c>
      <c r="M83" s="4">
        <v>76.099999999999994</v>
      </c>
      <c r="N83" s="4">
        <v>0.4</v>
      </c>
      <c r="O83" s="4">
        <v>3.6</v>
      </c>
      <c r="P83" s="4">
        <v>4</v>
      </c>
      <c r="Q83" s="4">
        <v>2.6</v>
      </c>
      <c r="R83" s="4">
        <v>1.5</v>
      </c>
      <c r="S83" s="4">
        <v>0.7</v>
      </c>
      <c r="T83" s="4">
        <v>0.4</v>
      </c>
      <c r="U83" s="4">
        <v>2.1</v>
      </c>
      <c r="V83" s="4">
        <v>14</v>
      </c>
    </row>
    <row r="84" spans="1:22" x14ac:dyDescent="0.25">
      <c r="A84" s="3" t="s">
        <v>132</v>
      </c>
      <c r="B84" s="3" t="s">
        <v>101</v>
      </c>
      <c r="C84" s="4">
        <v>73</v>
      </c>
      <c r="D84" s="4">
        <v>26.7</v>
      </c>
      <c r="E84" s="4">
        <v>5.0999999999999996</v>
      </c>
      <c r="F84" s="4">
        <v>11.7</v>
      </c>
      <c r="G84" s="4">
        <v>43.6</v>
      </c>
      <c r="H84" s="4">
        <v>0.3</v>
      </c>
      <c r="I84" s="4">
        <v>1.2</v>
      </c>
      <c r="J84" s="4">
        <v>27.3</v>
      </c>
      <c r="K84" s="4">
        <v>3.3</v>
      </c>
      <c r="L84" s="4">
        <v>4</v>
      </c>
      <c r="M84" s="4">
        <v>83.6</v>
      </c>
      <c r="N84" s="4">
        <v>0.5</v>
      </c>
      <c r="O84" s="4">
        <v>1.8</v>
      </c>
      <c r="P84" s="4">
        <v>2.2999999999999998</v>
      </c>
      <c r="Q84" s="4">
        <v>2.1</v>
      </c>
      <c r="R84" s="4">
        <v>1.7</v>
      </c>
      <c r="S84" s="4">
        <v>0.7</v>
      </c>
      <c r="T84" s="4">
        <v>0.1</v>
      </c>
      <c r="U84" s="4">
        <v>1.8</v>
      </c>
      <c r="V84" s="4">
        <v>13.9</v>
      </c>
    </row>
    <row r="85" spans="1:22" x14ac:dyDescent="0.25">
      <c r="A85" s="3" t="s">
        <v>133</v>
      </c>
      <c r="B85" s="3" t="s">
        <v>44</v>
      </c>
      <c r="C85" s="4">
        <v>78</v>
      </c>
      <c r="D85" s="4">
        <v>35.299999999999997</v>
      </c>
      <c r="E85" s="4">
        <v>5.5</v>
      </c>
      <c r="F85" s="4">
        <v>11.2</v>
      </c>
      <c r="G85" s="4">
        <v>49.1</v>
      </c>
      <c r="H85" s="4">
        <v>1.1000000000000001</v>
      </c>
      <c r="I85" s="4">
        <v>3.1</v>
      </c>
      <c r="J85" s="4">
        <v>35.200000000000003</v>
      </c>
      <c r="K85" s="4">
        <v>1.8</v>
      </c>
      <c r="L85" s="4">
        <v>2.5</v>
      </c>
      <c r="M85" s="4">
        <v>71.099999999999994</v>
      </c>
      <c r="N85" s="4">
        <v>1.2</v>
      </c>
      <c r="O85" s="4">
        <v>5.9</v>
      </c>
      <c r="P85" s="4">
        <v>7.2</v>
      </c>
      <c r="Q85" s="4">
        <v>4.5999999999999996</v>
      </c>
      <c r="R85" s="4">
        <v>2.7</v>
      </c>
      <c r="S85" s="4">
        <v>0.7</v>
      </c>
      <c r="T85" s="4">
        <v>0.1</v>
      </c>
      <c r="U85" s="4">
        <v>2.5</v>
      </c>
      <c r="V85" s="4">
        <v>13.8</v>
      </c>
    </row>
    <row r="86" spans="1:22" x14ac:dyDescent="0.25">
      <c r="A86" s="3" t="s">
        <v>134</v>
      </c>
      <c r="B86" s="3" t="s">
        <v>55</v>
      </c>
      <c r="C86" s="4">
        <v>81</v>
      </c>
      <c r="D86" s="4">
        <v>26.6</v>
      </c>
      <c r="E86" s="4">
        <v>5.0999999999999996</v>
      </c>
      <c r="F86" s="4">
        <v>10.4</v>
      </c>
      <c r="G86" s="4">
        <v>48.6</v>
      </c>
      <c r="H86" s="4">
        <v>0.4</v>
      </c>
      <c r="I86" s="4">
        <v>1.3</v>
      </c>
      <c r="J86" s="4">
        <v>31.5</v>
      </c>
      <c r="K86" s="4">
        <v>3.2</v>
      </c>
      <c r="L86" s="4">
        <v>4</v>
      </c>
      <c r="M86" s="4">
        <v>79.2</v>
      </c>
      <c r="N86" s="4">
        <v>1.7</v>
      </c>
      <c r="O86" s="4">
        <v>4.3</v>
      </c>
      <c r="P86" s="4">
        <v>6</v>
      </c>
      <c r="Q86" s="4">
        <v>1.8</v>
      </c>
      <c r="R86" s="4">
        <v>1.8</v>
      </c>
      <c r="S86" s="4">
        <v>0.8</v>
      </c>
      <c r="T86" s="4">
        <v>0.6</v>
      </c>
      <c r="U86" s="4">
        <v>2.9</v>
      </c>
      <c r="V86" s="4">
        <v>13.8</v>
      </c>
    </row>
    <row r="87" spans="1:22" x14ac:dyDescent="0.25">
      <c r="A87" s="3" t="s">
        <v>135</v>
      </c>
      <c r="B87" s="3" t="s">
        <v>74</v>
      </c>
      <c r="C87" s="4">
        <v>6</v>
      </c>
      <c r="D87" s="4">
        <v>29.5</v>
      </c>
      <c r="E87" s="4">
        <v>5.2</v>
      </c>
      <c r="F87" s="4">
        <v>12.2</v>
      </c>
      <c r="G87" s="4">
        <v>42.5</v>
      </c>
      <c r="H87" s="4">
        <v>0.5</v>
      </c>
      <c r="I87" s="4">
        <v>2.7</v>
      </c>
      <c r="J87" s="4">
        <v>18.8</v>
      </c>
      <c r="K87" s="4">
        <v>3</v>
      </c>
      <c r="L87" s="4">
        <v>3.5</v>
      </c>
      <c r="M87" s="4">
        <v>85.7</v>
      </c>
      <c r="N87" s="4">
        <v>0.3</v>
      </c>
      <c r="O87" s="4">
        <v>4</v>
      </c>
      <c r="P87" s="4">
        <v>4.3</v>
      </c>
      <c r="Q87" s="4">
        <v>6.3</v>
      </c>
      <c r="R87" s="4">
        <v>5.7</v>
      </c>
      <c r="S87" s="4">
        <v>1.2</v>
      </c>
      <c r="T87" s="4">
        <v>0.2</v>
      </c>
      <c r="U87" s="4">
        <v>1.5</v>
      </c>
      <c r="V87" s="4">
        <v>13.8</v>
      </c>
    </row>
    <row r="88" spans="1:22" x14ac:dyDescent="0.25">
      <c r="A88" s="3" t="s">
        <v>136</v>
      </c>
      <c r="B88" s="3" t="s">
        <v>72</v>
      </c>
      <c r="C88" s="4">
        <v>80</v>
      </c>
      <c r="D88" s="4">
        <v>31.1</v>
      </c>
      <c r="E88" s="4">
        <v>4.9000000000000004</v>
      </c>
      <c r="F88" s="4">
        <v>11.7</v>
      </c>
      <c r="G88" s="4">
        <v>41.9</v>
      </c>
      <c r="H88" s="4">
        <v>0.9</v>
      </c>
      <c r="I88" s="4">
        <v>2.8</v>
      </c>
      <c r="J88" s="4">
        <v>32.700000000000003</v>
      </c>
      <c r="K88" s="4">
        <v>3.1</v>
      </c>
      <c r="L88" s="4">
        <v>4</v>
      </c>
      <c r="M88" s="4">
        <v>78</v>
      </c>
      <c r="N88" s="4">
        <v>0.5</v>
      </c>
      <c r="O88" s="4">
        <v>3.6</v>
      </c>
      <c r="P88" s="4">
        <v>4.0999999999999996</v>
      </c>
      <c r="Q88" s="4">
        <v>4.0999999999999996</v>
      </c>
      <c r="R88" s="4">
        <v>3.2</v>
      </c>
      <c r="S88" s="4">
        <v>1.6</v>
      </c>
      <c r="T88" s="4">
        <v>0.5</v>
      </c>
      <c r="U88" s="4">
        <v>2.6</v>
      </c>
      <c r="V88" s="4">
        <v>13.8</v>
      </c>
    </row>
    <row r="89" spans="1:22" x14ac:dyDescent="0.25">
      <c r="A89" s="3" t="s">
        <v>137</v>
      </c>
      <c r="B89" s="3" t="s">
        <v>108</v>
      </c>
      <c r="C89" s="4">
        <v>76</v>
      </c>
      <c r="D89" s="4">
        <v>28.2</v>
      </c>
      <c r="E89" s="4">
        <v>5.9</v>
      </c>
      <c r="F89" s="4">
        <v>12.9</v>
      </c>
      <c r="G89" s="4">
        <v>45.6</v>
      </c>
      <c r="H89" s="4">
        <v>0</v>
      </c>
      <c r="I89" s="4">
        <v>0</v>
      </c>
      <c r="J89" s="4">
        <v>0</v>
      </c>
      <c r="K89" s="4">
        <v>1.9</v>
      </c>
      <c r="L89" s="4">
        <v>2.5</v>
      </c>
      <c r="M89" s="4">
        <v>76.7</v>
      </c>
      <c r="N89" s="4">
        <v>1.8</v>
      </c>
      <c r="O89" s="4">
        <v>6.5</v>
      </c>
      <c r="P89" s="4">
        <v>8.3000000000000007</v>
      </c>
      <c r="Q89" s="4">
        <v>1.6</v>
      </c>
      <c r="R89" s="4">
        <v>2</v>
      </c>
      <c r="S89" s="4">
        <v>0.7</v>
      </c>
      <c r="T89" s="4">
        <v>0.3</v>
      </c>
      <c r="U89" s="4">
        <v>2.8</v>
      </c>
      <c r="V89" s="4">
        <v>13.7</v>
      </c>
    </row>
    <row r="90" spans="1:22" x14ac:dyDescent="0.25">
      <c r="A90" s="3" t="s">
        <v>138</v>
      </c>
      <c r="B90" s="3" t="s">
        <v>84</v>
      </c>
      <c r="C90" s="4">
        <v>80</v>
      </c>
      <c r="D90" s="4">
        <v>27.2</v>
      </c>
      <c r="E90" s="4">
        <v>5.6</v>
      </c>
      <c r="F90" s="4">
        <v>10.3</v>
      </c>
      <c r="G90" s="4">
        <v>54.5</v>
      </c>
      <c r="H90" s="4">
        <v>0</v>
      </c>
      <c r="I90" s="4">
        <v>0</v>
      </c>
      <c r="J90" s="4">
        <v>0</v>
      </c>
      <c r="K90" s="4">
        <v>2.5</v>
      </c>
      <c r="L90" s="4">
        <v>3.9</v>
      </c>
      <c r="M90" s="4">
        <v>65</v>
      </c>
      <c r="N90" s="4">
        <v>3</v>
      </c>
      <c r="O90" s="4">
        <v>5.6</v>
      </c>
      <c r="P90" s="4">
        <v>8.6</v>
      </c>
      <c r="Q90" s="4">
        <v>1.2</v>
      </c>
      <c r="R90" s="4">
        <v>1.7</v>
      </c>
      <c r="S90" s="4">
        <v>0.9</v>
      </c>
      <c r="T90" s="4">
        <v>0.9</v>
      </c>
      <c r="U90" s="4">
        <v>2.4</v>
      </c>
      <c r="V90" s="4">
        <v>13.7</v>
      </c>
    </row>
    <row r="91" spans="1:22" x14ac:dyDescent="0.25">
      <c r="A91" s="3" t="s">
        <v>139</v>
      </c>
      <c r="B91" s="3" t="s">
        <v>84</v>
      </c>
      <c r="C91" s="4">
        <v>62</v>
      </c>
      <c r="D91" s="4">
        <v>31.1</v>
      </c>
      <c r="E91" s="4">
        <v>5</v>
      </c>
      <c r="F91" s="4">
        <v>11.9</v>
      </c>
      <c r="G91" s="4">
        <v>41.6</v>
      </c>
      <c r="H91" s="4">
        <v>2</v>
      </c>
      <c r="I91" s="4">
        <v>5.7</v>
      </c>
      <c r="J91" s="4">
        <v>34.799999999999997</v>
      </c>
      <c r="K91" s="4">
        <v>1.8</v>
      </c>
      <c r="L91" s="4">
        <v>2.5</v>
      </c>
      <c r="M91" s="4">
        <v>72.400000000000006</v>
      </c>
      <c r="N91" s="4">
        <v>0.9</v>
      </c>
      <c r="O91" s="4">
        <v>3.8</v>
      </c>
      <c r="P91" s="4">
        <v>4.7</v>
      </c>
      <c r="Q91" s="4">
        <v>1.8</v>
      </c>
      <c r="R91" s="4">
        <v>1.3</v>
      </c>
      <c r="S91" s="4">
        <v>0.7</v>
      </c>
      <c r="T91" s="4">
        <v>0.5</v>
      </c>
      <c r="U91" s="4">
        <v>3.1</v>
      </c>
      <c r="V91" s="4">
        <v>13.6</v>
      </c>
    </row>
    <row r="92" spans="1:22" x14ac:dyDescent="0.25">
      <c r="A92" s="3" t="s">
        <v>140</v>
      </c>
      <c r="B92" s="3" t="s">
        <v>53</v>
      </c>
      <c r="C92" s="4">
        <v>75</v>
      </c>
      <c r="D92" s="4">
        <v>28</v>
      </c>
      <c r="E92" s="4">
        <v>4.3</v>
      </c>
      <c r="F92" s="4">
        <v>9.5</v>
      </c>
      <c r="G92" s="4">
        <v>45.1</v>
      </c>
      <c r="H92" s="4">
        <v>1.5</v>
      </c>
      <c r="I92" s="4">
        <v>4</v>
      </c>
      <c r="J92" s="4">
        <v>37.299999999999997</v>
      </c>
      <c r="K92" s="4">
        <v>3.4</v>
      </c>
      <c r="L92" s="4">
        <v>4.0999999999999996</v>
      </c>
      <c r="M92" s="4">
        <v>82.6</v>
      </c>
      <c r="N92" s="4">
        <v>0.3</v>
      </c>
      <c r="O92" s="4">
        <v>4.3</v>
      </c>
      <c r="P92" s="4">
        <v>4.5999999999999996</v>
      </c>
      <c r="Q92" s="4">
        <v>2.4</v>
      </c>
      <c r="R92" s="4">
        <v>2</v>
      </c>
      <c r="S92" s="4">
        <v>1.1000000000000001</v>
      </c>
      <c r="T92" s="4">
        <v>0.4</v>
      </c>
      <c r="U92" s="4">
        <v>2.5</v>
      </c>
      <c r="V92" s="4">
        <v>13.5</v>
      </c>
    </row>
    <row r="93" spans="1:22" x14ac:dyDescent="0.25">
      <c r="A93" s="3" t="s">
        <v>141</v>
      </c>
      <c r="B93" s="3" t="s">
        <v>101</v>
      </c>
      <c r="C93" s="4">
        <v>81</v>
      </c>
      <c r="D93" s="4">
        <v>32.299999999999997</v>
      </c>
      <c r="E93" s="4">
        <v>5.9</v>
      </c>
      <c r="F93" s="4">
        <v>9.5</v>
      </c>
      <c r="G93" s="4">
        <v>62.3</v>
      </c>
      <c r="H93" s="4">
        <v>0</v>
      </c>
      <c r="I93" s="4">
        <v>0</v>
      </c>
      <c r="J93" s="4">
        <v>0</v>
      </c>
      <c r="K93" s="4">
        <v>1.7</v>
      </c>
      <c r="L93" s="4">
        <v>4</v>
      </c>
      <c r="M93" s="4">
        <v>41.8</v>
      </c>
      <c r="N93" s="4">
        <v>5.4</v>
      </c>
      <c r="O93" s="4">
        <v>7.8</v>
      </c>
      <c r="P93" s="4">
        <v>13.2</v>
      </c>
      <c r="Q93" s="4">
        <v>0.4</v>
      </c>
      <c r="R93" s="4">
        <v>1.4</v>
      </c>
      <c r="S93" s="4">
        <v>1.2</v>
      </c>
      <c r="T93" s="4">
        <v>1.6</v>
      </c>
      <c r="U93" s="4">
        <v>3.4</v>
      </c>
      <c r="V93" s="4">
        <v>13.5</v>
      </c>
    </row>
    <row r="94" spans="1:22" x14ac:dyDescent="0.25">
      <c r="A94" s="3" t="s">
        <v>142</v>
      </c>
      <c r="B94" s="3" t="s">
        <v>104</v>
      </c>
      <c r="C94" s="4">
        <v>73</v>
      </c>
      <c r="D94" s="4">
        <v>30.2</v>
      </c>
      <c r="E94" s="4">
        <v>5.3</v>
      </c>
      <c r="F94" s="4">
        <v>10.199999999999999</v>
      </c>
      <c r="G94" s="4">
        <v>52.2</v>
      </c>
      <c r="H94" s="4">
        <v>0</v>
      </c>
      <c r="I94" s="4">
        <v>0</v>
      </c>
      <c r="J94" s="4">
        <v>0</v>
      </c>
      <c r="K94" s="4">
        <v>2.6</v>
      </c>
      <c r="L94" s="4">
        <v>3.9</v>
      </c>
      <c r="M94" s="4">
        <v>66.900000000000006</v>
      </c>
      <c r="N94" s="4">
        <v>2.7</v>
      </c>
      <c r="O94" s="4">
        <v>6</v>
      </c>
      <c r="P94" s="4">
        <v>8.6999999999999993</v>
      </c>
      <c r="Q94" s="4">
        <v>1.2</v>
      </c>
      <c r="R94" s="4">
        <v>1.8</v>
      </c>
      <c r="S94" s="4">
        <v>1</v>
      </c>
      <c r="T94" s="4">
        <v>1.5</v>
      </c>
      <c r="U94" s="4">
        <v>3.2</v>
      </c>
      <c r="V94" s="4">
        <v>13.3</v>
      </c>
    </row>
    <row r="95" spans="1:22" x14ac:dyDescent="0.25">
      <c r="A95" s="3" t="s">
        <v>143</v>
      </c>
      <c r="B95" s="3" t="s">
        <v>23</v>
      </c>
      <c r="C95" s="4">
        <v>42</v>
      </c>
      <c r="D95" s="4">
        <v>29.9</v>
      </c>
      <c r="E95" s="4">
        <v>5.3</v>
      </c>
      <c r="F95" s="4">
        <v>12</v>
      </c>
      <c r="G95" s="4">
        <v>44.2</v>
      </c>
      <c r="H95" s="4">
        <v>0.7</v>
      </c>
      <c r="I95" s="4">
        <v>2.6</v>
      </c>
      <c r="J95" s="4">
        <v>27.8</v>
      </c>
      <c r="K95" s="4">
        <v>2</v>
      </c>
      <c r="L95" s="4">
        <v>2.4</v>
      </c>
      <c r="M95" s="4">
        <v>82.4</v>
      </c>
      <c r="N95" s="4">
        <v>1.6</v>
      </c>
      <c r="O95" s="4">
        <v>3.6</v>
      </c>
      <c r="P95" s="4">
        <v>5.3</v>
      </c>
      <c r="Q95" s="4">
        <v>1.1000000000000001</v>
      </c>
      <c r="R95" s="4">
        <v>1.4</v>
      </c>
      <c r="S95" s="4">
        <v>0.3</v>
      </c>
      <c r="T95" s="4">
        <v>1.2</v>
      </c>
      <c r="U95" s="4">
        <v>2.4</v>
      </c>
      <c r="V95" s="4">
        <v>13.3</v>
      </c>
    </row>
    <row r="96" spans="1:22" x14ac:dyDescent="0.25">
      <c r="A96" s="3" t="s">
        <v>144</v>
      </c>
      <c r="B96" s="3" t="s">
        <v>93</v>
      </c>
      <c r="C96" s="4">
        <v>74</v>
      </c>
      <c r="D96" s="4">
        <v>27.6</v>
      </c>
      <c r="E96" s="4">
        <v>5.2</v>
      </c>
      <c r="F96" s="4">
        <v>12.1</v>
      </c>
      <c r="G96" s="4">
        <v>42.7</v>
      </c>
      <c r="H96" s="4">
        <v>0.8</v>
      </c>
      <c r="I96" s="4">
        <v>2.8</v>
      </c>
      <c r="J96" s="4">
        <v>26.9</v>
      </c>
      <c r="K96" s="4">
        <v>2.1</v>
      </c>
      <c r="L96" s="4">
        <v>2.7</v>
      </c>
      <c r="M96" s="4">
        <v>77.8</v>
      </c>
      <c r="N96" s="4">
        <v>3.3</v>
      </c>
      <c r="O96" s="4">
        <v>4.9000000000000004</v>
      </c>
      <c r="P96" s="4">
        <v>8.1</v>
      </c>
      <c r="Q96" s="4">
        <v>1.6</v>
      </c>
      <c r="R96" s="4">
        <v>1.6</v>
      </c>
      <c r="S96" s="4">
        <v>0.5</v>
      </c>
      <c r="T96" s="4">
        <v>0.7</v>
      </c>
      <c r="U96" s="4">
        <v>3.4</v>
      </c>
      <c r="V96" s="4">
        <v>13.3</v>
      </c>
    </row>
    <row r="97" spans="1:22" x14ac:dyDescent="0.25">
      <c r="A97" s="3" t="s">
        <v>145</v>
      </c>
      <c r="B97" s="3" t="s">
        <v>48</v>
      </c>
      <c r="C97" s="4">
        <v>80</v>
      </c>
      <c r="D97" s="4">
        <v>30.9</v>
      </c>
      <c r="E97" s="4">
        <v>5</v>
      </c>
      <c r="F97" s="4">
        <v>11</v>
      </c>
      <c r="G97" s="4">
        <v>45.6</v>
      </c>
      <c r="H97" s="4">
        <v>1.6</v>
      </c>
      <c r="I97" s="4">
        <v>3.9</v>
      </c>
      <c r="J97" s="4">
        <v>41.6</v>
      </c>
      <c r="K97" s="4">
        <v>1.5</v>
      </c>
      <c r="L97" s="4">
        <v>1.9</v>
      </c>
      <c r="M97" s="4">
        <v>78.3</v>
      </c>
      <c r="N97" s="4">
        <v>1.6</v>
      </c>
      <c r="O97" s="4">
        <v>6.6</v>
      </c>
      <c r="P97" s="4">
        <v>8.3000000000000007</v>
      </c>
      <c r="Q97" s="4">
        <v>3</v>
      </c>
      <c r="R97" s="4">
        <v>2.2000000000000002</v>
      </c>
      <c r="S97" s="4">
        <v>0.6</v>
      </c>
      <c r="T97" s="4">
        <v>1.2</v>
      </c>
      <c r="U97" s="4">
        <v>3</v>
      </c>
      <c r="V97" s="4">
        <v>13.2</v>
      </c>
    </row>
    <row r="98" spans="1:22" x14ac:dyDescent="0.25">
      <c r="A98" s="3" t="s">
        <v>146</v>
      </c>
      <c r="B98" s="3" t="s">
        <v>84</v>
      </c>
      <c r="C98" s="4">
        <v>81</v>
      </c>
      <c r="D98" s="4">
        <v>30.7</v>
      </c>
      <c r="E98" s="4">
        <v>4.5</v>
      </c>
      <c r="F98" s="4">
        <v>10.8</v>
      </c>
      <c r="G98" s="4">
        <v>41.3</v>
      </c>
      <c r="H98" s="4">
        <v>2.2999999999999998</v>
      </c>
      <c r="I98" s="4">
        <v>6.1</v>
      </c>
      <c r="J98" s="4">
        <v>38</v>
      </c>
      <c r="K98" s="4">
        <v>1.9</v>
      </c>
      <c r="L98" s="4">
        <v>2.2999999999999998</v>
      </c>
      <c r="M98" s="4">
        <v>84.9</v>
      </c>
      <c r="N98" s="4">
        <v>0.4</v>
      </c>
      <c r="O98" s="4">
        <v>2.4</v>
      </c>
      <c r="P98" s="4">
        <v>2.9</v>
      </c>
      <c r="Q98" s="4">
        <v>3.5</v>
      </c>
      <c r="R98" s="4">
        <v>1.8</v>
      </c>
      <c r="S98" s="4">
        <v>0.8</v>
      </c>
      <c r="T98" s="4">
        <v>0.5</v>
      </c>
      <c r="U98" s="4">
        <v>2.5</v>
      </c>
      <c r="V98" s="4">
        <v>13.2</v>
      </c>
    </row>
    <row r="99" spans="1:22" x14ac:dyDescent="0.25">
      <c r="A99" s="3" t="s">
        <v>147</v>
      </c>
      <c r="B99" s="3" t="s">
        <v>60</v>
      </c>
      <c r="C99" s="4">
        <v>81</v>
      </c>
      <c r="D99" s="4">
        <v>32.799999999999997</v>
      </c>
      <c r="E99" s="4">
        <v>5.6</v>
      </c>
      <c r="F99" s="4">
        <v>10.4</v>
      </c>
      <c r="G99" s="4">
        <v>54.2</v>
      </c>
      <c r="H99" s="4">
        <v>0</v>
      </c>
      <c r="I99" s="4">
        <v>0</v>
      </c>
      <c r="J99" s="4">
        <v>100</v>
      </c>
      <c r="K99" s="4">
        <v>1.9</v>
      </c>
      <c r="L99" s="4">
        <v>2.8</v>
      </c>
      <c r="M99" s="4">
        <v>68.599999999999994</v>
      </c>
      <c r="N99" s="4">
        <v>2.5</v>
      </c>
      <c r="O99" s="4">
        <v>7</v>
      </c>
      <c r="P99" s="4">
        <v>9.5</v>
      </c>
      <c r="Q99" s="4">
        <v>1.7</v>
      </c>
      <c r="R99" s="4">
        <v>1.6</v>
      </c>
      <c r="S99" s="4">
        <v>0.5</v>
      </c>
      <c r="T99" s="4">
        <v>1.5</v>
      </c>
      <c r="U99" s="4">
        <v>2.5</v>
      </c>
      <c r="V99" s="4">
        <v>13.2</v>
      </c>
    </row>
    <row r="100" spans="1:22" x14ac:dyDescent="0.25">
      <c r="A100" s="3" t="s">
        <v>148</v>
      </c>
      <c r="B100" s="3" t="s">
        <v>108</v>
      </c>
      <c r="C100" s="4">
        <v>71</v>
      </c>
      <c r="D100" s="4">
        <v>27.3</v>
      </c>
      <c r="E100" s="4">
        <v>4.2</v>
      </c>
      <c r="F100" s="4">
        <v>10.1</v>
      </c>
      <c r="G100" s="4">
        <v>41.5</v>
      </c>
      <c r="H100" s="4">
        <v>1.9</v>
      </c>
      <c r="I100" s="4">
        <v>4.7</v>
      </c>
      <c r="J100" s="4">
        <v>40.1</v>
      </c>
      <c r="K100" s="4">
        <v>2.8</v>
      </c>
      <c r="L100" s="4">
        <v>3.2</v>
      </c>
      <c r="M100" s="4">
        <v>88.5</v>
      </c>
      <c r="N100" s="4">
        <v>0.2</v>
      </c>
      <c r="O100" s="4">
        <v>1.6</v>
      </c>
      <c r="P100" s="4">
        <v>1.8</v>
      </c>
      <c r="Q100" s="4">
        <v>4.4000000000000004</v>
      </c>
      <c r="R100" s="4">
        <v>1.8</v>
      </c>
      <c r="S100" s="4">
        <v>0.7</v>
      </c>
      <c r="T100" s="4">
        <v>0</v>
      </c>
      <c r="U100" s="4">
        <v>2.1</v>
      </c>
      <c r="V100" s="4">
        <v>13.1</v>
      </c>
    </row>
    <row r="101" spans="1:22" x14ac:dyDescent="0.25">
      <c r="A101" s="3" t="s">
        <v>149</v>
      </c>
      <c r="B101" s="3" t="s">
        <v>108</v>
      </c>
      <c r="C101" s="4">
        <v>67</v>
      </c>
      <c r="D101" s="4">
        <v>38.700000000000003</v>
      </c>
      <c r="E101" s="4">
        <v>4.0999999999999996</v>
      </c>
      <c r="F101" s="4">
        <v>10.3</v>
      </c>
      <c r="G101" s="4">
        <v>39.700000000000003</v>
      </c>
      <c r="H101" s="4">
        <v>1</v>
      </c>
      <c r="I101" s="4">
        <v>3.6</v>
      </c>
      <c r="J101" s="4">
        <v>28.3</v>
      </c>
      <c r="K101" s="4">
        <v>3.9</v>
      </c>
      <c r="L101" s="4">
        <v>5</v>
      </c>
      <c r="M101" s="4">
        <v>76.900000000000006</v>
      </c>
      <c r="N101" s="4">
        <v>1.3</v>
      </c>
      <c r="O101" s="4">
        <v>3.6</v>
      </c>
      <c r="P101" s="4">
        <v>4.9000000000000004</v>
      </c>
      <c r="Q101" s="4">
        <v>2.6</v>
      </c>
      <c r="R101" s="4">
        <v>1.5</v>
      </c>
      <c r="S101" s="4">
        <v>1.9</v>
      </c>
      <c r="T101" s="4">
        <v>0.5</v>
      </c>
      <c r="U101" s="4">
        <v>1.6</v>
      </c>
      <c r="V101" s="4">
        <v>13.1</v>
      </c>
    </row>
    <row r="102" spans="1:22" x14ac:dyDescent="0.25">
      <c r="A102" s="3" t="s">
        <v>150</v>
      </c>
      <c r="B102" s="3" t="s">
        <v>21</v>
      </c>
      <c r="C102" s="4">
        <v>80</v>
      </c>
      <c r="D102" s="4">
        <v>28.5</v>
      </c>
      <c r="E102" s="4">
        <v>5</v>
      </c>
      <c r="F102" s="4">
        <v>11.5</v>
      </c>
      <c r="G102" s="4">
        <v>44</v>
      </c>
      <c r="H102" s="4">
        <v>1</v>
      </c>
      <c r="I102" s="4">
        <v>3.1</v>
      </c>
      <c r="J102" s="4">
        <v>33.9</v>
      </c>
      <c r="K102" s="4">
        <v>2</v>
      </c>
      <c r="L102" s="4">
        <v>2.2000000000000002</v>
      </c>
      <c r="M102" s="4">
        <v>89.3</v>
      </c>
      <c r="N102" s="4">
        <v>0.5</v>
      </c>
      <c r="O102" s="4">
        <v>3.4</v>
      </c>
      <c r="P102" s="4">
        <v>3.9</v>
      </c>
      <c r="Q102" s="4">
        <v>4.0999999999999996</v>
      </c>
      <c r="R102" s="4">
        <v>2.1</v>
      </c>
      <c r="S102" s="4">
        <v>1.1000000000000001</v>
      </c>
      <c r="T102" s="4">
        <v>0.1</v>
      </c>
      <c r="U102" s="4">
        <v>1.8</v>
      </c>
      <c r="V102" s="4">
        <v>13.1</v>
      </c>
    </row>
    <row r="103" spans="1:22" x14ac:dyDescent="0.25">
      <c r="A103" s="3" t="s">
        <v>151</v>
      </c>
      <c r="B103" s="3" t="s">
        <v>108</v>
      </c>
      <c r="C103" s="4">
        <v>82</v>
      </c>
      <c r="D103" s="4">
        <v>28.7</v>
      </c>
      <c r="E103" s="4">
        <v>5.2</v>
      </c>
      <c r="F103" s="4">
        <v>10.9</v>
      </c>
      <c r="G103" s="4">
        <v>47.9</v>
      </c>
      <c r="H103" s="4">
        <v>0</v>
      </c>
      <c r="I103" s="4">
        <v>0.1</v>
      </c>
      <c r="J103" s="4">
        <v>0</v>
      </c>
      <c r="K103" s="4">
        <v>2.6</v>
      </c>
      <c r="L103" s="4">
        <v>3.4</v>
      </c>
      <c r="M103" s="4">
        <v>75.099999999999994</v>
      </c>
      <c r="N103" s="4">
        <v>2.4</v>
      </c>
      <c r="O103" s="4">
        <v>4.4000000000000004</v>
      </c>
      <c r="P103" s="4">
        <v>6.8</v>
      </c>
      <c r="Q103" s="4">
        <v>1.1000000000000001</v>
      </c>
      <c r="R103" s="4">
        <v>1.8</v>
      </c>
      <c r="S103" s="4">
        <v>0.5</v>
      </c>
      <c r="T103" s="4">
        <v>1.4</v>
      </c>
      <c r="U103" s="4">
        <v>2.5</v>
      </c>
      <c r="V103" s="4">
        <v>13</v>
      </c>
    </row>
    <row r="104" spans="1:22" x14ac:dyDescent="0.25">
      <c r="A104" s="3" t="s">
        <v>152</v>
      </c>
      <c r="B104" s="3" t="s">
        <v>35</v>
      </c>
      <c r="C104" s="4">
        <v>82</v>
      </c>
      <c r="D104" s="4">
        <v>36</v>
      </c>
      <c r="E104" s="4">
        <v>4.5999999999999996</v>
      </c>
      <c r="F104" s="4">
        <v>10</v>
      </c>
      <c r="G104" s="4">
        <v>46.5</v>
      </c>
      <c r="H104" s="4">
        <v>1.8</v>
      </c>
      <c r="I104" s="4">
        <v>4.9000000000000004</v>
      </c>
      <c r="J104" s="4">
        <v>36.1</v>
      </c>
      <c r="K104" s="4">
        <v>2</v>
      </c>
      <c r="L104" s="4">
        <v>2.5</v>
      </c>
      <c r="M104" s="4">
        <v>80.3</v>
      </c>
      <c r="N104" s="4">
        <v>1.4</v>
      </c>
      <c r="O104" s="4">
        <v>6</v>
      </c>
      <c r="P104" s="4">
        <v>7.5</v>
      </c>
      <c r="Q104" s="4">
        <v>5.0999999999999996</v>
      </c>
      <c r="R104" s="4">
        <v>2.5</v>
      </c>
      <c r="S104" s="4">
        <v>0.9</v>
      </c>
      <c r="T104" s="4">
        <v>0.7</v>
      </c>
      <c r="U104" s="4">
        <v>1.9</v>
      </c>
      <c r="V104" s="4">
        <v>13</v>
      </c>
    </row>
    <row r="105" spans="1:22" x14ac:dyDescent="0.25">
      <c r="A105" s="3" t="s">
        <v>153</v>
      </c>
      <c r="B105" s="3" t="s">
        <v>76</v>
      </c>
      <c r="C105" s="4">
        <v>72</v>
      </c>
      <c r="D105" s="4">
        <v>24.5</v>
      </c>
      <c r="E105" s="4">
        <v>4.8</v>
      </c>
      <c r="F105" s="4">
        <v>11.2</v>
      </c>
      <c r="G105" s="4">
        <v>42.7</v>
      </c>
      <c r="H105" s="4">
        <v>0.6</v>
      </c>
      <c r="I105" s="4">
        <v>2.6</v>
      </c>
      <c r="J105" s="4">
        <v>21.3</v>
      </c>
      <c r="K105" s="4">
        <v>2.9</v>
      </c>
      <c r="L105" s="4">
        <v>4.5</v>
      </c>
      <c r="M105" s="4">
        <v>64.099999999999994</v>
      </c>
      <c r="N105" s="4">
        <v>1</v>
      </c>
      <c r="O105" s="4">
        <v>2.2000000000000002</v>
      </c>
      <c r="P105" s="4">
        <v>3.2</v>
      </c>
      <c r="Q105" s="4">
        <v>3</v>
      </c>
      <c r="R105" s="4">
        <v>2.8</v>
      </c>
      <c r="S105" s="4">
        <v>1.1000000000000001</v>
      </c>
      <c r="T105" s="4">
        <v>0.2</v>
      </c>
      <c r="U105" s="4">
        <v>2.1</v>
      </c>
      <c r="V105" s="4">
        <v>13</v>
      </c>
    </row>
    <row r="106" spans="1:22" x14ac:dyDescent="0.25">
      <c r="A106" s="3" t="s">
        <v>154</v>
      </c>
      <c r="B106" s="3" t="s">
        <v>95</v>
      </c>
      <c r="C106" s="4">
        <v>66</v>
      </c>
      <c r="D106" s="4">
        <v>29.1</v>
      </c>
      <c r="E106" s="4">
        <v>5.0999999999999996</v>
      </c>
      <c r="F106" s="4">
        <v>9.8000000000000007</v>
      </c>
      <c r="G106" s="4">
        <v>52.2</v>
      </c>
      <c r="H106" s="4">
        <v>1</v>
      </c>
      <c r="I106" s="4">
        <v>2.8</v>
      </c>
      <c r="J106" s="4">
        <v>37.9</v>
      </c>
      <c r="K106" s="4">
        <v>1.5</v>
      </c>
      <c r="L106" s="4">
        <v>1.9</v>
      </c>
      <c r="M106" s="4">
        <v>80.2</v>
      </c>
      <c r="N106" s="4">
        <v>1.2</v>
      </c>
      <c r="O106" s="4">
        <v>5.0999999999999996</v>
      </c>
      <c r="P106" s="4">
        <v>6.2</v>
      </c>
      <c r="Q106" s="4">
        <v>2</v>
      </c>
      <c r="R106" s="4">
        <v>1.2</v>
      </c>
      <c r="S106" s="4">
        <v>1.7</v>
      </c>
      <c r="T106" s="4">
        <v>0.8</v>
      </c>
      <c r="U106" s="4">
        <v>1.9</v>
      </c>
      <c r="V106" s="4">
        <v>12.8</v>
      </c>
    </row>
    <row r="107" spans="1:22" x14ac:dyDescent="0.25">
      <c r="A107" s="3" t="s">
        <v>155</v>
      </c>
      <c r="B107" s="3" t="s">
        <v>104</v>
      </c>
      <c r="C107" s="4">
        <v>70</v>
      </c>
      <c r="D107" s="4">
        <v>32.299999999999997</v>
      </c>
      <c r="E107" s="4">
        <v>4.9000000000000004</v>
      </c>
      <c r="F107" s="4">
        <v>12.8</v>
      </c>
      <c r="G107" s="4">
        <v>38</v>
      </c>
      <c r="H107" s="4">
        <v>1.6</v>
      </c>
      <c r="I107" s="4">
        <v>4.8</v>
      </c>
      <c r="J107" s="4">
        <v>33</v>
      </c>
      <c r="K107" s="4">
        <v>1.5</v>
      </c>
      <c r="L107" s="4">
        <v>1.6</v>
      </c>
      <c r="M107" s="4">
        <v>90.3</v>
      </c>
      <c r="N107" s="4">
        <v>0.5</v>
      </c>
      <c r="O107" s="4">
        <v>2.4</v>
      </c>
      <c r="P107" s="4">
        <v>3</v>
      </c>
      <c r="Q107" s="4">
        <v>5.7</v>
      </c>
      <c r="R107" s="4">
        <v>1.9</v>
      </c>
      <c r="S107" s="4">
        <v>0.6</v>
      </c>
      <c r="T107" s="4">
        <v>0.1</v>
      </c>
      <c r="U107" s="4">
        <v>2.1</v>
      </c>
      <c r="V107" s="4">
        <v>12.8</v>
      </c>
    </row>
    <row r="108" spans="1:22" x14ac:dyDescent="0.25">
      <c r="A108" s="3" t="s">
        <v>156</v>
      </c>
      <c r="B108" s="3" t="s">
        <v>108</v>
      </c>
      <c r="C108" s="4">
        <v>80</v>
      </c>
      <c r="D108" s="4">
        <v>35.200000000000003</v>
      </c>
      <c r="E108" s="4">
        <v>4.8</v>
      </c>
      <c r="F108" s="4">
        <v>10</v>
      </c>
      <c r="G108" s="4">
        <v>47.5</v>
      </c>
      <c r="H108" s="4">
        <v>0</v>
      </c>
      <c r="I108" s="4">
        <v>0</v>
      </c>
      <c r="J108" s="4">
        <v>0</v>
      </c>
      <c r="K108" s="4">
        <v>3.1</v>
      </c>
      <c r="L108" s="4">
        <v>4.2</v>
      </c>
      <c r="M108" s="4">
        <v>73.7</v>
      </c>
      <c r="N108" s="4">
        <v>3.5</v>
      </c>
      <c r="O108" s="4">
        <v>7.7</v>
      </c>
      <c r="P108" s="4">
        <v>11.3</v>
      </c>
      <c r="Q108" s="4">
        <v>5.4</v>
      </c>
      <c r="R108" s="4">
        <v>2.4</v>
      </c>
      <c r="S108" s="4">
        <v>1.2</v>
      </c>
      <c r="T108" s="4">
        <v>1.5</v>
      </c>
      <c r="U108" s="4">
        <v>3.1</v>
      </c>
      <c r="V108" s="4">
        <v>12.6</v>
      </c>
    </row>
    <row r="109" spans="1:22" x14ac:dyDescent="0.25">
      <c r="A109" s="3" t="s">
        <v>157</v>
      </c>
      <c r="B109" s="3" t="s">
        <v>29</v>
      </c>
      <c r="C109" s="4">
        <v>71</v>
      </c>
      <c r="D109" s="4">
        <v>28.9</v>
      </c>
      <c r="E109" s="4">
        <v>4.2</v>
      </c>
      <c r="F109" s="4">
        <v>9.3000000000000007</v>
      </c>
      <c r="G109" s="4">
        <v>44.6</v>
      </c>
      <c r="H109" s="4">
        <v>1.2</v>
      </c>
      <c r="I109" s="4">
        <v>3.2</v>
      </c>
      <c r="J109" s="4">
        <v>35.799999999999997</v>
      </c>
      <c r="K109" s="4">
        <v>3.1</v>
      </c>
      <c r="L109" s="4">
        <v>3.7</v>
      </c>
      <c r="M109" s="4">
        <v>82.3</v>
      </c>
      <c r="N109" s="4">
        <v>0.5</v>
      </c>
      <c r="O109" s="4">
        <v>2.2000000000000002</v>
      </c>
      <c r="P109" s="4">
        <v>2.6</v>
      </c>
      <c r="Q109" s="4">
        <v>4.0999999999999996</v>
      </c>
      <c r="R109" s="4">
        <v>2.5</v>
      </c>
      <c r="S109" s="4">
        <v>1</v>
      </c>
      <c r="T109" s="4">
        <v>0.4</v>
      </c>
      <c r="U109" s="4">
        <v>2.2999999999999998</v>
      </c>
      <c r="V109" s="4">
        <v>12.5</v>
      </c>
    </row>
    <row r="110" spans="1:22" x14ac:dyDescent="0.25">
      <c r="A110" s="3" t="s">
        <v>158</v>
      </c>
      <c r="B110" s="3" t="s">
        <v>95</v>
      </c>
      <c r="C110" s="4">
        <v>68</v>
      </c>
      <c r="D110" s="4">
        <v>22.8</v>
      </c>
      <c r="E110" s="4">
        <v>4.3</v>
      </c>
      <c r="F110" s="4">
        <v>9.1999999999999993</v>
      </c>
      <c r="G110" s="4">
        <v>46.9</v>
      </c>
      <c r="H110" s="4">
        <v>1.3</v>
      </c>
      <c r="I110" s="4">
        <v>3.8</v>
      </c>
      <c r="J110" s="4">
        <v>34.9</v>
      </c>
      <c r="K110" s="4">
        <v>2.4</v>
      </c>
      <c r="L110" s="4">
        <v>2.8</v>
      </c>
      <c r="M110" s="4">
        <v>85.1</v>
      </c>
      <c r="N110" s="4">
        <v>0.4</v>
      </c>
      <c r="O110" s="4">
        <v>2.5</v>
      </c>
      <c r="P110" s="4">
        <v>3</v>
      </c>
      <c r="Q110" s="4">
        <v>4.3</v>
      </c>
      <c r="R110" s="4">
        <v>2</v>
      </c>
      <c r="S110" s="4">
        <v>1</v>
      </c>
      <c r="T110" s="4">
        <v>0.3</v>
      </c>
      <c r="U110" s="4">
        <v>1.9</v>
      </c>
      <c r="V110" s="4">
        <v>12.3</v>
      </c>
    </row>
    <row r="111" spans="1:22" x14ac:dyDescent="0.25">
      <c r="A111" s="3" t="s">
        <v>159</v>
      </c>
      <c r="B111" s="3" t="s">
        <v>80</v>
      </c>
      <c r="C111" s="4">
        <v>83</v>
      </c>
      <c r="D111" s="4">
        <v>26.7</v>
      </c>
      <c r="E111" s="4">
        <v>4</v>
      </c>
      <c r="F111" s="4">
        <v>9.3000000000000007</v>
      </c>
      <c r="G111" s="4">
        <v>42.9</v>
      </c>
      <c r="H111" s="4">
        <v>0.4</v>
      </c>
      <c r="I111" s="4">
        <v>1.5</v>
      </c>
      <c r="J111" s="4">
        <v>28.2</v>
      </c>
      <c r="K111" s="4">
        <v>3.9</v>
      </c>
      <c r="L111" s="4">
        <v>4.9000000000000004</v>
      </c>
      <c r="M111" s="4">
        <v>80.7</v>
      </c>
      <c r="N111" s="4">
        <v>0.5</v>
      </c>
      <c r="O111" s="4">
        <v>2</v>
      </c>
      <c r="P111" s="4">
        <v>2.4</v>
      </c>
      <c r="Q111" s="4">
        <v>4.0999999999999996</v>
      </c>
      <c r="R111" s="4">
        <v>1.8</v>
      </c>
      <c r="S111" s="4">
        <v>0.6</v>
      </c>
      <c r="T111" s="4">
        <v>0.1</v>
      </c>
      <c r="U111" s="4">
        <v>1.1000000000000001</v>
      </c>
      <c r="V111" s="4">
        <v>12.3</v>
      </c>
    </row>
    <row r="112" spans="1:22" x14ac:dyDescent="0.25">
      <c r="A112" s="3" t="s">
        <v>160</v>
      </c>
      <c r="B112" s="3" t="s">
        <v>27</v>
      </c>
      <c r="C112" s="4">
        <v>81</v>
      </c>
      <c r="D112" s="4">
        <v>32.200000000000003</v>
      </c>
      <c r="E112" s="4">
        <v>4.8</v>
      </c>
      <c r="F112" s="4">
        <v>10</v>
      </c>
      <c r="G112" s="4">
        <v>48.1</v>
      </c>
      <c r="H112" s="4">
        <v>0.7</v>
      </c>
      <c r="I112" s="4">
        <v>2.6</v>
      </c>
      <c r="J112" s="4">
        <v>28</v>
      </c>
      <c r="K112" s="4">
        <v>2</v>
      </c>
      <c r="L112" s="4">
        <v>2.8</v>
      </c>
      <c r="M112" s="4">
        <v>71.8</v>
      </c>
      <c r="N112" s="4">
        <v>0.8</v>
      </c>
      <c r="O112" s="4">
        <v>1.8</v>
      </c>
      <c r="P112" s="4">
        <v>2.6</v>
      </c>
      <c r="Q112" s="4">
        <v>1.7</v>
      </c>
      <c r="R112" s="4">
        <v>1.3</v>
      </c>
      <c r="S112" s="4">
        <v>1.9</v>
      </c>
      <c r="T112" s="4">
        <v>0.4</v>
      </c>
      <c r="U112" s="4">
        <v>2.6</v>
      </c>
      <c r="V112" s="4">
        <v>12.3</v>
      </c>
    </row>
    <row r="113" spans="1:22" x14ac:dyDescent="0.25">
      <c r="A113" s="3" t="s">
        <v>161</v>
      </c>
      <c r="B113" s="3" t="s">
        <v>104</v>
      </c>
      <c r="C113" s="4">
        <v>80</v>
      </c>
      <c r="D113" s="4">
        <v>26.7</v>
      </c>
      <c r="E113" s="4">
        <v>5.2</v>
      </c>
      <c r="F113" s="4">
        <v>10.7</v>
      </c>
      <c r="G113" s="4">
        <v>49.1</v>
      </c>
      <c r="H113" s="4">
        <v>0</v>
      </c>
      <c r="I113" s="4">
        <v>0</v>
      </c>
      <c r="J113" s="4">
        <v>0</v>
      </c>
      <c r="K113" s="4">
        <v>1.9</v>
      </c>
      <c r="L113" s="4">
        <v>2.6</v>
      </c>
      <c r="M113" s="4">
        <v>73</v>
      </c>
      <c r="N113" s="4">
        <v>2.8</v>
      </c>
      <c r="O113" s="4">
        <v>4.7</v>
      </c>
      <c r="P113" s="4">
        <v>7.5</v>
      </c>
      <c r="Q113" s="4">
        <v>0.9</v>
      </c>
      <c r="R113" s="4">
        <v>1.8</v>
      </c>
      <c r="S113" s="4">
        <v>0.4</v>
      </c>
      <c r="T113" s="4">
        <v>0.5</v>
      </c>
      <c r="U113" s="4">
        <v>2.9</v>
      </c>
      <c r="V113" s="4">
        <v>12.3</v>
      </c>
    </row>
    <row r="114" spans="1:22" x14ac:dyDescent="0.25">
      <c r="A114" s="3" t="s">
        <v>162</v>
      </c>
      <c r="B114" s="3" t="s">
        <v>80</v>
      </c>
      <c r="C114" s="4">
        <v>82</v>
      </c>
      <c r="D114" s="4">
        <v>30</v>
      </c>
      <c r="E114" s="4">
        <v>4.5999999999999996</v>
      </c>
      <c r="F114" s="4">
        <v>10.4</v>
      </c>
      <c r="G114" s="4">
        <v>44</v>
      </c>
      <c r="H114" s="4">
        <v>1.5</v>
      </c>
      <c r="I114" s="4">
        <v>3.5</v>
      </c>
      <c r="J114" s="4">
        <v>41.4</v>
      </c>
      <c r="K114" s="4">
        <v>1.4</v>
      </c>
      <c r="L114" s="4">
        <v>1.7</v>
      </c>
      <c r="M114" s="4">
        <v>86.1</v>
      </c>
      <c r="N114" s="4">
        <v>0.7</v>
      </c>
      <c r="O114" s="4">
        <v>3</v>
      </c>
      <c r="P114" s="4">
        <v>3.8</v>
      </c>
      <c r="Q114" s="4">
        <v>2.1</v>
      </c>
      <c r="R114" s="4">
        <v>1.5</v>
      </c>
      <c r="S114" s="4">
        <v>1</v>
      </c>
      <c r="T114" s="4">
        <v>0.2</v>
      </c>
      <c r="U114" s="4">
        <v>3</v>
      </c>
      <c r="V114" s="4">
        <v>12.1</v>
      </c>
    </row>
    <row r="115" spans="1:22" x14ac:dyDescent="0.25">
      <c r="A115" s="3" t="s">
        <v>163</v>
      </c>
      <c r="B115" s="3" t="s">
        <v>29</v>
      </c>
      <c r="C115" s="4">
        <v>76</v>
      </c>
      <c r="D115" s="4">
        <v>27.3</v>
      </c>
      <c r="E115" s="4">
        <v>5.0999999999999996</v>
      </c>
      <c r="F115" s="4">
        <v>9.4</v>
      </c>
      <c r="G115" s="4">
        <v>54.2</v>
      </c>
      <c r="H115" s="4">
        <v>0.4</v>
      </c>
      <c r="I115" s="4">
        <v>1.3</v>
      </c>
      <c r="J115" s="4">
        <v>30.7</v>
      </c>
      <c r="K115" s="4">
        <v>1.6</v>
      </c>
      <c r="L115" s="4">
        <v>2.6</v>
      </c>
      <c r="M115" s="4">
        <v>60.5</v>
      </c>
      <c r="N115" s="4">
        <v>2.1</v>
      </c>
      <c r="O115" s="4">
        <v>4.8</v>
      </c>
      <c r="P115" s="4">
        <v>6.9</v>
      </c>
      <c r="Q115" s="4">
        <v>1.1000000000000001</v>
      </c>
      <c r="R115" s="4">
        <v>0.9</v>
      </c>
      <c r="S115" s="4">
        <v>0.7</v>
      </c>
      <c r="T115" s="4">
        <v>1.3</v>
      </c>
      <c r="U115" s="4">
        <v>1.8</v>
      </c>
      <c r="V115" s="4">
        <v>12.1</v>
      </c>
    </row>
    <row r="116" spans="1:22" x14ac:dyDescent="0.25">
      <c r="A116" s="3" t="s">
        <v>164</v>
      </c>
      <c r="B116" s="3" t="s">
        <v>72</v>
      </c>
      <c r="C116" s="4">
        <v>68</v>
      </c>
      <c r="D116" s="4">
        <v>32</v>
      </c>
      <c r="E116" s="4">
        <v>4.3</v>
      </c>
      <c r="F116" s="4">
        <v>11</v>
      </c>
      <c r="G116" s="4">
        <v>39.4</v>
      </c>
      <c r="H116" s="4">
        <v>2</v>
      </c>
      <c r="I116" s="4">
        <v>5.8</v>
      </c>
      <c r="J116" s="4">
        <v>34.799999999999997</v>
      </c>
      <c r="K116" s="4">
        <v>1.4</v>
      </c>
      <c r="L116" s="4">
        <v>1.6</v>
      </c>
      <c r="M116" s="4">
        <v>85.7</v>
      </c>
      <c r="N116" s="4">
        <v>0.4</v>
      </c>
      <c r="O116" s="4">
        <v>3</v>
      </c>
      <c r="P116" s="4">
        <v>3.4</v>
      </c>
      <c r="Q116" s="4">
        <v>7</v>
      </c>
      <c r="R116" s="4">
        <v>2.4</v>
      </c>
      <c r="S116" s="4">
        <v>0.8</v>
      </c>
      <c r="T116" s="4">
        <v>0.1</v>
      </c>
      <c r="U116" s="4">
        <v>2.1</v>
      </c>
      <c r="V116" s="4">
        <v>12.1</v>
      </c>
    </row>
    <row r="117" spans="1:22" x14ac:dyDescent="0.25">
      <c r="A117" s="3" t="s">
        <v>165</v>
      </c>
      <c r="B117" s="3" t="s">
        <v>67</v>
      </c>
      <c r="C117" s="4">
        <v>71</v>
      </c>
      <c r="D117" s="4">
        <v>33.9</v>
      </c>
      <c r="E117" s="4">
        <v>4.0999999999999996</v>
      </c>
      <c r="F117" s="4">
        <v>8.6</v>
      </c>
      <c r="G117" s="4">
        <v>47.5</v>
      </c>
      <c r="H117" s="4">
        <v>2.6</v>
      </c>
      <c r="I117" s="4">
        <v>5.5</v>
      </c>
      <c r="J117" s="4">
        <v>47.2</v>
      </c>
      <c r="K117" s="4">
        <v>1.2</v>
      </c>
      <c r="L117" s="4">
        <v>1.3</v>
      </c>
      <c r="M117" s="4">
        <v>92.6</v>
      </c>
      <c r="N117" s="4">
        <v>0.3</v>
      </c>
      <c r="O117" s="4">
        <v>3.7</v>
      </c>
      <c r="P117" s="4">
        <v>4</v>
      </c>
      <c r="Q117" s="4">
        <v>2.9</v>
      </c>
      <c r="R117" s="4">
        <v>1.4</v>
      </c>
      <c r="S117" s="4">
        <v>1</v>
      </c>
      <c r="T117" s="4">
        <v>0.3</v>
      </c>
      <c r="U117" s="4">
        <v>2.1</v>
      </c>
      <c r="V117" s="4">
        <v>12</v>
      </c>
    </row>
    <row r="118" spans="1:22" x14ac:dyDescent="0.25">
      <c r="A118" s="3" t="s">
        <v>166</v>
      </c>
      <c r="B118" s="3" t="s">
        <v>23</v>
      </c>
      <c r="C118" s="4">
        <v>65</v>
      </c>
      <c r="D118" s="4">
        <v>22.6</v>
      </c>
      <c r="E118" s="4">
        <v>4.8</v>
      </c>
      <c r="F118" s="4">
        <v>8.6</v>
      </c>
      <c r="G118" s="4">
        <v>55.7</v>
      </c>
      <c r="H118" s="4">
        <v>0</v>
      </c>
      <c r="I118" s="4">
        <v>0</v>
      </c>
      <c r="J118" s="4" t="s">
        <v>89</v>
      </c>
      <c r="K118" s="4">
        <v>2.2999999999999998</v>
      </c>
      <c r="L118" s="4">
        <v>3.1</v>
      </c>
      <c r="M118" s="4">
        <v>73.900000000000006</v>
      </c>
      <c r="N118" s="4">
        <v>1.7</v>
      </c>
      <c r="O118" s="4">
        <v>3.2</v>
      </c>
      <c r="P118" s="4">
        <v>4.9000000000000004</v>
      </c>
      <c r="Q118" s="4">
        <v>0.5</v>
      </c>
      <c r="R118" s="4">
        <v>1.4</v>
      </c>
      <c r="S118" s="4">
        <v>0.4</v>
      </c>
      <c r="T118" s="4">
        <v>0.6</v>
      </c>
      <c r="U118" s="4">
        <v>2.4</v>
      </c>
      <c r="V118" s="4">
        <v>11.9</v>
      </c>
    </row>
    <row r="119" spans="1:22" x14ac:dyDescent="0.25">
      <c r="A119" s="3" t="s">
        <v>167</v>
      </c>
      <c r="B119" s="3" t="s">
        <v>46</v>
      </c>
      <c r="C119" s="4">
        <v>81</v>
      </c>
      <c r="D119" s="4">
        <v>24.4</v>
      </c>
      <c r="E119" s="4">
        <v>4.0999999999999996</v>
      </c>
      <c r="F119" s="4">
        <v>10</v>
      </c>
      <c r="G119" s="4">
        <v>40.700000000000003</v>
      </c>
      <c r="H119" s="4">
        <v>1.8</v>
      </c>
      <c r="I119" s="4">
        <v>4.5999999999999996</v>
      </c>
      <c r="J119" s="4">
        <v>39.4</v>
      </c>
      <c r="K119" s="4">
        <v>2</v>
      </c>
      <c r="L119" s="4">
        <v>2.4</v>
      </c>
      <c r="M119" s="4">
        <v>82.1</v>
      </c>
      <c r="N119" s="4">
        <v>0.8</v>
      </c>
      <c r="O119" s="4">
        <v>2.7</v>
      </c>
      <c r="P119" s="4">
        <v>3.5</v>
      </c>
      <c r="Q119" s="4">
        <v>2.6</v>
      </c>
      <c r="R119" s="4">
        <v>1.3</v>
      </c>
      <c r="S119" s="4">
        <v>0.8</v>
      </c>
      <c r="T119" s="4">
        <v>0.4</v>
      </c>
      <c r="U119" s="4">
        <v>2.6</v>
      </c>
      <c r="V119" s="4">
        <v>11.9</v>
      </c>
    </row>
    <row r="120" spans="1:22" x14ac:dyDescent="0.25">
      <c r="A120" s="3" t="s">
        <v>168</v>
      </c>
      <c r="B120" s="3" t="s">
        <v>84</v>
      </c>
      <c r="C120" s="4">
        <v>69</v>
      </c>
      <c r="D120" s="4">
        <v>26.9</v>
      </c>
      <c r="E120" s="4">
        <v>4.8</v>
      </c>
      <c r="F120" s="4">
        <v>9.5</v>
      </c>
      <c r="G120" s="4">
        <v>50.8</v>
      </c>
      <c r="H120" s="4">
        <v>0</v>
      </c>
      <c r="I120" s="4">
        <v>0.1</v>
      </c>
      <c r="J120" s="4">
        <v>0</v>
      </c>
      <c r="K120" s="4">
        <v>2.2000000000000002</v>
      </c>
      <c r="L120" s="4">
        <v>4.2</v>
      </c>
      <c r="M120" s="4">
        <v>51.7</v>
      </c>
      <c r="N120" s="4">
        <v>3</v>
      </c>
      <c r="O120" s="4">
        <v>6.2</v>
      </c>
      <c r="P120" s="4">
        <v>9.1999999999999993</v>
      </c>
      <c r="Q120" s="4">
        <v>1.4</v>
      </c>
      <c r="R120" s="4">
        <v>1.9</v>
      </c>
      <c r="S120" s="4">
        <v>0.7</v>
      </c>
      <c r="T120" s="4">
        <v>0.7</v>
      </c>
      <c r="U120" s="4">
        <v>2.6</v>
      </c>
      <c r="V120" s="4">
        <v>11.8</v>
      </c>
    </row>
    <row r="121" spans="1:22" x14ac:dyDescent="0.25">
      <c r="A121" s="3" t="s">
        <v>169</v>
      </c>
      <c r="B121" s="3" t="s">
        <v>93</v>
      </c>
      <c r="C121" s="4">
        <v>30</v>
      </c>
      <c r="D121" s="4">
        <v>33.299999999999997</v>
      </c>
      <c r="E121" s="4">
        <v>4.7</v>
      </c>
      <c r="F121" s="4">
        <v>11.7</v>
      </c>
      <c r="G121" s="4">
        <v>40.299999999999997</v>
      </c>
      <c r="H121" s="4">
        <v>0.9</v>
      </c>
      <c r="I121" s="4">
        <v>3</v>
      </c>
      <c r="J121" s="4">
        <v>28.9</v>
      </c>
      <c r="K121" s="4">
        <v>1.4</v>
      </c>
      <c r="L121" s="4">
        <v>2.2000000000000002</v>
      </c>
      <c r="M121" s="4">
        <v>62.7</v>
      </c>
      <c r="N121" s="4">
        <v>0.7</v>
      </c>
      <c r="O121" s="4">
        <v>4.7</v>
      </c>
      <c r="P121" s="4">
        <v>5.5</v>
      </c>
      <c r="Q121" s="4">
        <v>9.8000000000000007</v>
      </c>
      <c r="R121" s="4">
        <v>3.3</v>
      </c>
      <c r="S121" s="4">
        <v>1.3</v>
      </c>
      <c r="T121" s="4">
        <v>0.1</v>
      </c>
      <c r="U121" s="4">
        <v>2.2000000000000002</v>
      </c>
      <c r="V121" s="4">
        <v>11.7</v>
      </c>
    </row>
    <row r="122" spans="1:22" x14ac:dyDescent="0.25">
      <c r="A122" s="3" t="s">
        <v>170</v>
      </c>
      <c r="B122" s="3" t="s">
        <v>48</v>
      </c>
      <c r="C122" s="4">
        <v>82</v>
      </c>
      <c r="D122" s="4">
        <v>31.6</v>
      </c>
      <c r="E122" s="4">
        <v>4.4000000000000004</v>
      </c>
      <c r="F122" s="4">
        <v>9.3000000000000007</v>
      </c>
      <c r="G122" s="4">
        <v>47.7</v>
      </c>
      <c r="H122" s="4">
        <v>0</v>
      </c>
      <c r="I122" s="4">
        <v>0</v>
      </c>
      <c r="J122" s="4">
        <v>0</v>
      </c>
      <c r="K122" s="4">
        <v>2.9</v>
      </c>
      <c r="L122" s="4">
        <v>4.0999999999999996</v>
      </c>
      <c r="M122" s="4">
        <v>69.3</v>
      </c>
      <c r="N122" s="4">
        <v>3.3</v>
      </c>
      <c r="O122" s="4">
        <v>5.9</v>
      </c>
      <c r="P122" s="4">
        <v>9.1999999999999993</v>
      </c>
      <c r="Q122" s="4">
        <v>0.9</v>
      </c>
      <c r="R122" s="4">
        <v>1.3</v>
      </c>
      <c r="S122" s="4">
        <v>0.5</v>
      </c>
      <c r="T122" s="4">
        <v>0.4</v>
      </c>
      <c r="U122" s="4">
        <v>2.2999999999999998</v>
      </c>
      <c r="V122" s="4">
        <v>11.7</v>
      </c>
    </row>
    <row r="123" spans="1:22" x14ac:dyDescent="0.25">
      <c r="A123" s="3" t="s">
        <v>171</v>
      </c>
      <c r="B123" s="3" t="s">
        <v>80</v>
      </c>
      <c r="C123" s="4">
        <v>52</v>
      </c>
      <c r="D123" s="4">
        <v>25.9</v>
      </c>
      <c r="E123" s="4">
        <v>4.3</v>
      </c>
      <c r="F123" s="4">
        <v>10.6</v>
      </c>
      <c r="G123" s="4">
        <v>40.700000000000003</v>
      </c>
      <c r="H123" s="4">
        <v>1.6</v>
      </c>
      <c r="I123" s="4">
        <v>4.4000000000000004</v>
      </c>
      <c r="J123" s="4">
        <v>37</v>
      </c>
      <c r="K123" s="4">
        <v>1.5</v>
      </c>
      <c r="L123" s="4">
        <v>1.7</v>
      </c>
      <c r="M123" s="4">
        <v>86.4</v>
      </c>
      <c r="N123" s="4">
        <v>0.5</v>
      </c>
      <c r="O123" s="4">
        <v>1.9</v>
      </c>
      <c r="P123" s="4">
        <v>2.4</v>
      </c>
      <c r="Q123" s="4">
        <v>2.2000000000000002</v>
      </c>
      <c r="R123" s="4">
        <v>1.8</v>
      </c>
      <c r="S123" s="4">
        <v>0.5</v>
      </c>
      <c r="T123" s="4">
        <v>0.3</v>
      </c>
      <c r="U123" s="4">
        <v>2.1</v>
      </c>
      <c r="V123" s="4">
        <v>11.7</v>
      </c>
    </row>
    <row r="124" spans="1:22" x14ac:dyDescent="0.25">
      <c r="A124" s="3" t="s">
        <v>172</v>
      </c>
      <c r="B124" s="3" t="s">
        <v>31</v>
      </c>
      <c r="C124" s="4">
        <v>80</v>
      </c>
      <c r="D124" s="4">
        <v>25.9</v>
      </c>
      <c r="E124" s="4">
        <v>4.0999999999999996</v>
      </c>
      <c r="F124" s="4">
        <v>8.6999999999999993</v>
      </c>
      <c r="G124" s="4">
        <v>46.7</v>
      </c>
      <c r="H124" s="4">
        <v>0.9</v>
      </c>
      <c r="I124" s="4">
        <v>2.4</v>
      </c>
      <c r="J124" s="4">
        <v>37.6</v>
      </c>
      <c r="K124" s="4">
        <v>2.4</v>
      </c>
      <c r="L124" s="4">
        <v>2.8</v>
      </c>
      <c r="M124" s="4">
        <v>85.7</v>
      </c>
      <c r="N124" s="4">
        <v>0.6</v>
      </c>
      <c r="O124" s="4">
        <v>1.8</v>
      </c>
      <c r="P124" s="4">
        <v>2.4</v>
      </c>
      <c r="Q124" s="4">
        <v>3.7</v>
      </c>
      <c r="R124" s="4">
        <v>1.7</v>
      </c>
      <c r="S124" s="4">
        <v>1.2</v>
      </c>
      <c r="T124" s="4">
        <v>0.2</v>
      </c>
      <c r="U124" s="4">
        <v>1.9</v>
      </c>
      <c r="V124" s="4">
        <v>11.4</v>
      </c>
    </row>
    <row r="125" spans="1:22" x14ac:dyDescent="0.25">
      <c r="A125" s="3" t="s">
        <v>173</v>
      </c>
      <c r="B125" s="3" t="s">
        <v>95</v>
      </c>
      <c r="C125" s="4">
        <v>80</v>
      </c>
      <c r="D125" s="4">
        <v>25.2</v>
      </c>
      <c r="E125" s="4">
        <v>4.2</v>
      </c>
      <c r="F125" s="4">
        <v>8.6999999999999993</v>
      </c>
      <c r="G125" s="4">
        <v>48.5</v>
      </c>
      <c r="H125" s="4">
        <v>1.6</v>
      </c>
      <c r="I125" s="4">
        <v>3.7</v>
      </c>
      <c r="J125" s="4">
        <v>43</v>
      </c>
      <c r="K125" s="4">
        <v>1.4</v>
      </c>
      <c r="L125" s="4">
        <v>1.6</v>
      </c>
      <c r="M125" s="4">
        <v>84.7</v>
      </c>
      <c r="N125" s="4">
        <v>0.2</v>
      </c>
      <c r="O125" s="4">
        <v>2.6</v>
      </c>
      <c r="P125" s="4">
        <v>2.8</v>
      </c>
      <c r="Q125" s="4">
        <v>2.2000000000000002</v>
      </c>
      <c r="R125" s="4">
        <v>1.2</v>
      </c>
      <c r="S125" s="4">
        <v>0.6</v>
      </c>
      <c r="T125" s="4">
        <v>0.1</v>
      </c>
      <c r="U125" s="4">
        <v>1.6</v>
      </c>
      <c r="V125" s="4">
        <v>11.4</v>
      </c>
    </row>
    <row r="126" spans="1:22" x14ac:dyDescent="0.25">
      <c r="A126" s="3" t="s">
        <v>174</v>
      </c>
      <c r="B126" s="3" t="s">
        <v>46</v>
      </c>
      <c r="C126" s="4">
        <v>81</v>
      </c>
      <c r="D126" s="4">
        <v>30.5</v>
      </c>
      <c r="E126" s="4">
        <v>4.2</v>
      </c>
      <c r="F126" s="4">
        <v>9.1999999999999993</v>
      </c>
      <c r="G126" s="4">
        <v>45.6</v>
      </c>
      <c r="H126" s="4">
        <v>2.4</v>
      </c>
      <c r="I126" s="4">
        <v>5.2</v>
      </c>
      <c r="J126" s="4">
        <v>44.9</v>
      </c>
      <c r="K126" s="4">
        <v>0.6</v>
      </c>
      <c r="L126" s="4">
        <v>0.8</v>
      </c>
      <c r="M126" s="4">
        <v>82.5</v>
      </c>
      <c r="N126" s="4">
        <v>0.4</v>
      </c>
      <c r="O126" s="4">
        <v>2</v>
      </c>
      <c r="P126" s="4">
        <v>2.4</v>
      </c>
      <c r="Q126" s="4">
        <v>4.7</v>
      </c>
      <c r="R126" s="4">
        <v>1.3</v>
      </c>
      <c r="S126" s="4">
        <v>0.9</v>
      </c>
      <c r="T126" s="4">
        <v>0.1</v>
      </c>
      <c r="U126" s="4">
        <v>1.7</v>
      </c>
      <c r="V126" s="4">
        <v>11.4</v>
      </c>
    </row>
    <row r="127" spans="1:22" x14ac:dyDescent="0.25">
      <c r="A127" s="3" t="s">
        <v>175</v>
      </c>
      <c r="B127" s="3" t="s">
        <v>108</v>
      </c>
      <c r="C127" s="4">
        <v>82</v>
      </c>
      <c r="D127" s="4">
        <v>31.5</v>
      </c>
      <c r="E127" s="4">
        <v>4.0999999999999996</v>
      </c>
      <c r="F127" s="4">
        <v>9.4</v>
      </c>
      <c r="G127" s="4">
        <v>43</v>
      </c>
      <c r="H127" s="4">
        <v>1.5</v>
      </c>
      <c r="I127" s="4">
        <v>4</v>
      </c>
      <c r="J127" s="4">
        <v>38</v>
      </c>
      <c r="K127" s="4">
        <v>1.7</v>
      </c>
      <c r="L127" s="4">
        <v>2</v>
      </c>
      <c r="M127" s="4">
        <v>85.4</v>
      </c>
      <c r="N127" s="4">
        <v>0.6</v>
      </c>
      <c r="O127" s="4">
        <v>3.6</v>
      </c>
      <c r="P127" s="4">
        <v>4.2</v>
      </c>
      <c r="Q127" s="4">
        <v>2.2999999999999998</v>
      </c>
      <c r="R127" s="4">
        <v>1.3</v>
      </c>
      <c r="S127" s="4">
        <v>0.8</v>
      </c>
      <c r="T127" s="4">
        <v>0.6</v>
      </c>
      <c r="U127" s="4">
        <v>2</v>
      </c>
      <c r="V127" s="4">
        <v>11.3</v>
      </c>
    </row>
    <row r="128" spans="1:22" x14ac:dyDescent="0.25">
      <c r="A128" s="3" t="s">
        <v>176</v>
      </c>
      <c r="B128" s="3" t="s">
        <v>39</v>
      </c>
      <c r="C128" s="4">
        <v>81</v>
      </c>
      <c r="D128" s="4">
        <v>28.2</v>
      </c>
      <c r="E128" s="4">
        <v>4.4000000000000004</v>
      </c>
      <c r="F128" s="4">
        <v>8.3000000000000007</v>
      </c>
      <c r="G128" s="4">
        <v>53.1</v>
      </c>
      <c r="H128" s="4">
        <v>0</v>
      </c>
      <c r="I128" s="4">
        <v>0</v>
      </c>
      <c r="J128" s="4">
        <v>0</v>
      </c>
      <c r="K128" s="4">
        <v>2.4</v>
      </c>
      <c r="L128" s="4">
        <v>3.2</v>
      </c>
      <c r="M128" s="4">
        <v>76.2</v>
      </c>
      <c r="N128" s="4">
        <v>2.8</v>
      </c>
      <c r="O128" s="4">
        <v>6</v>
      </c>
      <c r="P128" s="4">
        <v>8.8000000000000007</v>
      </c>
      <c r="Q128" s="4">
        <v>0.7</v>
      </c>
      <c r="R128" s="4">
        <v>1.7</v>
      </c>
      <c r="S128" s="4">
        <v>0.3</v>
      </c>
      <c r="T128" s="4">
        <v>0.9</v>
      </c>
      <c r="U128" s="4">
        <v>3.1</v>
      </c>
      <c r="V128" s="4">
        <v>11.3</v>
      </c>
    </row>
    <row r="129" spans="1:22" x14ac:dyDescent="0.25">
      <c r="A129" s="3" t="s">
        <v>177</v>
      </c>
      <c r="B129" s="3" t="s">
        <v>53</v>
      </c>
      <c r="C129" s="4">
        <v>73</v>
      </c>
      <c r="D129" s="4">
        <v>22.2</v>
      </c>
      <c r="E129" s="4">
        <v>4.4000000000000004</v>
      </c>
      <c r="F129" s="4">
        <v>9.1999999999999993</v>
      </c>
      <c r="G129" s="4">
        <v>47.6</v>
      </c>
      <c r="H129" s="4">
        <v>0.2</v>
      </c>
      <c r="I129" s="4">
        <v>0.7</v>
      </c>
      <c r="J129" s="4">
        <v>27.8</v>
      </c>
      <c r="K129" s="4">
        <v>2.2000000000000002</v>
      </c>
      <c r="L129" s="4">
        <v>3</v>
      </c>
      <c r="M129" s="4">
        <v>74.2</v>
      </c>
      <c r="N129" s="4">
        <v>1.6</v>
      </c>
      <c r="O129" s="4">
        <v>3.7</v>
      </c>
      <c r="P129" s="4">
        <v>5.3</v>
      </c>
      <c r="Q129" s="4">
        <v>1.5</v>
      </c>
      <c r="R129" s="4">
        <v>1.5</v>
      </c>
      <c r="S129" s="4">
        <v>1</v>
      </c>
      <c r="T129" s="4">
        <v>0.5</v>
      </c>
      <c r="U129" s="4">
        <v>2.2999999999999998</v>
      </c>
      <c r="V129" s="4">
        <v>11.2</v>
      </c>
    </row>
    <row r="130" spans="1:22" x14ac:dyDescent="0.25">
      <c r="A130" s="3" t="s">
        <v>178</v>
      </c>
      <c r="B130" s="3" t="s">
        <v>80</v>
      </c>
      <c r="C130" s="4">
        <v>55</v>
      </c>
      <c r="D130" s="4">
        <v>26.9</v>
      </c>
      <c r="E130" s="4">
        <v>4.3</v>
      </c>
      <c r="F130" s="4">
        <v>10.5</v>
      </c>
      <c r="G130" s="4">
        <v>40.9</v>
      </c>
      <c r="H130" s="4">
        <v>0.7</v>
      </c>
      <c r="I130" s="4">
        <v>2.4</v>
      </c>
      <c r="J130" s="4">
        <v>28.2</v>
      </c>
      <c r="K130" s="4">
        <v>1.9</v>
      </c>
      <c r="L130" s="4">
        <v>2.4</v>
      </c>
      <c r="M130" s="4">
        <v>82.3</v>
      </c>
      <c r="N130" s="4">
        <v>1.9</v>
      </c>
      <c r="O130" s="4">
        <v>4.3</v>
      </c>
      <c r="P130" s="4">
        <v>6.2</v>
      </c>
      <c r="Q130" s="4">
        <v>1.3</v>
      </c>
      <c r="R130" s="4">
        <v>1.1000000000000001</v>
      </c>
      <c r="S130" s="4">
        <v>0.8</v>
      </c>
      <c r="T130" s="4">
        <v>0.1</v>
      </c>
      <c r="U130" s="4">
        <v>2.5</v>
      </c>
      <c r="V130" s="4">
        <v>11.2</v>
      </c>
    </row>
    <row r="131" spans="1:22" x14ac:dyDescent="0.25">
      <c r="A131" s="3" t="s">
        <v>179</v>
      </c>
      <c r="B131" s="3" t="s">
        <v>80</v>
      </c>
      <c r="C131" s="4">
        <v>70</v>
      </c>
      <c r="D131" s="4">
        <v>26.5</v>
      </c>
      <c r="E131" s="4">
        <v>4.9000000000000004</v>
      </c>
      <c r="F131" s="4">
        <v>9.1</v>
      </c>
      <c r="G131" s="4">
        <v>53.8</v>
      </c>
      <c r="H131" s="4">
        <v>0</v>
      </c>
      <c r="I131" s="4">
        <v>0</v>
      </c>
      <c r="J131" s="4">
        <v>0</v>
      </c>
      <c r="K131" s="4">
        <v>1.3</v>
      </c>
      <c r="L131" s="4">
        <v>2.5</v>
      </c>
      <c r="M131" s="4">
        <v>51.4</v>
      </c>
      <c r="N131" s="4">
        <v>2.4</v>
      </c>
      <c r="O131" s="4">
        <v>4.7</v>
      </c>
      <c r="P131" s="4">
        <v>7.1</v>
      </c>
      <c r="Q131" s="4">
        <v>1.6</v>
      </c>
      <c r="R131" s="4">
        <v>1.6</v>
      </c>
      <c r="S131" s="4">
        <v>0.6</v>
      </c>
      <c r="T131" s="4">
        <v>1.7</v>
      </c>
      <c r="U131" s="4">
        <v>2.6</v>
      </c>
      <c r="V131" s="4">
        <v>11.1</v>
      </c>
    </row>
    <row r="132" spans="1:22" x14ac:dyDescent="0.25">
      <c r="A132" s="3" t="s">
        <v>180</v>
      </c>
      <c r="B132" s="3" t="s">
        <v>35</v>
      </c>
      <c r="C132" s="4">
        <v>82</v>
      </c>
      <c r="D132" s="4">
        <v>31.8</v>
      </c>
      <c r="E132" s="4">
        <v>4.3</v>
      </c>
      <c r="F132" s="4">
        <v>7.9</v>
      </c>
      <c r="G132" s="4">
        <v>55.1</v>
      </c>
      <c r="H132" s="4">
        <v>0</v>
      </c>
      <c r="I132" s="4">
        <v>0</v>
      </c>
      <c r="J132" s="4">
        <v>0</v>
      </c>
      <c r="K132" s="4">
        <v>2.4</v>
      </c>
      <c r="L132" s="4">
        <v>3</v>
      </c>
      <c r="M132" s="4">
        <v>81.8</v>
      </c>
      <c r="N132" s="4">
        <v>4</v>
      </c>
      <c r="O132" s="4">
        <v>4.5</v>
      </c>
      <c r="P132" s="4">
        <v>8.5</v>
      </c>
      <c r="Q132" s="4">
        <v>0.9</v>
      </c>
      <c r="R132" s="4">
        <v>1</v>
      </c>
      <c r="S132" s="4">
        <v>0.3</v>
      </c>
      <c r="T132" s="4">
        <v>1.7</v>
      </c>
      <c r="U132" s="4">
        <v>2.4</v>
      </c>
      <c r="V132" s="4">
        <v>11.1</v>
      </c>
    </row>
    <row r="133" spans="1:22" x14ac:dyDescent="0.25">
      <c r="A133" s="3" t="s">
        <v>181</v>
      </c>
      <c r="B133" s="3" t="s">
        <v>93</v>
      </c>
      <c r="C133" s="4">
        <v>82</v>
      </c>
      <c r="D133" s="4">
        <v>27.6</v>
      </c>
      <c r="E133" s="4">
        <v>4.3</v>
      </c>
      <c r="F133" s="4">
        <v>8.8000000000000007</v>
      </c>
      <c r="G133" s="4">
        <v>48.6</v>
      </c>
      <c r="H133" s="4">
        <v>0</v>
      </c>
      <c r="I133" s="4">
        <v>0.1</v>
      </c>
      <c r="J133" s="4">
        <v>33.299999999999997</v>
      </c>
      <c r="K133" s="4">
        <v>2.5</v>
      </c>
      <c r="L133" s="4">
        <v>2.9</v>
      </c>
      <c r="M133" s="4">
        <v>85.8</v>
      </c>
      <c r="N133" s="4">
        <v>2</v>
      </c>
      <c r="O133" s="4">
        <v>3.8</v>
      </c>
      <c r="P133" s="4">
        <v>5.7</v>
      </c>
      <c r="Q133" s="4">
        <v>1.1000000000000001</v>
      </c>
      <c r="R133" s="4">
        <v>1.2</v>
      </c>
      <c r="S133" s="4">
        <v>0.4</v>
      </c>
      <c r="T133" s="4">
        <v>0.9</v>
      </c>
      <c r="U133" s="4">
        <v>2.2999999999999998</v>
      </c>
      <c r="V133" s="4">
        <v>11.1</v>
      </c>
    </row>
    <row r="134" spans="1:22" x14ac:dyDescent="0.25">
      <c r="A134" s="3" t="s">
        <v>182</v>
      </c>
      <c r="B134" s="3" t="s">
        <v>67</v>
      </c>
      <c r="C134" s="4">
        <v>73</v>
      </c>
      <c r="D134" s="4">
        <v>32.1</v>
      </c>
      <c r="E134" s="4">
        <v>4.0999999999999996</v>
      </c>
      <c r="F134" s="4">
        <v>8.8000000000000007</v>
      </c>
      <c r="G134" s="4">
        <v>47</v>
      </c>
      <c r="H134" s="4">
        <v>1.3</v>
      </c>
      <c r="I134" s="4">
        <v>3.7</v>
      </c>
      <c r="J134" s="4">
        <v>36.200000000000003</v>
      </c>
      <c r="K134" s="4">
        <v>1.5</v>
      </c>
      <c r="L134" s="4">
        <v>1.9</v>
      </c>
      <c r="M134" s="4">
        <v>77.3</v>
      </c>
      <c r="N134" s="4">
        <v>1.5</v>
      </c>
      <c r="O134" s="4">
        <v>4.0999999999999996</v>
      </c>
      <c r="P134" s="4">
        <v>5.5</v>
      </c>
      <c r="Q134" s="4">
        <v>1.8</v>
      </c>
      <c r="R134" s="4">
        <v>1.1000000000000001</v>
      </c>
      <c r="S134" s="4">
        <v>1.5</v>
      </c>
      <c r="T134" s="4">
        <v>0.3</v>
      </c>
      <c r="U134" s="4">
        <v>2.6</v>
      </c>
      <c r="V134" s="4">
        <v>11.1</v>
      </c>
    </row>
    <row r="135" spans="1:22" x14ac:dyDescent="0.25">
      <c r="A135" s="3" t="s">
        <v>183</v>
      </c>
      <c r="B135" s="3" t="s">
        <v>55</v>
      </c>
      <c r="C135" s="4">
        <v>82</v>
      </c>
      <c r="D135" s="4">
        <v>28.2</v>
      </c>
      <c r="E135" s="4">
        <v>4.0999999999999996</v>
      </c>
      <c r="F135" s="4">
        <v>9.5</v>
      </c>
      <c r="G135" s="4">
        <v>43.2</v>
      </c>
      <c r="H135" s="4">
        <v>2</v>
      </c>
      <c r="I135" s="4">
        <v>5.3</v>
      </c>
      <c r="J135" s="4">
        <v>37</v>
      </c>
      <c r="K135" s="4">
        <v>1</v>
      </c>
      <c r="L135" s="4">
        <v>1.2</v>
      </c>
      <c r="M135" s="4">
        <v>82.1</v>
      </c>
      <c r="N135" s="4">
        <v>0.9</v>
      </c>
      <c r="O135" s="4">
        <v>4.2</v>
      </c>
      <c r="P135" s="4">
        <v>5.0999999999999996</v>
      </c>
      <c r="Q135" s="4">
        <v>1.2</v>
      </c>
      <c r="R135" s="4">
        <v>1.1000000000000001</v>
      </c>
      <c r="S135" s="4">
        <v>0.7</v>
      </c>
      <c r="T135" s="4">
        <v>0.8</v>
      </c>
      <c r="U135" s="4">
        <v>3</v>
      </c>
      <c r="V135" s="4">
        <v>11.1</v>
      </c>
    </row>
    <row r="136" spans="1:22" x14ac:dyDescent="0.25">
      <c r="A136" s="3" t="s">
        <v>184</v>
      </c>
      <c r="B136" s="3" t="s">
        <v>33</v>
      </c>
      <c r="C136" s="4">
        <v>81</v>
      </c>
      <c r="D136" s="4">
        <v>23</v>
      </c>
      <c r="E136" s="4">
        <v>4</v>
      </c>
      <c r="F136" s="4">
        <v>9.6999999999999993</v>
      </c>
      <c r="G136" s="4">
        <v>41.5</v>
      </c>
      <c r="H136" s="4">
        <v>1.1000000000000001</v>
      </c>
      <c r="I136" s="4">
        <v>3.5</v>
      </c>
      <c r="J136" s="4">
        <v>31.6</v>
      </c>
      <c r="K136" s="4">
        <v>1.8</v>
      </c>
      <c r="L136" s="4">
        <v>2.1</v>
      </c>
      <c r="M136" s="4">
        <v>86.4</v>
      </c>
      <c r="N136" s="4">
        <v>0.3</v>
      </c>
      <c r="O136" s="4">
        <v>1.9</v>
      </c>
      <c r="P136" s="4">
        <v>2.2999999999999998</v>
      </c>
      <c r="Q136" s="4">
        <v>3.5</v>
      </c>
      <c r="R136" s="4">
        <v>1.7</v>
      </c>
      <c r="S136" s="4">
        <v>0.6</v>
      </c>
      <c r="T136" s="4">
        <v>0.1</v>
      </c>
      <c r="U136" s="4">
        <v>1.5</v>
      </c>
      <c r="V136" s="4">
        <v>11</v>
      </c>
    </row>
    <row r="137" spans="1:22" x14ac:dyDescent="0.25">
      <c r="A137" s="3" t="s">
        <v>185</v>
      </c>
      <c r="B137" s="3" t="s">
        <v>39</v>
      </c>
      <c r="C137" s="4">
        <v>81</v>
      </c>
      <c r="D137" s="4">
        <v>26.7</v>
      </c>
      <c r="E137" s="4">
        <v>3.9</v>
      </c>
      <c r="F137" s="4">
        <v>9.3000000000000007</v>
      </c>
      <c r="G137" s="4">
        <v>42.3</v>
      </c>
      <c r="H137" s="4">
        <v>2</v>
      </c>
      <c r="I137" s="4">
        <v>5</v>
      </c>
      <c r="J137" s="4">
        <v>39.5</v>
      </c>
      <c r="K137" s="4">
        <v>1</v>
      </c>
      <c r="L137" s="4">
        <v>1.2</v>
      </c>
      <c r="M137" s="4">
        <v>83.7</v>
      </c>
      <c r="N137" s="4">
        <v>0.5</v>
      </c>
      <c r="O137" s="4">
        <v>2.6</v>
      </c>
      <c r="P137" s="4">
        <v>3.1</v>
      </c>
      <c r="Q137" s="4">
        <v>1</v>
      </c>
      <c r="R137" s="4">
        <v>1.1000000000000001</v>
      </c>
      <c r="S137" s="4">
        <v>0.8</v>
      </c>
      <c r="T137" s="4">
        <v>0.3</v>
      </c>
      <c r="U137" s="4">
        <v>2.2999999999999998</v>
      </c>
      <c r="V137" s="4">
        <v>10.9</v>
      </c>
    </row>
    <row r="138" spans="1:22" x14ac:dyDescent="0.25">
      <c r="A138" s="3" t="s">
        <v>186</v>
      </c>
      <c r="B138" s="3" t="s">
        <v>44</v>
      </c>
      <c r="C138" s="4">
        <v>81</v>
      </c>
      <c r="D138" s="4">
        <v>29.7</v>
      </c>
      <c r="E138" s="4">
        <v>4.0999999999999996</v>
      </c>
      <c r="F138" s="4">
        <v>9.3000000000000007</v>
      </c>
      <c r="G138" s="4">
        <v>43.9</v>
      </c>
      <c r="H138" s="4">
        <v>0</v>
      </c>
      <c r="I138" s="4">
        <v>0.1</v>
      </c>
      <c r="J138" s="4">
        <v>40</v>
      </c>
      <c r="K138" s="4">
        <v>2.6</v>
      </c>
      <c r="L138" s="4">
        <v>3.3</v>
      </c>
      <c r="M138" s="4">
        <v>77</v>
      </c>
      <c r="N138" s="4">
        <v>2.5</v>
      </c>
      <c r="O138" s="4">
        <v>4.0999999999999996</v>
      </c>
      <c r="P138" s="4">
        <v>6.6</v>
      </c>
      <c r="Q138" s="4">
        <v>1.1000000000000001</v>
      </c>
      <c r="R138" s="4">
        <v>1.8</v>
      </c>
      <c r="S138" s="4">
        <v>0.4</v>
      </c>
      <c r="T138" s="4">
        <v>2.2000000000000002</v>
      </c>
      <c r="U138" s="4">
        <v>3.3</v>
      </c>
      <c r="V138" s="4">
        <v>10.8</v>
      </c>
    </row>
    <row r="139" spans="1:22" x14ac:dyDescent="0.25">
      <c r="A139" s="3" t="s">
        <v>187</v>
      </c>
      <c r="B139" s="3" t="s">
        <v>41</v>
      </c>
      <c r="C139" s="4">
        <v>52</v>
      </c>
      <c r="D139" s="4">
        <v>21.4</v>
      </c>
      <c r="E139" s="4">
        <v>3.7</v>
      </c>
      <c r="F139" s="4">
        <v>9.1</v>
      </c>
      <c r="G139" s="4">
        <v>41</v>
      </c>
      <c r="H139" s="4">
        <v>1.3</v>
      </c>
      <c r="I139" s="4">
        <v>3.5</v>
      </c>
      <c r="J139" s="4">
        <v>37.799999999999997</v>
      </c>
      <c r="K139" s="4">
        <v>1.8</v>
      </c>
      <c r="L139" s="4">
        <v>2</v>
      </c>
      <c r="M139" s="4">
        <v>89.5</v>
      </c>
      <c r="N139" s="4">
        <v>0.2</v>
      </c>
      <c r="O139" s="4">
        <v>1.5</v>
      </c>
      <c r="P139" s="4">
        <v>1.7</v>
      </c>
      <c r="Q139" s="4">
        <v>1.6</v>
      </c>
      <c r="R139" s="4">
        <v>1.2</v>
      </c>
      <c r="S139" s="4">
        <v>0.3</v>
      </c>
      <c r="T139" s="4">
        <v>0</v>
      </c>
      <c r="U139" s="4">
        <v>1.3</v>
      </c>
      <c r="V139" s="4">
        <v>10.5</v>
      </c>
    </row>
    <row r="140" spans="1:22" x14ac:dyDescent="0.25">
      <c r="A140" s="3" t="s">
        <v>188</v>
      </c>
      <c r="B140" s="3" t="s">
        <v>21</v>
      </c>
      <c r="C140" s="4">
        <v>56</v>
      </c>
      <c r="D140" s="4">
        <v>25.3</v>
      </c>
      <c r="E140" s="4">
        <v>3.8</v>
      </c>
      <c r="F140" s="4">
        <v>9.6</v>
      </c>
      <c r="G140" s="4">
        <v>39.4</v>
      </c>
      <c r="H140" s="4">
        <v>1.8</v>
      </c>
      <c r="I140" s="4">
        <v>4.4000000000000004</v>
      </c>
      <c r="J140" s="4">
        <v>39.4</v>
      </c>
      <c r="K140" s="4">
        <v>1.1000000000000001</v>
      </c>
      <c r="L140" s="4">
        <v>1.3</v>
      </c>
      <c r="M140" s="4">
        <v>84</v>
      </c>
      <c r="N140" s="4">
        <v>0.4</v>
      </c>
      <c r="O140" s="4">
        <v>3.7</v>
      </c>
      <c r="P140" s="4">
        <v>4.0999999999999996</v>
      </c>
      <c r="Q140" s="4">
        <v>1.5</v>
      </c>
      <c r="R140" s="4">
        <v>1.1000000000000001</v>
      </c>
      <c r="S140" s="4">
        <v>0.8</v>
      </c>
      <c r="T140" s="4">
        <v>0.3</v>
      </c>
      <c r="U140" s="4">
        <v>2.1</v>
      </c>
      <c r="V140" s="4">
        <v>10.5</v>
      </c>
    </row>
    <row r="141" spans="1:22" x14ac:dyDescent="0.25">
      <c r="A141" s="3" t="s">
        <v>189</v>
      </c>
      <c r="B141" s="3" t="s">
        <v>31</v>
      </c>
      <c r="C141" s="4">
        <v>82</v>
      </c>
      <c r="D141" s="4">
        <v>35</v>
      </c>
      <c r="E141" s="4">
        <v>4.2</v>
      </c>
      <c r="F141" s="4">
        <v>6.3</v>
      </c>
      <c r="G141" s="4">
        <v>67.599999999999994</v>
      </c>
      <c r="H141" s="4">
        <v>0</v>
      </c>
      <c r="I141" s="4">
        <v>0</v>
      </c>
      <c r="J141" s="4" t="s">
        <v>89</v>
      </c>
      <c r="K141" s="4">
        <v>2</v>
      </c>
      <c r="L141" s="4">
        <v>4.5999999999999996</v>
      </c>
      <c r="M141" s="4">
        <v>42.8</v>
      </c>
      <c r="N141" s="4">
        <v>4</v>
      </c>
      <c r="O141" s="4">
        <v>9.5</v>
      </c>
      <c r="P141" s="4">
        <v>13.6</v>
      </c>
      <c r="Q141" s="4">
        <v>0.9</v>
      </c>
      <c r="R141" s="4">
        <v>1.5</v>
      </c>
      <c r="S141" s="4">
        <v>1</v>
      </c>
      <c r="T141" s="4">
        <v>2.5</v>
      </c>
      <c r="U141" s="4">
        <v>3.2</v>
      </c>
      <c r="V141" s="4">
        <v>10.4</v>
      </c>
    </row>
    <row r="142" spans="1:22" x14ac:dyDescent="0.25">
      <c r="A142" s="3" t="s">
        <v>190</v>
      </c>
      <c r="B142" s="3" t="s">
        <v>39</v>
      </c>
      <c r="C142" s="4">
        <v>77</v>
      </c>
      <c r="D142" s="4">
        <v>28.8</v>
      </c>
      <c r="E142" s="4">
        <v>4.5</v>
      </c>
      <c r="F142" s="4">
        <v>7.9</v>
      </c>
      <c r="G142" s="4">
        <v>56.2</v>
      </c>
      <c r="H142" s="4">
        <v>0.3</v>
      </c>
      <c r="I142" s="4">
        <v>0.9</v>
      </c>
      <c r="J142" s="4">
        <v>30.3</v>
      </c>
      <c r="K142" s="4">
        <v>1.2</v>
      </c>
      <c r="L142" s="4">
        <v>1.9</v>
      </c>
      <c r="M142" s="4">
        <v>63.6</v>
      </c>
      <c r="N142" s="4">
        <v>2.2000000000000002</v>
      </c>
      <c r="O142" s="4">
        <v>4.3</v>
      </c>
      <c r="P142" s="4">
        <v>6.6</v>
      </c>
      <c r="Q142" s="4">
        <v>1.5</v>
      </c>
      <c r="R142" s="4">
        <v>1.6</v>
      </c>
      <c r="S142" s="4">
        <v>0.7</v>
      </c>
      <c r="T142" s="4">
        <v>1.1000000000000001</v>
      </c>
      <c r="U142" s="4">
        <v>3.5</v>
      </c>
      <c r="V142" s="4">
        <v>10.4</v>
      </c>
    </row>
    <row r="143" spans="1:22" x14ac:dyDescent="0.25">
      <c r="A143" s="3" t="s">
        <v>191</v>
      </c>
      <c r="B143" s="3" t="s">
        <v>67</v>
      </c>
      <c r="C143" s="4">
        <v>60</v>
      </c>
      <c r="D143" s="4">
        <v>24.1</v>
      </c>
      <c r="E143" s="4">
        <v>3.3</v>
      </c>
      <c r="F143" s="4">
        <v>8.1999999999999993</v>
      </c>
      <c r="G143" s="4">
        <v>40</v>
      </c>
      <c r="H143" s="4">
        <v>1.3</v>
      </c>
      <c r="I143" s="4">
        <v>3.9</v>
      </c>
      <c r="J143" s="4">
        <v>34.200000000000003</v>
      </c>
      <c r="K143" s="4">
        <v>2.5</v>
      </c>
      <c r="L143" s="4">
        <v>3</v>
      </c>
      <c r="M143" s="4">
        <v>84.9</v>
      </c>
      <c r="N143" s="4">
        <v>0.2</v>
      </c>
      <c r="O143" s="4">
        <v>1.9</v>
      </c>
      <c r="P143" s="4">
        <v>2.1</v>
      </c>
      <c r="Q143" s="4">
        <v>3.5</v>
      </c>
      <c r="R143" s="4">
        <v>1.5</v>
      </c>
      <c r="S143" s="4">
        <v>0.8</v>
      </c>
      <c r="T143" s="4">
        <v>0.1</v>
      </c>
      <c r="U143" s="4">
        <v>1.1000000000000001</v>
      </c>
      <c r="V143" s="4">
        <v>10.4</v>
      </c>
    </row>
    <row r="144" spans="1:22" x14ac:dyDescent="0.25">
      <c r="A144" s="3" t="s">
        <v>192</v>
      </c>
      <c r="B144" s="3" t="s">
        <v>84</v>
      </c>
      <c r="C144" s="4">
        <v>44</v>
      </c>
      <c r="D144" s="4">
        <v>19.7</v>
      </c>
      <c r="E144" s="4">
        <v>3.7</v>
      </c>
      <c r="F144" s="4">
        <v>8.6999999999999993</v>
      </c>
      <c r="G144" s="4">
        <v>42.8</v>
      </c>
      <c r="H144" s="4">
        <v>1.3</v>
      </c>
      <c r="I144" s="4">
        <v>3.5</v>
      </c>
      <c r="J144" s="4">
        <v>37.700000000000003</v>
      </c>
      <c r="K144" s="4">
        <v>1.6</v>
      </c>
      <c r="L144" s="4">
        <v>1.9</v>
      </c>
      <c r="M144" s="4">
        <v>83.5</v>
      </c>
      <c r="N144" s="4">
        <v>0.5</v>
      </c>
      <c r="O144" s="4">
        <v>1.4</v>
      </c>
      <c r="P144" s="4">
        <v>1.8</v>
      </c>
      <c r="Q144" s="4">
        <v>2.5</v>
      </c>
      <c r="R144" s="4">
        <v>1.3</v>
      </c>
      <c r="S144" s="4">
        <v>0.8</v>
      </c>
      <c r="T144" s="4">
        <v>0.1</v>
      </c>
      <c r="U144" s="4">
        <v>2.1</v>
      </c>
      <c r="V144" s="4">
        <v>10.4</v>
      </c>
    </row>
    <row r="145" spans="1:22" x14ac:dyDescent="0.25">
      <c r="A145" s="3" t="s">
        <v>193</v>
      </c>
      <c r="B145" s="3" t="s">
        <v>46</v>
      </c>
      <c r="C145" s="4">
        <v>76</v>
      </c>
      <c r="D145" s="4">
        <v>31.7</v>
      </c>
      <c r="E145" s="4">
        <v>4.5</v>
      </c>
      <c r="F145" s="4">
        <v>9.3000000000000007</v>
      </c>
      <c r="G145" s="4">
        <v>48.2</v>
      </c>
      <c r="H145" s="4">
        <v>0.8</v>
      </c>
      <c r="I145" s="4">
        <v>2.1</v>
      </c>
      <c r="J145" s="4">
        <v>35.799999999999997</v>
      </c>
      <c r="K145" s="4">
        <v>0.7</v>
      </c>
      <c r="L145" s="4">
        <v>0.9</v>
      </c>
      <c r="M145" s="4">
        <v>78.5</v>
      </c>
      <c r="N145" s="4">
        <v>1.7</v>
      </c>
      <c r="O145" s="4">
        <v>4.8</v>
      </c>
      <c r="P145" s="4">
        <v>6.5</v>
      </c>
      <c r="Q145" s="4">
        <v>1.6</v>
      </c>
      <c r="R145" s="4">
        <v>1.3</v>
      </c>
      <c r="S145" s="4">
        <v>1.2</v>
      </c>
      <c r="T145" s="4">
        <v>0.5</v>
      </c>
      <c r="U145" s="4">
        <v>1.6</v>
      </c>
      <c r="V145" s="4">
        <v>10.4</v>
      </c>
    </row>
    <row r="146" spans="1:22" x14ac:dyDescent="0.25">
      <c r="A146" s="3" t="s">
        <v>194</v>
      </c>
      <c r="B146" s="3" t="s">
        <v>74</v>
      </c>
      <c r="C146" s="4">
        <v>39</v>
      </c>
      <c r="D146" s="4">
        <v>18.899999999999999</v>
      </c>
      <c r="E146" s="4">
        <v>4.5</v>
      </c>
      <c r="F146" s="4">
        <v>8.9</v>
      </c>
      <c r="G146" s="4">
        <v>50.9</v>
      </c>
      <c r="H146" s="4">
        <v>0</v>
      </c>
      <c r="I146" s="4">
        <v>0.1</v>
      </c>
      <c r="J146" s="4">
        <v>0</v>
      </c>
      <c r="K146" s="4">
        <v>1.3</v>
      </c>
      <c r="L146" s="4">
        <v>1.7</v>
      </c>
      <c r="M146" s="4">
        <v>76.5</v>
      </c>
      <c r="N146" s="4">
        <v>1.4</v>
      </c>
      <c r="O146" s="4">
        <v>4.5</v>
      </c>
      <c r="P146" s="4">
        <v>5.9</v>
      </c>
      <c r="Q146" s="4">
        <v>1.5</v>
      </c>
      <c r="R146" s="4">
        <v>1.9</v>
      </c>
      <c r="S146" s="4">
        <v>0.3</v>
      </c>
      <c r="T146" s="4">
        <v>1</v>
      </c>
      <c r="U146" s="4">
        <v>2.4</v>
      </c>
      <c r="V146" s="4">
        <v>10.4</v>
      </c>
    </row>
    <row r="147" spans="1:22" x14ac:dyDescent="0.25">
      <c r="A147" s="3" t="s">
        <v>195</v>
      </c>
      <c r="B147" s="3" t="s">
        <v>44</v>
      </c>
      <c r="C147" s="4">
        <v>76</v>
      </c>
      <c r="D147" s="4">
        <v>32</v>
      </c>
      <c r="E147" s="4">
        <v>3.6</v>
      </c>
      <c r="F147" s="4">
        <v>8.1</v>
      </c>
      <c r="G147" s="4">
        <v>44.2</v>
      </c>
      <c r="H147" s="4">
        <v>1.3</v>
      </c>
      <c r="I147" s="4">
        <v>3.4</v>
      </c>
      <c r="J147" s="4">
        <v>36.5</v>
      </c>
      <c r="K147" s="4">
        <v>1.9</v>
      </c>
      <c r="L147" s="4">
        <v>2.2999999999999998</v>
      </c>
      <c r="M147" s="4">
        <v>80.7</v>
      </c>
      <c r="N147" s="4">
        <v>0.7</v>
      </c>
      <c r="O147" s="4">
        <v>3</v>
      </c>
      <c r="P147" s="4">
        <v>3.7</v>
      </c>
      <c r="Q147" s="4">
        <v>3.5</v>
      </c>
      <c r="R147" s="4">
        <v>1.2</v>
      </c>
      <c r="S147" s="4">
        <v>1</v>
      </c>
      <c r="T147" s="4">
        <v>0.3</v>
      </c>
      <c r="U147" s="4">
        <v>2.1</v>
      </c>
      <c r="V147" s="4">
        <v>10.3</v>
      </c>
    </row>
    <row r="148" spans="1:22" x14ac:dyDescent="0.25">
      <c r="A148" s="3" t="s">
        <v>196</v>
      </c>
      <c r="B148" s="3" t="s">
        <v>95</v>
      </c>
      <c r="C148" s="4">
        <v>81</v>
      </c>
      <c r="D148" s="4">
        <v>18.899999999999999</v>
      </c>
      <c r="E148" s="4">
        <v>3.8</v>
      </c>
      <c r="F148" s="4">
        <v>8.1999999999999993</v>
      </c>
      <c r="G148" s="4">
        <v>46.4</v>
      </c>
      <c r="H148" s="4">
        <v>1.7</v>
      </c>
      <c r="I148" s="4">
        <v>3.9</v>
      </c>
      <c r="J148" s="4">
        <v>42.5</v>
      </c>
      <c r="K148" s="4">
        <v>0.9</v>
      </c>
      <c r="L148" s="4">
        <v>1</v>
      </c>
      <c r="M148" s="4">
        <v>89</v>
      </c>
      <c r="N148" s="4">
        <v>0.4</v>
      </c>
      <c r="O148" s="4">
        <v>1.7</v>
      </c>
      <c r="P148" s="4">
        <v>2.1</v>
      </c>
      <c r="Q148" s="4">
        <v>1.8</v>
      </c>
      <c r="R148" s="4">
        <v>0.8</v>
      </c>
      <c r="S148" s="4">
        <v>0.8</v>
      </c>
      <c r="T148" s="4">
        <v>0.1</v>
      </c>
      <c r="U148" s="4">
        <v>1.4</v>
      </c>
      <c r="V148" s="4">
        <v>10.199999999999999</v>
      </c>
    </row>
    <row r="149" spans="1:22" x14ac:dyDescent="0.25">
      <c r="A149" s="3" t="s">
        <v>197</v>
      </c>
      <c r="B149" s="3" t="s">
        <v>23</v>
      </c>
      <c r="C149" s="4">
        <v>81</v>
      </c>
      <c r="D149" s="4">
        <v>23.2</v>
      </c>
      <c r="E149" s="4">
        <v>3.6</v>
      </c>
      <c r="F149" s="4">
        <v>8.5</v>
      </c>
      <c r="G149" s="4">
        <v>42.8</v>
      </c>
      <c r="H149" s="4">
        <v>1.6</v>
      </c>
      <c r="I149" s="4">
        <v>4.4000000000000004</v>
      </c>
      <c r="J149" s="4">
        <v>36.299999999999997</v>
      </c>
      <c r="K149" s="4">
        <v>1.3</v>
      </c>
      <c r="L149" s="4">
        <v>1.6</v>
      </c>
      <c r="M149" s="4">
        <v>82.8</v>
      </c>
      <c r="N149" s="4">
        <v>0.2</v>
      </c>
      <c r="O149" s="4">
        <v>1.3</v>
      </c>
      <c r="P149" s="4">
        <v>1.5</v>
      </c>
      <c r="Q149" s="4">
        <v>0.8</v>
      </c>
      <c r="R149" s="4">
        <v>0.6</v>
      </c>
      <c r="S149" s="4">
        <v>0.5</v>
      </c>
      <c r="T149" s="4">
        <v>0.1</v>
      </c>
      <c r="U149" s="4">
        <v>1.8</v>
      </c>
      <c r="V149" s="4">
        <v>10.199999999999999</v>
      </c>
    </row>
    <row r="150" spans="1:22" x14ac:dyDescent="0.25">
      <c r="A150" s="3" t="s">
        <v>198</v>
      </c>
      <c r="B150" s="3" t="s">
        <v>29</v>
      </c>
      <c r="C150" s="4">
        <v>56</v>
      </c>
      <c r="D150" s="4">
        <v>31.3</v>
      </c>
      <c r="E150" s="4">
        <v>3.6</v>
      </c>
      <c r="F150" s="4">
        <v>8.6</v>
      </c>
      <c r="G150" s="4">
        <v>41.4</v>
      </c>
      <c r="H150" s="4">
        <v>1.6</v>
      </c>
      <c r="I150" s="4">
        <v>4.5999999999999996</v>
      </c>
      <c r="J150" s="4">
        <v>36.1</v>
      </c>
      <c r="K150" s="4">
        <v>1.5</v>
      </c>
      <c r="L150" s="4">
        <v>1.8</v>
      </c>
      <c r="M150" s="4">
        <v>81.400000000000006</v>
      </c>
      <c r="N150" s="4">
        <v>1.3</v>
      </c>
      <c r="O150" s="4">
        <v>2.2000000000000002</v>
      </c>
      <c r="P150" s="4">
        <v>3.5</v>
      </c>
      <c r="Q150" s="4">
        <v>2.7</v>
      </c>
      <c r="R150" s="4">
        <v>1.2</v>
      </c>
      <c r="S150" s="4">
        <v>1.4</v>
      </c>
      <c r="T150" s="4">
        <v>0.4</v>
      </c>
      <c r="U150" s="4">
        <v>3.1</v>
      </c>
      <c r="V150" s="4">
        <v>10.199999999999999</v>
      </c>
    </row>
    <row r="151" spans="1:22" x14ac:dyDescent="0.25">
      <c r="A151" s="3" t="s">
        <v>199</v>
      </c>
      <c r="B151" s="3" t="s">
        <v>104</v>
      </c>
      <c r="C151" s="4">
        <v>82</v>
      </c>
      <c r="D151" s="4">
        <v>27</v>
      </c>
      <c r="E151" s="4">
        <v>3.6</v>
      </c>
      <c r="F151" s="4">
        <v>8</v>
      </c>
      <c r="G151" s="4">
        <v>45</v>
      </c>
      <c r="H151" s="4">
        <v>1.5</v>
      </c>
      <c r="I151" s="4">
        <v>3.7</v>
      </c>
      <c r="J151" s="4">
        <v>40.9</v>
      </c>
      <c r="K151" s="4">
        <v>1.5</v>
      </c>
      <c r="L151" s="4">
        <v>2</v>
      </c>
      <c r="M151" s="4">
        <v>74.099999999999994</v>
      </c>
      <c r="N151" s="4">
        <v>0.2</v>
      </c>
      <c r="O151" s="4">
        <v>2.5</v>
      </c>
      <c r="P151" s="4">
        <v>2.7</v>
      </c>
      <c r="Q151" s="4">
        <v>1.6</v>
      </c>
      <c r="R151" s="4">
        <v>1.1000000000000001</v>
      </c>
      <c r="S151" s="4">
        <v>0.7</v>
      </c>
      <c r="T151" s="4">
        <v>0.2</v>
      </c>
      <c r="U151" s="4">
        <v>2</v>
      </c>
      <c r="V151" s="4">
        <v>10.1</v>
      </c>
    </row>
    <row r="152" spans="1:22" x14ac:dyDescent="0.25">
      <c r="A152" s="3" t="s">
        <v>200</v>
      </c>
      <c r="B152" s="3" t="s">
        <v>74</v>
      </c>
      <c r="C152" s="4">
        <v>41</v>
      </c>
      <c r="D152" s="4">
        <v>22.3</v>
      </c>
      <c r="E152" s="4">
        <v>3.7</v>
      </c>
      <c r="F152" s="4">
        <v>8.9</v>
      </c>
      <c r="G152" s="4">
        <v>41.5</v>
      </c>
      <c r="H152" s="4">
        <v>1.7</v>
      </c>
      <c r="I152" s="4">
        <v>3.9</v>
      </c>
      <c r="J152" s="4">
        <v>43.8</v>
      </c>
      <c r="K152" s="4">
        <v>1.1000000000000001</v>
      </c>
      <c r="L152" s="4">
        <v>1.4</v>
      </c>
      <c r="M152" s="4">
        <v>74.599999999999994</v>
      </c>
      <c r="N152" s="4">
        <v>0.5</v>
      </c>
      <c r="O152" s="4">
        <v>2</v>
      </c>
      <c r="P152" s="4">
        <v>2.5</v>
      </c>
      <c r="Q152" s="4">
        <v>4.9000000000000004</v>
      </c>
      <c r="R152" s="4">
        <v>2.2999999999999998</v>
      </c>
      <c r="S152" s="4">
        <v>0.9</v>
      </c>
      <c r="T152" s="4">
        <v>0.2</v>
      </c>
      <c r="U152" s="4">
        <v>1.6</v>
      </c>
      <c r="V152" s="4">
        <v>10.1</v>
      </c>
    </row>
    <row r="153" spans="1:22" x14ac:dyDescent="0.25">
      <c r="A153" s="3" t="s">
        <v>201</v>
      </c>
      <c r="B153" s="3" t="s">
        <v>76</v>
      </c>
      <c r="C153" s="4">
        <v>80</v>
      </c>
      <c r="D153" s="4">
        <v>28.9</v>
      </c>
      <c r="E153" s="4">
        <v>3.9</v>
      </c>
      <c r="F153" s="4">
        <v>9</v>
      </c>
      <c r="G153" s="4">
        <v>43.1</v>
      </c>
      <c r="H153" s="4">
        <v>1.4</v>
      </c>
      <c r="I153" s="4">
        <v>4.4000000000000004</v>
      </c>
      <c r="J153" s="4">
        <v>32.799999999999997</v>
      </c>
      <c r="K153" s="4">
        <v>1</v>
      </c>
      <c r="L153" s="4">
        <v>1.3</v>
      </c>
      <c r="M153" s="4">
        <v>72.599999999999994</v>
      </c>
      <c r="N153" s="4">
        <v>0.7</v>
      </c>
      <c r="O153" s="4">
        <v>3</v>
      </c>
      <c r="P153" s="4">
        <v>3.8</v>
      </c>
      <c r="Q153" s="4">
        <v>1.9</v>
      </c>
      <c r="R153" s="4">
        <v>1.3</v>
      </c>
      <c r="S153" s="4">
        <v>0.9</v>
      </c>
      <c r="T153" s="4">
        <v>0.4</v>
      </c>
      <c r="U153" s="4">
        <v>1.9</v>
      </c>
      <c r="V153" s="4">
        <v>10.1</v>
      </c>
    </row>
    <row r="154" spans="1:22" x14ac:dyDescent="0.25">
      <c r="A154" s="3" t="s">
        <v>202</v>
      </c>
      <c r="B154" s="3" t="s">
        <v>74</v>
      </c>
      <c r="C154" s="4">
        <v>43</v>
      </c>
      <c r="D154" s="4">
        <v>21.1</v>
      </c>
      <c r="E154" s="4">
        <v>3.3</v>
      </c>
      <c r="F154" s="4">
        <v>8</v>
      </c>
      <c r="G154" s="4">
        <v>41.7</v>
      </c>
      <c r="H154" s="4">
        <v>0.7</v>
      </c>
      <c r="I154" s="4">
        <v>1.9</v>
      </c>
      <c r="J154" s="4">
        <v>34.6</v>
      </c>
      <c r="K154" s="4">
        <v>2.7</v>
      </c>
      <c r="L154" s="4">
        <v>4.0999999999999996</v>
      </c>
      <c r="M154" s="4">
        <v>65.5</v>
      </c>
      <c r="N154" s="4">
        <v>0.6</v>
      </c>
      <c r="O154" s="4">
        <v>2.1</v>
      </c>
      <c r="P154" s="4">
        <v>2.7</v>
      </c>
      <c r="Q154" s="4">
        <v>1.2</v>
      </c>
      <c r="R154" s="4">
        <v>1.3</v>
      </c>
      <c r="S154" s="4">
        <v>1</v>
      </c>
      <c r="T154" s="4">
        <v>0.2</v>
      </c>
      <c r="U154" s="4">
        <v>1.8</v>
      </c>
      <c r="V154" s="4">
        <v>10</v>
      </c>
    </row>
    <row r="155" spans="1:22" x14ac:dyDescent="0.25">
      <c r="A155" s="3" t="s">
        <v>203</v>
      </c>
      <c r="B155" s="3" t="s">
        <v>48</v>
      </c>
      <c r="C155" s="4">
        <v>51</v>
      </c>
      <c r="D155" s="4">
        <v>19.3</v>
      </c>
      <c r="E155" s="4">
        <v>3.5</v>
      </c>
      <c r="F155" s="4">
        <v>8</v>
      </c>
      <c r="G155" s="4">
        <v>43.5</v>
      </c>
      <c r="H155" s="4">
        <v>1.6</v>
      </c>
      <c r="I155" s="4">
        <v>4.0999999999999996</v>
      </c>
      <c r="J155" s="4">
        <v>39.299999999999997</v>
      </c>
      <c r="K155" s="4">
        <v>1.3</v>
      </c>
      <c r="L155" s="4">
        <v>1.5</v>
      </c>
      <c r="M155" s="4">
        <v>85.3</v>
      </c>
      <c r="N155" s="4">
        <v>0.4</v>
      </c>
      <c r="O155" s="4">
        <v>1.7</v>
      </c>
      <c r="P155" s="4">
        <v>2</v>
      </c>
      <c r="Q155" s="4">
        <v>1</v>
      </c>
      <c r="R155" s="4">
        <v>0.9</v>
      </c>
      <c r="S155" s="4">
        <v>0.9</v>
      </c>
      <c r="T155" s="4">
        <v>0.3</v>
      </c>
      <c r="U155" s="4">
        <v>2</v>
      </c>
      <c r="V155" s="4">
        <v>9.9</v>
      </c>
    </row>
    <row r="156" spans="1:22" x14ac:dyDescent="0.25">
      <c r="A156" s="3" t="s">
        <v>204</v>
      </c>
      <c r="B156" s="3" t="s">
        <v>31</v>
      </c>
      <c r="C156" s="4">
        <v>63</v>
      </c>
      <c r="D156" s="4">
        <v>27.5</v>
      </c>
      <c r="E156" s="4">
        <v>3.7</v>
      </c>
      <c r="F156" s="4">
        <v>8.4</v>
      </c>
      <c r="G156" s="4">
        <v>43.8</v>
      </c>
      <c r="H156" s="4">
        <v>1.5</v>
      </c>
      <c r="I156" s="4">
        <v>4.5</v>
      </c>
      <c r="J156" s="4">
        <v>34.299999999999997</v>
      </c>
      <c r="K156" s="4">
        <v>1</v>
      </c>
      <c r="L156" s="4">
        <v>1.4</v>
      </c>
      <c r="M156" s="4">
        <v>73.3</v>
      </c>
      <c r="N156" s="4">
        <v>1</v>
      </c>
      <c r="O156" s="4">
        <v>3.7</v>
      </c>
      <c r="P156" s="4">
        <v>4.5999999999999996</v>
      </c>
      <c r="Q156" s="4">
        <v>2</v>
      </c>
      <c r="R156" s="4">
        <v>1.3</v>
      </c>
      <c r="S156" s="4">
        <v>0.9</v>
      </c>
      <c r="T156" s="4">
        <v>0.4</v>
      </c>
      <c r="U156" s="4">
        <v>2.9</v>
      </c>
      <c r="V156" s="4">
        <v>9.9</v>
      </c>
    </row>
    <row r="157" spans="1:22" x14ac:dyDescent="0.25">
      <c r="A157" s="3" t="s">
        <v>205</v>
      </c>
      <c r="B157" s="3" t="s">
        <v>53</v>
      </c>
      <c r="C157" s="4">
        <v>72</v>
      </c>
      <c r="D157" s="4">
        <v>24.2</v>
      </c>
      <c r="E157" s="4">
        <v>3.5</v>
      </c>
      <c r="F157" s="4">
        <v>8.9</v>
      </c>
      <c r="G157" s="4">
        <v>39.4</v>
      </c>
      <c r="H157" s="4">
        <v>1.5</v>
      </c>
      <c r="I157" s="4">
        <v>4.4000000000000004</v>
      </c>
      <c r="J157" s="4">
        <v>34.5</v>
      </c>
      <c r="K157" s="4">
        <v>1.3</v>
      </c>
      <c r="L157" s="4">
        <v>1.6</v>
      </c>
      <c r="M157" s="4">
        <v>80.400000000000006</v>
      </c>
      <c r="N157" s="4">
        <v>0.8</v>
      </c>
      <c r="O157" s="4">
        <v>2</v>
      </c>
      <c r="P157" s="4">
        <v>2.8</v>
      </c>
      <c r="Q157" s="4">
        <v>1.1000000000000001</v>
      </c>
      <c r="R157" s="4">
        <v>0.9</v>
      </c>
      <c r="S157" s="4">
        <v>0.8</v>
      </c>
      <c r="T157" s="4">
        <v>0.2</v>
      </c>
      <c r="U157" s="4">
        <v>1.5</v>
      </c>
      <c r="V157" s="4">
        <v>9.8000000000000007</v>
      </c>
    </row>
    <row r="158" spans="1:22" x14ac:dyDescent="0.25">
      <c r="A158" s="3" t="s">
        <v>206</v>
      </c>
      <c r="B158" s="3" t="s">
        <v>25</v>
      </c>
      <c r="C158" s="4">
        <v>73</v>
      </c>
      <c r="D158" s="4">
        <v>29.8</v>
      </c>
      <c r="E158" s="4">
        <v>3.5</v>
      </c>
      <c r="F158" s="4">
        <v>7.7</v>
      </c>
      <c r="G158" s="4">
        <v>45.4</v>
      </c>
      <c r="H158" s="4">
        <v>1.2</v>
      </c>
      <c r="I158" s="4">
        <v>3.1</v>
      </c>
      <c r="J158" s="4">
        <v>38.5</v>
      </c>
      <c r="K158" s="4">
        <v>1.7</v>
      </c>
      <c r="L158" s="4">
        <v>2.2000000000000002</v>
      </c>
      <c r="M158" s="4">
        <v>74.2</v>
      </c>
      <c r="N158" s="4">
        <v>0.6</v>
      </c>
      <c r="O158" s="4">
        <v>2.4</v>
      </c>
      <c r="P158" s="4">
        <v>2.9</v>
      </c>
      <c r="Q158" s="4">
        <v>4.9000000000000004</v>
      </c>
      <c r="R158" s="4">
        <v>2.2000000000000002</v>
      </c>
      <c r="S158" s="4">
        <v>1.6</v>
      </c>
      <c r="T158" s="4">
        <v>0.2</v>
      </c>
      <c r="U158" s="4">
        <v>2.9</v>
      </c>
      <c r="V158" s="4">
        <v>9.8000000000000007</v>
      </c>
    </row>
    <row r="159" spans="1:22" x14ac:dyDescent="0.25">
      <c r="A159" s="3" t="s">
        <v>207</v>
      </c>
      <c r="B159" s="3" t="s">
        <v>50</v>
      </c>
      <c r="C159" s="4">
        <v>31</v>
      </c>
      <c r="D159" s="4">
        <v>26.8</v>
      </c>
      <c r="E159" s="4">
        <v>4.2</v>
      </c>
      <c r="F159" s="4">
        <v>9.1</v>
      </c>
      <c r="G159" s="4">
        <v>46.5</v>
      </c>
      <c r="H159" s="4">
        <v>0</v>
      </c>
      <c r="I159" s="4">
        <v>0</v>
      </c>
      <c r="J159" s="4" t="s">
        <v>89</v>
      </c>
      <c r="K159" s="4">
        <v>1.3</v>
      </c>
      <c r="L159" s="4">
        <v>1.6</v>
      </c>
      <c r="M159" s="4">
        <v>78</v>
      </c>
      <c r="N159" s="4">
        <v>1.6</v>
      </c>
      <c r="O159" s="4">
        <v>4.2</v>
      </c>
      <c r="P159" s="4">
        <v>5.8</v>
      </c>
      <c r="Q159" s="4">
        <v>0.9</v>
      </c>
      <c r="R159" s="4">
        <v>0.9</v>
      </c>
      <c r="S159" s="4">
        <v>0.4</v>
      </c>
      <c r="T159" s="4">
        <v>0.9</v>
      </c>
      <c r="U159" s="4">
        <v>3.2</v>
      </c>
      <c r="V159" s="4">
        <v>9.6999999999999993</v>
      </c>
    </row>
    <row r="160" spans="1:22" x14ac:dyDescent="0.25">
      <c r="A160" s="3" t="s">
        <v>208</v>
      </c>
      <c r="B160" s="3" t="s">
        <v>60</v>
      </c>
      <c r="C160" s="4">
        <v>78</v>
      </c>
      <c r="D160" s="4">
        <v>27.7</v>
      </c>
      <c r="E160" s="4">
        <v>3.3</v>
      </c>
      <c r="F160" s="4">
        <v>7.5</v>
      </c>
      <c r="G160" s="4">
        <v>43.3</v>
      </c>
      <c r="H160" s="4">
        <v>1.9</v>
      </c>
      <c r="I160" s="4">
        <v>4.8</v>
      </c>
      <c r="J160" s="4">
        <v>39.200000000000003</v>
      </c>
      <c r="K160" s="4">
        <v>1.3</v>
      </c>
      <c r="L160" s="4">
        <v>1.6</v>
      </c>
      <c r="M160" s="4">
        <v>84</v>
      </c>
      <c r="N160" s="4">
        <v>0.5</v>
      </c>
      <c r="O160" s="4">
        <v>2.4</v>
      </c>
      <c r="P160" s="4">
        <v>2.8</v>
      </c>
      <c r="Q160" s="4">
        <v>1.2</v>
      </c>
      <c r="R160" s="4">
        <v>0.7</v>
      </c>
      <c r="S160" s="4">
        <v>0.5</v>
      </c>
      <c r="T160" s="4">
        <v>0.2</v>
      </c>
      <c r="U160" s="4">
        <v>1.9</v>
      </c>
      <c r="V160" s="4">
        <v>9.6999999999999993</v>
      </c>
    </row>
    <row r="161" spans="1:22" x14ac:dyDescent="0.25">
      <c r="A161" s="3" t="s">
        <v>209</v>
      </c>
      <c r="B161" s="3" t="s">
        <v>55</v>
      </c>
      <c r="C161" s="4">
        <v>82</v>
      </c>
      <c r="D161" s="4">
        <v>22</v>
      </c>
      <c r="E161" s="4">
        <v>3.5</v>
      </c>
      <c r="F161" s="4">
        <v>7.9</v>
      </c>
      <c r="G161" s="4">
        <v>44.2</v>
      </c>
      <c r="H161" s="4">
        <v>1.2</v>
      </c>
      <c r="I161" s="4">
        <v>3.2</v>
      </c>
      <c r="J161" s="4">
        <v>38.1</v>
      </c>
      <c r="K161" s="4">
        <v>1.5</v>
      </c>
      <c r="L161" s="4">
        <v>1.9</v>
      </c>
      <c r="M161" s="4">
        <v>76.099999999999994</v>
      </c>
      <c r="N161" s="4">
        <v>1</v>
      </c>
      <c r="O161" s="4">
        <v>2.9</v>
      </c>
      <c r="P161" s="4">
        <v>3.9</v>
      </c>
      <c r="Q161" s="4">
        <v>1.1000000000000001</v>
      </c>
      <c r="R161" s="4">
        <v>1.2</v>
      </c>
      <c r="S161" s="4">
        <v>0.9</v>
      </c>
      <c r="T161" s="4">
        <v>0.2</v>
      </c>
      <c r="U161" s="4">
        <v>1.9</v>
      </c>
      <c r="V161" s="4">
        <v>9.6999999999999993</v>
      </c>
    </row>
    <row r="162" spans="1:22" x14ac:dyDescent="0.25">
      <c r="A162" s="3" t="s">
        <v>210</v>
      </c>
      <c r="B162" s="3" t="s">
        <v>23</v>
      </c>
      <c r="C162" s="4">
        <v>65</v>
      </c>
      <c r="D162" s="4">
        <v>31</v>
      </c>
      <c r="E162" s="4">
        <v>3.7</v>
      </c>
      <c r="F162" s="4">
        <v>9.4</v>
      </c>
      <c r="G162" s="4">
        <v>39.5</v>
      </c>
      <c r="H162" s="4">
        <v>1</v>
      </c>
      <c r="I162" s="4">
        <v>3</v>
      </c>
      <c r="J162" s="4">
        <v>31.8</v>
      </c>
      <c r="K162" s="4">
        <v>1.4</v>
      </c>
      <c r="L162" s="4">
        <v>1.9</v>
      </c>
      <c r="M162" s="4">
        <v>72.099999999999994</v>
      </c>
      <c r="N162" s="4">
        <v>0.8</v>
      </c>
      <c r="O162" s="4">
        <v>2.2000000000000002</v>
      </c>
      <c r="P162" s="4">
        <v>3</v>
      </c>
      <c r="Q162" s="4">
        <v>5.6</v>
      </c>
      <c r="R162" s="4">
        <v>2</v>
      </c>
      <c r="S162" s="4">
        <v>1.2</v>
      </c>
      <c r="T162" s="4">
        <v>0.4</v>
      </c>
      <c r="U162" s="4">
        <v>2.4</v>
      </c>
      <c r="V162" s="4">
        <v>9.6999999999999993</v>
      </c>
    </row>
    <row r="163" spans="1:22" x14ac:dyDescent="0.25">
      <c r="A163" s="3" t="s">
        <v>211</v>
      </c>
      <c r="B163" s="3" t="s">
        <v>35</v>
      </c>
      <c r="C163" s="4">
        <v>74</v>
      </c>
      <c r="D163" s="4">
        <v>24.8</v>
      </c>
      <c r="E163" s="4">
        <v>3.8</v>
      </c>
      <c r="F163" s="4">
        <v>9.1</v>
      </c>
      <c r="G163" s="4">
        <v>41.7</v>
      </c>
      <c r="H163" s="4">
        <v>1.1000000000000001</v>
      </c>
      <c r="I163" s="4">
        <v>3</v>
      </c>
      <c r="J163" s="4">
        <v>36.9</v>
      </c>
      <c r="K163" s="4">
        <v>1.1000000000000001</v>
      </c>
      <c r="L163" s="4">
        <v>1.2</v>
      </c>
      <c r="M163" s="4">
        <v>87.6</v>
      </c>
      <c r="N163" s="4">
        <v>0.6</v>
      </c>
      <c r="O163" s="4">
        <v>1.5</v>
      </c>
      <c r="P163" s="4">
        <v>2.1</v>
      </c>
      <c r="Q163" s="4">
        <v>4.3</v>
      </c>
      <c r="R163" s="4">
        <v>2</v>
      </c>
      <c r="S163" s="4">
        <v>0.7</v>
      </c>
      <c r="T163" s="4">
        <v>0.1</v>
      </c>
      <c r="U163" s="4">
        <v>2.7</v>
      </c>
      <c r="V163" s="4">
        <v>9.6999999999999993</v>
      </c>
    </row>
    <row r="164" spans="1:22" x14ac:dyDescent="0.25">
      <c r="A164" s="3" t="s">
        <v>212</v>
      </c>
      <c r="B164" s="3" t="s">
        <v>74</v>
      </c>
      <c r="C164" s="4">
        <v>72</v>
      </c>
      <c r="D164" s="4">
        <v>20.8</v>
      </c>
      <c r="E164" s="4">
        <v>4</v>
      </c>
      <c r="F164" s="4">
        <v>7.2</v>
      </c>
      <c r="G164" s="4">
        <v>54.9</v>
      </c>
      <c r="H164" s="4">
        <v>0</v>
      </c>
      <c r="I164" s="4">
        <v>0</v>
      </c>
      <c r="J164" s="4">
        <v>0</v>
      </c>
      <c r="K164" s="4">
        <v>1.7</v>
      </c>
      <c r="L164" s="4">
        <v>2.5</v>
      </c>
      <c r="M164" s="4">
        <v>68.5</v>
      </c>
      <c r="N164" s="4">
        <v>2.7</v>
      </c>
      <c r="O164" s="4">
        <v>4.7</v>
      </c>
      <c r="P164" s="4">
        <v>7.4</v>
      </c>
      <c r="Q164" s="4">
        <v>0.8</v>
      </c>
      <c r="R164" s="4">
        <v>1</v>
      </c>
      <c r="S164" s="4">
        <v>0.4</v>
      </c>
      <c r="T164" s="4">
        <v>0.9</v>
      </c>
      <c r="U164" s="4">
        <v>2.4</v>
      </c>
      <c r="V164" s="4">
        <v>9.6999999999999993</v>
      </c>
    </row>
    <row r="165" spans="1:22" x14ac:dyDescent="0.25">
      <c r="A165" s="3" t="s">
        <v>213</v>
      </c>
      <c r="B165" s="3" t="s">
        <v>86</v>
      </c>
      <c r="C165" s="4">
        <v>79</v>
      </c>
      <c r="D165" s="4">
        <v>25</v>
      </c>
      <c r="E165" s="4">
        <v>3.7</v>
      </c>
      <c r="F165" s="4">
        <v>7.8</v>
      </c>
      <c r="G165" s="4">
        <v>48</v>
      </c>
      <c r="H165" s="4">
        <v>0.9</v>
      </c>
      <c r="I165" s="4">
        <v>2.5</v>
      </c>
      <c r="J165" s="4">
        <v>37.1</v>
      </c>
      <c r="K165" s="4">
        <v>1.3</v>
      </c>
      <c r="L165" s="4">
        <v>1.4</v>
      </c>
      <c r="M165" s="4">
        <v>88.4</v>
      </c>
      <c r="N165" s="4">
        <v>0.4</v>
      </c>
      <c r="O165" s="4">
        <v>2</v>
      </c>
      <c r="P165" s="4">
        <v>2.4</v>
      </c>
      <c r="Q165" s="4">
        <v>1.5</v>
      </c>
      <c r="R165" s="4">
        <v>0.9</v>
      </c>
      <c r="S165" s="4">
        <v>0.8</v>
      </c>
      <c r="T165" s="4">
        <v>0.4</v>
      </c>
      <c r="U165" s="4">
        <v>1.6</v>
      </c>
      <c r="V165" s="4">
        <v>9.6</v>
      </c>
    </row>
    <row r="166" spans="1:22" x14ac:dyDescent="0.25">
      <c r="A166" s="3" t="s">
        <v>214</v>
      </c>
      <c r="B166" s="3" t="s">
        <v>67</v>
      </c>
      <c r="C166" s="4">
        <v>80</v>
      </c>
      <c r="D166" s="4">
        <v>18.5</v>
      </c>
      <c r="E166" s="4">
        <v>3.8</v>
      </c>
      <c r="F166" s="4">
        <v>7.9</v>
      </c>
      <c r="G166" s="4">
        <v>47.9</v>
      </c>
      <c r="H166" s="4">
        <v>0.8</v>
      </c>
      <c r="I166" s="4">
        <v>2.5</v>
      </c>
      <c r="J166" s="4">
        <v>31</v>
      </c>
      <c r="K166" s="4">
        <v>1.3</v>
      </c>
      <c r="L166" s="4">
        <v>1.7</v>
      </c>
      <c r="M166" s="4">
        <v>78</v>
      </c>
      <c r="N166" s="4">
        <v>0.8</v>
      </c>
      <c r="O166" s="4">
        <v>2.8</v>
      </c>
      <c r="P166" s="4">
        <v>3.6</v>
      </c>
      <c r="Q166" s="4">
        <v>0.9</v>
      </c>
      <c r="R166" s="4">
        <v>1</v>
      </c>
      <c r="S166" s="4">
        <v>0.4</v>
      </c>
      <c r="T166" s="4">
        <v>0.1</v>
      </c>
      <c r="U166" s="4">
        <v>1.5</v>
      </c>
      <c r="V166" s="4">
        <v>9.6</v>
      </c>
    </row>
    <row r="167" spans="1:22" x14ac:dyDescent="0.25">
      <c r="A167" s="3" t="s">
        <v>215</v>
      </c>
      <c r="B167" s="3" t="s">
        <v>101</v>
      </c>
      <c r="C167" s="4">
        <v>82</v>
      </c>
      <c r="D167" s="4">
        <v>28.5</v>
      </c>
      <c r="E167" s="4">
        <v>3.3</v>
      </c>
      <c r="F167" s="4">
        <v>7.3</v>
      </c>
      <c r="G167" s="4">
        <v>44.7</v>
      </c>
      <c r="H167" s="4">
        <v>1.1000000000000001</v>
      </c>
      <c r="I167" s="4">
        <v>3</v>
      </c>
      <c r="J167" s="4">
        <v>38.200000000000003</v>
      </c>
      <c r="K167" s="4">
        <v>1.9</v>
      </c>
      <c r="L167" s="4">
        <v>2.2000000000000002</v>
      </c>
      <c r="M167" s="4">
        <v>82.6</v>
      </c>
      <c r="N167" s="4">
        <v>1.4</v>
      </c>
      <c r="O167" s="4">
        <v>2.2999999999999998</v>
      </c>
      <c r="P167" s="4">
        <v>3.7</v>
      </c>
      <c r="Q167" s="4">
        <v>0.9</v>
      </c>
      <c r="R167" s="4">
        <v>1</v>
      </c>
      <c r="S167" s="4">
        <v>0.7</v>
      </c>
      <c r="T167" s="4">
        <v>0.5</v>
      </c>
      <c r="U167" s="4">
        <v>2.6</v>
      </c>
      <c r="V167" s="4">
        <v>9.6</v>
      </c>
    </row>
    <row r="168" spans="1:22" x14ac:dyDescent="0.25">
      <c r="A168" s="3" t="s">
        <v>216</v>
      </c>
      <c r="B168" s="3" t="s">
        <v>39</v>
      </c>
      <c r="C168" s="4">
        <v>79</v>
      </c>
      <c r="D168" s="4">
        <v>22.5</v>
      </c>
      <c r="E168" s="4">
        <v>3.5</v>
      </c>
      <c r="F168" s="4">
        <v>8.3000000000000007</v>
      </c>
      <c r="G168" s="4">
        <v>42.1</v>
      </c>
      <c r="H168" s="4">
        <v>1.4</v>
      </c>
      <c r="I168" s="4">
        <v>3.7</v>
      </c>
      <c r="J168" s="4">
        <v>37.700000000000003</v>
      </c>
      <c r="K168" s="4">
        <v>1.2</v>
      </c>
      <c r="L168" s="4">
        <v>1.4</v>
      </c>
      <c r="M168" s="4">
        <v>88</v>
      </c>
      <c r="N168" s="4">
        <v>0.3</v>
      </c>
      <c r="O168" s="4">
        <v>1.9</v>
      </c>
      <c r="P168" s="4">
        <v>2.2000000000000002</v>
      </c>
      <c r="Q168" s="4">
        <v>4.0999999999999996</v>
      </c>
      <c r="R168" s="4">
        <v>1.6</v>
      </c>
      <c r="S168" s="4">
        <v>0.4</v>
      </c>
      <c r="T168" s="4">
        <v>0.1</v>
      </c>
      <c r="U168" s="4">
        <v>1.8</v>
      </c>
      <c r="V168" s="4">
        <v>9.6</v>
      </c>
    </row>
    <row r="169" spans="1:22" x14ac:dyDescent="0.25">
      <c r="A169" s="3" t="s">
        <v>217</v>
      </c>
      <c r="B169" s="3" t="s">
        <v>25</v>
      </c>
      <c r="C169" s="4">
        <v>73</v>
      </c>
      <c r="D169" s="4">
        <v>26.5</v>
      </c>
      <c r="E169" s="4">
        <v>3.3</v>
      </c>
      <c r="F169" s="4">
        <v>7.4</v>
      </c>
      <c r="G169" s="4">
        <v>44.2</v>
      </c>
      <c r="H169" s="4">
        <v>1.6</v>
      </c>
      <c r="I169" s="4">
        <v>4.2</v>
      </c>
      <c r="J169" s="4">
        <v>37.5</v>
      </c>
      <c r="K169" s="4">
        <v>1.4</v>
      </c>
      <c r="L169" s="4">
        <v>1.6</v>
      </c>
      <c r="M169" s="4">
        <v>90.5</v>
      </c>
      <c r="N169" s="4">
        <v>0.3</v>
      </c>
      <c r="O169" s="4">
        <v>2.5</v>
      </c>
      <c r="P169" s="4">
        <v>2.8</v>
      </c>
      <c r="Q169" s="4">
        <v>2</v>
      </c>
      <c r="R169" s="4">
        <v>1.2</v>
      </c>
      <c r="S169" s="4">
        <v>0.7</v>
      </c>
      <c r="T169" s="4">
        <v>0.1</v>
      </c>
      <c r="U169" s="4">
        <v>1.6</v>
      </c>
      <c r="V169" s="4">
        <v>9.6</v>
      </c>
    </row>
    <row r="170" spans="1:22" x14ac:dyDescent="0.25">
      <c r="A170" s="3" t="s">
        <v>218</v>
      </c>
      <c r="B170" s="3" t="s">
        <v>33</v>
      </c>
      <c r="C170" s="4">
        <v>78</v>
      </c>
      <c r="D170" s="4">
        <v>28.3</v>
      </c>
      <c r="E170" s="4">
        <v>3.5</v>
      </c>
      <c r="F170" s="4">
        <v>8.6999999999999993</v>
      </c>
      <c r="G170" s="4">
        <v>39.9</v>
      </c>
      <c r="H170" s="4">
        <v>0.8</v>
      </c>
      <c r="I170" s="4">
        <v>2.4</v>
      </c>
      <c r="J170" s="4">
        <v>34.700000000000003</v>
      </c>
      <c r="K170" s="4">
        <v>1.7</v>
      </c>
      <c r="L170" s="4">
        <v>2.2999999999999998</v>
      </c>
      <c r="M170" s="4">
        <v>71.8</v>
      </c>
      <c r="N170" s="4">
        <v>0.8</v>
      </c>
      <c r="O170" s="4">
        <v>3.1</v>
      </c>
      <c r="P170" s="4">
        <v>4</v>
      </c>
      <c r="Q170" s="4">
        <v>1.5</v>
      </c>
      <c r="R170" s="4">
        <v>1.1000000000000001</v>
      </c>
      <c r="S170" s="4">
        <v>0.8</v>
      </c>
      <c r="T170" s="4">
        <v>0.3</v>
      </c>
      <c r="U170" s="4">
        <v>2</v>
      </c>
      <c r="V170" s="4">
        <v>9.5</v>
      </c>
    </row>
    <row r="171" spans="1:22" x14ac:dyDescent="0.25">
      <c r="A171" s="3" t="s">
        <v>219</v>
      </c>
      <c r="B171" s="3" t="s">
        <v>27</v>
      </c>
      <c r="C171" s="4">
        <v>82</v>
      </c>
      <c r="D171" s="4">
        <v>32.200000000000003</v>
      </c>
      <c r="E171" s="4">
        <v>3.1</v>
      </c>
      <c r="F171" s="4">
        <v>8.1999999999999993</v>
      </c>
      <c r="G171" s="4">
        <v>38.1</v>
      </c>
      <c r="H171" s="4">
        <v>0.5</v>
      </c>
      <c r="I171" s="4">
        <v>1.6</v>
      </c>
      <c r="J171" s="4">
        <v>33.1</v>
      </c>
      <c r="K171" s="4">
        <v>2.8</v>
      </c>
      <c r="L171" s="4">
        <v>3.5</v>
      </c>
      <c r="M171" s="4">
        <v>80.2</v>
      </c>
      <c r="N171" s="4">
        <v>0.7</v>
      </c>
      <c r="O171" s="4">
        <v>3.4</v>
      </c>
      <c r="P171" s="4">
        <v>4.2</v>
      </c>
      <c r="Q171" s="4">
        <v>8.6</v>
      </c>
      <c r="R171" s="4">
        <v>2.7</v>
      </c>
      <c r="S171" s="4">
        <v>2.2999999999999998</v>
      </c>
      <c r="T171" s="4">
        <v>0.1</v>
      </c>
      <c r="U171" s="4">
        <v>2.7</v>
      </c>
      <c r="V171" s="4">
        <v>9.5</v>
      </c>
    </row>
    <row r="172" spans="1:22" x14ac:dyDescent="0.25">
      <c r="A172" s="3" t="s">
        <v>220</v>
      </c>
      <c r="B172" s="3" t="s">
        <v>48</v>
      </c>
      <c r="C172" s="4">
        <v>80</v>
      </c>
      <c r="D172" s="4">
        <v>28.2</v>
      </c>
      <c r="E172" s="4">
        <v>3.6</v>
      </c>
      <c r="F172" s="4">
        <v>8.6999999999999993</v>
      </c>
      <c r="G172" s="4">
        <v>41</v>
      </c>
      <c r="H172" s="4">
        <v>0.8</v>
      </c>
      <c r="I172" s="4">
        <v>2.2999999999999998</v>
      </c>
      <c r="J172" s="4">
        <v>34.1</v>
      </c>
      <c r="K172" s="4">
        <v>1.6</v>
      </c>
      <c r="L172" s="4">
        <v>1.9</v>
      </c>
      <c r="M172" s="4">
        <v>83.9</v>
      </c>
      <c r="N172" s="4">
        <v>0.3</v>
      </c>
      <c r="O172" s="4">
        <v>2.5</v>
      </c>
      <c r="P172" s="4">
        <v>2.8</v>
      </c>
      <c r="Q172" s="4">
        <v>4.0999999999999996</v>
      </c>
      <c r="R172" s="4">
        <v>1.7</v>
      </c>
      <c r="S172" s="4">
        <v>0.7</v>
      </c>
      <c r="T172" s="4">
        <v>0.3</v>
      </c>
      <c r="U172" s="4">
        <v>1.7</v>
      </c>
      <c r="V172" s="4">
        <v>9.5</v>
      </c>
    </row>
    <row r="173" spans="1:22" x14ac:dyDescent="0.25">
      <c r="A173" s="3" t="s">
        <v>221</v>
      </c>
      <c r="B173" s="3" t="s">
        <v>50</v>
      </c>
      <c r="C173" s="4">
        <v>72</v>
      </c>
      <c r="D173" s="4">
        <v>23.2</v>
      </c>
      <c r="E173" s="4">
        <v>3.4</v>
      </c>
      <c r="F173" s="4">
        <v>8.1</v>
      </c>
      <c r="G173" s="4">
        <v>42</v>
      </c>
      <c r="H173" s="4">
        <v>0.9</v>
      </c>
      <c r="I173" s="4">
        <v>2.5</v>
      </c>
      <c r="J173" s="4">
        <v>36</v>
      </c>
      <c r="K173" s="4">
        <v>1.7</v>
      </c>
      <c r="L173" s="4">
        <v>1.8</v>
      </c>
      <c r="M173" s="4">
        <v>94</v>
      </c>
      <c r="N173" s="4">
        <v>0.2</v>
      </c>
      <c r="O173" s="4">
        <v>1.7</v>
      </c>
      <c r="P173" s="4">
        <v>1.9</v>
      </c>
      <c r="Q173" s="4">
        <v>3.3</v>
      </c>
      <c r="R173" s="4">
        <v>1.3</v>
      </c>
      <c r="S173" s="4">
        <v>0.6</v>
      </c>
      <c r="T173" s="4">
        <v>0.1</v>
      </c>
      <c r="U173" s="4">
        <v>1.8</v>
      </c>
      <c r="V173" s="4">
        <v>9.4</v>
      </c>
    </row>
    <row r="174" spans="1:22" x14ac:dyDescent="0.25">
      <c r="A174" s="3" t="s">
        <v>222</v>
      </c>
      <c r="B174" s="3" t="s">
        <v>31</v>
      </c>
      <c r="C174" s="4">
        <v>68</v>
      </c>
      <c r="D174" s="4">
        <v>24.4</v>
      </c>
      <c r="E174" s="4">
        <v>4</v>
      </c>
      <c r="F174" s="4">
        <v>8.6999999999999993</v>
      </c>
      <c r="G174" s="4">
        <v>45.7</v>
      </c>
      <c r="H174" s="4">
        <v>0.1</v>
      </c>
      <c r="I174" s="4">
        <v>0.2</v>
      </c>
      <c r="J174" s="4">
        <v>36.4</v>
      </c>
      <c r="K174" s="4">
        <v>1.4</v>
      </c>
      <c r="L174" s="4">
        <v>2</v>
      </c>
      <c r="M174" s="4">
        <v>69.3</v>
      </c>
      <c r="N174" s="4">
        <v>1.6</v>
      </c>
      <c r="O174" s="4">
        <v>3.6</v>
      </c>
      <c r="P174" s="4">
        <v>5.2</v>
      </c>
      <c r="Q174" s="4">
        <v>1.1000000000000001</v>
      </c>
      <c r="R174" s="4">
        <v>1.1000000000000001</v>
      </c>
      <c r="S174" s="4">
        <v>0.9</v>
      </c>
      <c r="T174" s="4">
        <v>0.4</v>
      </c>
      <c r="U174" s="4">
        <v>2.2999999999999998</v>
      </c>
      <c r="V174" s="4">
        <v>9.4</v>
      </c>
    </row>
    <row r="175" spans="1:22" x14ac:dyDescent="0.25">
      <c r="A175" s="3" t="s">
        <v>223</v>
      </c>
      <c r="B175" s="3" t="s">
        <v>55</v>
      </c>
      <c r="C175" s="4">
        <v>81</v>
      </c>
      <c r="D175" s="4">
        <v>30.7</v>
      </c>
      <c r="E175" s="4">
        <v>3.3</v>
      </c>
      <c r="F175" s="4">
        <v>7.6</v>
      </c>
      <c r="G175" s="4">
        <v>43.1</v>
      </c>
      <c r="H175" s="4">
        <v>0.9</v>
      </c>
      <c r="I175" s="4">
        <v>2.4</v>
      </c>
      <c r="J175" s="4">
        <v>38.700000000000003</v>
      </c>
      <c r="K175" s="4">
        <v>1.9</v>
      </c>
      <c r="L175" s="4">
        <v>2.5</v>
      </c>
      <c r="M175" s="4">
        <v>77.599999999999994</v>
      </c>
      <c r="N175" s="4">
        <v>2</v>
      </c>
      <c r="O175" s="4">
        <v>4.5</v>
      </c>
      <c r="P175" s="4">
        <v>6.5</v>
      </c>
      <c r="Q175" s="4">
        <v>1.7</v>
      </c>
      <c r="R175" s="4">
        <v>1.3</v>
      </c>
      <c r="S175" s="4">
        <v>1.4</v>
      </c>
      <c r="T175" s="4">
        <v>0.3</v>
      </c>
      <c r="U175" s="4">
        <v>2.5</v>
      </c>
      <c r="V175" s="4">
        <v>9.4</v>
      </c>
    </row>
    <row r="176" spans="1:22" x14ac:dyDescent="0.25">
      <c r="A176" s="3" t="s">
        <v>224</v>
      </c>
      <c r="B176" s="3" t="s">
        <v>84</v>
      </c>
      <c r="C176" s="4">
        <v>82</v>
      </c>
      <c r="D176" s="4">
        <v>21.6</v>
      </c>
      <c r="E176" s="4">
        <v>3.5</v>
      </c>
      <c r="F176" s="4">
        <v>6.6</v>
      </c>
      <c r="G176" s="4">
        <v>52.3</v>
      </c>
      <c r="H176" s="4">
        <v>0</v>
      </c>
      <c r="I176" s="4">
        <v>0.3</v>
      </c>
      <c r="J176" s="4">
        <v>16.7</v>
      </c>
      <c r="K176" s="4">
        <v>2.4</v>
      </c>
      <c r="L176" s="4">
        <v>3.2</v>
      </c>
      <c r="M176" s="4">
        <v>75.400000000000006</v>
      </c>
      <c r="N176" s="4">
        <v>2.1</v>
      </c>
      <c r="O176" s="4">
        <v>4.4000000000000004</v>
      </c>
      <c r="P176" s="4">
        <v>6.4</v>
      </c>
      <c r="Q176" s="4">
        <v>0.8</v>
      </c>
      <c r="R176" s="4">
        <v>1.5</v>
      </c>
      <c r="S176" s="4">
        <v>0.3</v>
      </c>
      <c r="T176" s="4">
        <v>1.2</v>
      </c>
      <c r="U176" s="4">
        <v>2.6</v>
      </c>
      <c r="V176" s="4">
        <v>9.4</v>
      </c>
    </row>
    <row r="177" spans="1:22" x14ac:dyDescent="0.25">
      <c r="A177" s="3" t="s">
        <v>225</v>
      </c>
      <c r="B177" s="3" t="s">
        <v>33</v>
      </c>
      <c r="C177" s="4">
        <v>63</v>
      </c>
      <c r="D177" s="4">
        <v>32.4</v>
      </c>
      <c r="E177" s="4">
        <v>3.5</v>
      </c>
      <c r="F177" s="4">
        <v>7.3</v>
      </c>
      <c r="G177" s="4">
        <v>48</v>
      </c>
      <c r="H177" s="4">
        <v>1</v>
      </c>
      <c r="I177" s="4">
        <v>2.8</v>
      </c>
      <c r="J177" s="4">
        <v>35.4</v>
      </c>
      <c r="K177" s="4">
        <v>1.4</v>
      </c>
      <c r="L177" s="4">
        <v>2.1</v>
      </c>
      <c r="M177" s="4">
        <v>65.2</v>
      </c>
      <c r="N177" s="4">
        <v>0.8</v>
      </c>
      <c r="O177" s="4">
        <v>3.8</v>
      </c>
      <c r="P177" s="4">
        <v>4.7</v>
      </c>
      <c r="Q177" s="4">
        <v>4.2</v>
      </c>
      <c r="R177" s="4">
        <v>1.6</v>
      </c>
      <c r="S177" s="4">
        <v>1.5</v>
      </c>
      <c r="T177" s="4">
        <v>0.3</v>
      </c>
      <c r="U177" s="4">
        <v>1.6</v>
      </c>
      <c r="V177" s="4">
        <v>9.3000000000000007</v>
      </c>
    </row>
    <row r="178" spans="1:22" x14ac:dyDescent="0.25">
      <c r="A178" s="3" t="s">
        <v>226</v>
      </c>
      <c r="B178" s="3" t="s">
        <v>93</v>
      </c>
      <c r="C178" s="4">
        <v>72</v>
      </c>
      <c r="D178" s="4">
        <v>23.4</v>
      </c>
      <c r="E178" s="4">
        <v>3.4</v>
      </c>
      <c r="F178" s="4">
        <v>8.6</v>
      </c>
      <c r="G178" s="4">
        <v>40.200000000000003</v>
      </c>
      <c r="H178" s="4">
        <v>1.1000000000000001</v>
      </c>
      <c r="I178" s="4">
        <v>2.9</v>
      </c>
      <c r="J178" s="4">
        <v>35.799999999999997</v>
      </c>
      <c r="K178" s="4">
        <v>1.3</v>
      </c>
      <c r="L178" s="4">
        <v>1.6</v>
      </c>
      <c r="M178" s="4">
        <v>79.7</v>
      </c>
      <c r="N178" s="4">
        <v>0.3</v>
      </c>
      <c r="O178" s="4">
        <v>1.7</v>
      </c>
      <c r="P178" s="4">
        <v>2</v>
      </c>
      <c r="Q178" s="4">
        <v>2.7</v>
      </c>
      <c r="R178" s="4">
        <v>1.1000000000000001</v>
      </c>
      <c r="S178" s="4">
        <v>0.8</v>
      </c>
      <c r="T178" s="4">
        <v>0.1</v>
      </c>
      <c r="U178" s="4">
        <v>2.2000000000000002</v>
      </c>
      <c r="V178" s="4">
        <v>9.3000000000000007</v>
      </c>
    </row>
    <row r="179" spans="1:22" x14ac:dyDescent="0.25">
      <c r="A179" s="3" t="s">
        <v>227</v>
      </c>
      <c r="B179" s="3" t="s">
        <v>74</v>
      </c>
      <c r="C179" s="4">
        <v>79</v>
      </c>
      <c r="D179" s="4">
        <v>28.4</v>
      </c>
      <c r="E179" s="4">
        <v>3.5</v>
      </c>
      <c r="F179" s="4">
        <v>8.1999999999999993</v>
      </c>
      <c r="G179" s="4">
        <v>42.5</v>
      </c>
      <c r="H179" s="4">
        <v>1.3</v>
      </c>
      <c r="I179" s="4">
        <v>3.4</v>
      </c>
      <c r="J179" s="4">
        <v>36.9</v>
      </c>
      <c r="K179" s="4">
        <v>0.8</v>
      </c>
      <c r="L179" s="4">
        <v>1</v>
      </c>
      <c r="M179" s="4">
        <v>79.2</v>
      </c>
      <c r="N179" s="4">
        <v>0.9</v>
      </c>
      <c r="O179" s="4">
        <v>3.5</v>
      </c>
      <c r="P179" s="4">
        <v>4.4000000000000004</v>
      </c>
      <c r="Q179" s="4">
        <v>1.6</v>
      </c>
      <c r="R179" s="4">
        <v>1.1000000000000001</v>
      </c>
      <c r="S179" s="4">
        <v>1.1000000000000001</v>
      </c>
      <c r="T179" s="4">
        <v>1</v>
      </c>
      <c r="U179" s="4">
        <v>2.6</v>
      </c>
      <c r="V179" s="4">
        <v>9.1</v>
      </c>
    </row>
    <row r="180" spans="1:22" x14ac:dyDescent="0.25">
      <c r="A180" s="3" t="s">
        <v>228</v>
      </c>
      <c r="B180" s="3" t="s">
        <v>46</v>
      </c>
      <c r="C180" s="4">
        <v>58</v>
      </c>
      <c r="D180" s="4">
        <v>18.600000000000001</v>
      </c>
      <c r="E180" s="4">
        <v>3.9</v>
      </c>
      <c r="F180" s="4">
        <v>5.7</v>
      </c>
      <c r="G180" s="4">
        <v>67.7</v>
      </c>
      <c r="H180" s="4">
        <v>0</v>
      </c>
      <c r="I180" s="4">
        <v>0</v>
      </c>
      <c r="J180" s="4" t="s">
        <v>89</v>
      </c>
      <c r="K180" s="4">
        <v>1.3</v>
      </c>
      <c r="L180" s="4">
        <v>1.8</v>
      </c>
      <c r="M180" s="4">
        <v>72.599999999999994</v>
      </c>
      <c r="N180" s="4">
        <v>1.8</v>
      </c>
      <c r="O180" s="4">
        <v>2.4</v>
      </c>
      <c r="P180" s="4">
        <v>4.2</v>
      </c>
      <c r="Q180" s="4">
        <v>0.5</v>
      </c>
      <c r="R180" s="4">
        <v>0.6</v>
      </c>
      <c r="S180" s="4">
        <v>0.6</v>
      </c>
      <c r="T180" s="4">
        <v>0.9</v>
      </c>
      <c r="U180" s="4">
        <v>1.6</v>
      </c>
      <c r="V180" s="4">
        <v>9.1</v>
      </c>
    </row>
    <row r="181" spans="1:22" x14ac:dyDescent="0.25">
      <c r="A181" s="3" t="s">
        <v>229</v>
      </c>
      <c r="B181" s="3" t="s">
        <v>95</v>
      </c>
      <c r="C181" s="4">
        <v>68</v>
      </c>
      <c r="D181" s="4">
        <v>24.3</v>
      </c>
      <c r="E181" s="4">
        <v>3.2</v>
      </c>
      <c r="F181" s="4">
        <v>7.4</v>
      </c>
      <c r="G181" s="4">
        <v>43.2</v>
      </c>
      <c r="H181" s="4">
        <v>1.9</v>
      </c>
      <c r="I181" s="4">
        <v>4.7</v>
      </c>
      <c r="J181" s="4">
        <v>41.5</v>
      </c>
      <c r="K181" s="4">
        <v>0.7</v>
      </c>
      <c r="L181" s="4">
        <v>0.9</v>
      </c>
      <c r="M181" s="4">
        <v>79.400000000000006</v>
      </c>
      <c r="N181" s="4">
        <v>0.4</v>
      </c>
      <c r="O181" s="4">
        <v>3</v>
      </c>
      <c r="P181" s="4">
        <v>3.4</v>
      </c>
      <c r="Q181" s="4">
        <v>1.5</v>
      </c>
      <c r="R181" s="4">
        <v>1.1000000000000001</v>
      </c>
      <c r="S181" s="4">
        <v>1</v>
      </c>
      <c r="T181" s="4">
        <v>0.9</v>
      </c>
      <c r="U181" s="4">
        <v>1.6</v>
      </c>
      <c r="V181" s="4">
        <v>9.1</v>
      </c>
    </row>
    <row r="182" spans="1:22" x14ac:dyDescent="0.25">
      <c r="A182" s="3" t="s">
        <v>230</v>
      </c>
      <c r="B182" s="3" t="s">
        <v>104</v>
      </c>
      <c r="C182" s="4">
        <v>66</v>
      </c>
      <c r="D182" s="4">
        <v>25.4</v>
      </c>
      <c r="E182" s="4">
        <v>3.5</v>
      </c>
      <c r="F182" s="4">
        <v>8</v>
      </c>
      <c r="G182" s="4">
        <v>43.9</v>
      </c>
      <c r="H182" s="4">
        <v>1.3</v>
      </c>
      <c r="I182" s="4">
        <v>3.5</v>
      </c>
      <c r="J182" s="4">
        <v>35.9</v>
      </c>
      <c r="K182" s="4">
        <v>0.9</v>
      </c>
      <c r="L182" s="4">
        <v>1.1000000000000001</v>
      </c>
      <c r="M182" s="4">
        <v>78.099999999999994</v>
      </c>
      <c r="N182" s="4">
        <v>1.2</v>
      </c>
      <c r="O182" s="4">
        <v>3.8</v>
      </c>
      <c r="P182" s="4">
        <v>5.0999999999999996</v>
      </c>
      <c r="Q182" s="4">
        <v>1.2</v>
      </c>
      <c r="R182" s="4">
        <v>0.8</v>
      </c>
      <c r="S182" s="4">
        <v>0.8</v>
      </c>
      <c r="T182" s="4">
        <v>0.5</v>
      </c>
      <c r="U182" s="4">
        <v>2.2999999999999998</v>
      </c>
      <c r="V182" s="4">
        <v>9.1</v>
      </c>
    </row>
    <row r="183" spans="1:22" x14ac:dyDescent="0.25">
      <c r="A183" s="3" t="s">
        <v>231</v>
      </c>
      <c r="B183" s="3" t="s">
        <v>108</v>
      </c>
      <c r="C183" s="4">
        <v>73</v>
      </c>
      <c r="D183" s="4">
        <v>29</v>
      </c>
      <c r="E183" s="4">
        <v>3.3</v>
      </c>
      <c r="F183" s="4">
        <v>8.5</v>
      </c>
      <c r="G183" s="4">
        <v>39.299999999999997</v>
      </c>
      <c r="H183" s="4">
        <v>1.2</v>
      </c>
      <c r="I183" s="4">
        <v>3.3</v>
      </c>
      <c r="J183" s="4">
        <v>35.1</v>
      </c>
      <c r="K183" s="4">
        <v>1.3</v>
      </c>
      <c r="L183" s="4">
        <v>1.7</v>
      </c>
      <c r="M183" s="4">
        <v>76</v>
      </c>
      <c r="N183" s="4">
        <v>0.4</v>
      </c>
      <c r="O183" s="4">
        <v>2.2000000000000002</v>
      </c>
      <c r="P183" s="4">
        <v>2.6</v>
      </c>
      <c r="Q183" s="4">
        <v>3.9</v>
      </c>
      <c r="R183" s="4">
        <v>1.6</v>
      </c>
      <c r="S183" s="4">
        <v>1.1000000000000001</v>
      </c>
      <c r="T183" s="4">
        <v>0.4</v>
      </c>
      <c r="U183" s="4">
        <v>2.8</v>
      </c>
      <c r="V183" s="4">
        <v>9.1</v>
      </c>
    </row>
    <row r="184" spans="1:22" x14ac:dyDescent="0.25">
      <c r="A184" s="3" t="s">
        <v>232</v>
      </c>
      <c r="B184" s="3" t="s">
        <v>95</v>
      </c>
      <c r="C184" s="4">
        <v>79</v>
      </c>
      <c r="D184" s="4">
        <v>25</v>
      </c>
      <c r="E184" s="4">
        <v>3.8</v>
      </c>
      <c r="F184" s="4">
        <v>7.3</v>
      </c>
      <c r="G184" s="4">
        <v>52.1</v>
      </c>
      <c r="H184" s="4">
        <v>0.6</v>
      </c>
      <c r="I184" s="4">
        <v>1.4</v>
      </c>
      <c r="J184" s="4">
        <v>40.200000000000003</v>
      </c>
      <c r="K184" s="4">
        <v>0.9</v>
      </c>
      <c r="L184" s="4">
        <v>1.2</v>
      </c>
      <c r="M184" s="4">
        <v>73.900000000000006</v>
      </c>
      <c r="N184" s="4">
        <v>0.9</v>
      </c>
      <c r="O184" s="4">
        <v>3.2</v>
      </c>
      <c r="P184" s="4">
        <v>4.0999999999999996</v>
      </c>
      <c r="Q184" s="4">
        <v>2.8</v>
      </c>
      <c r="R184" s="4">
        <v>1.5</v>
      </c>
      <c r="S184" s="4">
        <v>0.6</v>
      </c>
      <c r="T184" s="4">
        <v>0.4</v>
      </c>
      <c r="U184" s="4">
        <v>1.8</v>
      </c>
      <c r="V184" s="4">
        <v>9.1</v>
      </c>
    </row>
    <row r="185" spans="1:22" x14ac:dyDescent="0.25">
      <c r="A185" s="3" t="s">
        <v>233</v>
      </c>
      <c r="B185" s="3" t="s">
        <v>84</v>
      </c>
      <c r="C185" s="4">
        <v>72</v>
      </c>
      <c r="D185" s="4">
        <v>21.6</v>
      </c>
      <c r="E185" s="4">
        <v>3.2</v>
      </c>
      <c r="F185" s="4">
        <v>8.1</v>
      </c>
      <c r="G185" s="4">
        <v>40.1</v>
      </c>
      <c r="H185" s="4">
        <v>1.3</v>
      </c>
      <c r="I185" s="4">
        <v>3.4</v>
      </c>
      <c r="J185" s="4">
        <v>38.700000000000003</v>
      </c>
      <c r="K185" s="4">
        <v>1.2</v>
      </c>
      <c r="L185" s="4">
        <v>1.3</v>
      </c>
      <c r="M185" s="4">
        <v>87.4</v>
      </c>
      <c r="N185" s="4">
        <v>0.6</v>
      </c>
      <c r="O185" s="4">
        <v>1.3</v>
      </c>
      <c r="P185" s="4">
        <v>1.9</v>
      </c>
      <c r="Q185" s="4">
        <v>3.2</v>
      </c>
      <c r="R185" s="4">
        <v>1.6</v>
      </c>
      <c r="S185" s="4">
        <v>0.7</v>
      </c>
      <c r="T185" s="4">
        <v>0.2</v>
      </c>
      <c r="U185" s="4">
        <v>2</v>
      </c>
      <c r="V185" s="4">
        <v>9</v>
      </c>
    </row>
    <row r="186" spans="1:22" x14ac:dyDescent="0.25">
      <c r="A186" s="3" t="s">
        <v>234</v>
      </c>
      <c r="B186" s="3" t="s">
        <v>86</v>
      </c>
      <c r="C186" s="4">
        <v>55</v>
      </c>
      <c r="D186" s="4">
        <v>23.2</v>
      </c>
      <c r="E186" s="4">
        <v>3.7</v>
      </c>
      <c r="F186" s="4">
        <v>7.5</v>
      </c>
      <c r="G186" s="4">
        <v>49.4</v>
      </c>
      <c r="H186" s="4">
        <v>0.2</v>
      </c>
      <c r="I186" s="4">
        <v>0.9</v>
      </c>
      <c r="J186" s="4">
        <v>23.4</v>
      </c>
      <c r="K186" s="4">
        <v>1.4</v>
      </c>
      <c r="L186" s="4">
        <v>2.2000000000000002</v>
      </c>
      <c r="M186" s="4">
        <v>62.8</v>
      </c>
      <c r="N186" s="4">
        <v>1.4</v>
      </c>
      <c r="O186" s="4">
        <v>2.2999999999999998</v>
      </c>
      <c r="P186" s="4">
        <v>3.8</v>
      </c>
      <c r="Q186" s="4">
        <v>1.7</v>
      </c>
      <c r="R186" s="4">
        <v>1.6</v>
      </c>
      <c r="S186" s="4">
        <v>1.6</v>
      </c>
      <c r="T186" s="4">
        <v>0.3</v>
      </c>
      <c r="U186" s="4">
        <v>2.2000000000000002</v>
      </c>
      <c r="V186" s="4">
        <v>9</v>
      </c>
    </row>
    <row r="187" spans="1:22" x14ac:dyDescent="0.25">
      <c r="A187" s="3" t="s">
        <v>235</v>
      </c>
      <c r="B187" s="3" t="s">
        <v>37</v>
      </c>
      <c r="C187" s="4">
        <v>82</v>
      </c>
      <c r="D187" s="4">
        <v>26.7</v>
      </c>
      <c r="E187" s="4">
        <v>3.1</v>
      </c>
      <c r="F187" s="4">
        <v>8.3000000000000007</v>
      </c>
      <c r="G187" s="4">
        <v>37.6</v>
      </c>
      <c r="H187" s="4">
        <v>1.2</v>
      </c>
      <c r="I187" s="4">
        <v>3.6</v>
      </c>
      <c r="J187" s="4">
        <v>32</v>
      </c>
      <c r="K187" s="4">
        <v>1.4</v>
      </c>
      <c r="L187" s="4">
        <v>1.7</v>
      </c>
      <c r="M187" s="4">
        <v>80.400000000000006</v>
      </c>
      <c r="N187" s="4">
        <v>0.6</v>
      </c>
      <c r="O187" s="4">
        <v>2.2000000000000002</v>
      </c>
      <c r="P187" s="4">
        <v>2.9</v>
      </c>
      <c r="Q187" s="4">
        <v>1</v>
      </c>
      <c r="R187" s="4">
        <v>1.2</v>
      </c>
      <c r="S187" s="4">
        <v>0.5</v>
      </c>
      <c r="T187" s="4">
        <v>0.2</v>
      </c>
      <c r="U187" s="4">
        <v>2.5</v>
      </c>
      <c r="V187" s="4">
        <v>8.8000000000000007</v>
      </c>
    </row>
    <row r="188" spans="1:22" x14ac:dyDescent="0.25">
      <c r="A188" s="3" t="s">
        <v>236</v>
      </c>
      <c r="B188" s="3" t="s">
        <v>23</v>
      </c>
      <c r="C188" s="4">
        <v>55</v>
      </c>
      <c r="D188" s="4">
        <v>30.2</v>
      </c>
      <c r="E188" s="4">
        <v>3.5</v>
      </c>
      <c r="F188" s="4">
        <v>5.9</v>
      </c>
      <c r="G188" s="4">
        <v>59.3</v>
      </c>
      <c r="H188" s="4">
        <v>0</v>
      </c>
      <c r="I188" s="4">
        <v>0</v>
      </c>
      <c r="J188" s="4">
        <v>0</v>
      </c>
      <c r="K188" s="4">
        <v>1.8</v>
      </c>
      <c r="L188" s="4">
        <v>2.8</v>
      </c>
      <c r="M188" s="4">
        <v>63.2</v>
      </c>
      <c r="N188" s="4">
        <v>2.9</v>
      </c>
      <c r="O188" s="4">
        <v>6.7</v>
      </c>
      <c r="P188" s="4">
        <v>9.6</v>
      </c>
      <c r="Q188" s="4">
        <v>1.1000000000000001</v>
      </c>
      <c r="R188" s="4">
        <v>1.3</v>
      </c>
      <c r="S188" s="4">
        <v>0.7</v>
      </c>
      <c r="T188" s="4">
        <v>1.1000000000000001</v>
      </c>
      <c r="U188" s="4">
        <v>2.6</v>
      </c>
      <c r="V188" s="4">
        <v>8.6999999999999993</v>
      </c>
    </row>
    <row r="189" spans="1:22" x14ac:dyDescent="0.25">
      <c r="A189" s="3" t="s">
        <v>237</v>
      </c>
      <c r="B189" s="3" t="s">
        <v>93</v>
      </c>
      <c r="C189" s="4">
        <v>70</v>
      </c>
      <c r="D189" s="4">
        <v>20</v>
      </c>
      <c r="E189" s="4">
        <v>3.3</v>
      </c>
      <c r="F189" s="4">
        <v>7.2</v>
      </c>
      <c r="G189" s="4">
        <v>46.6</v>
      </c>
      <c r="H189" s="4">
        <v>0.6</v>
      </c>
      <c r="I189" s="4">
        <v>1.6</v>
      </c>
      <c r="J189" s="4">
        <v>35.1</v>
      </c>
      <c r="K189" s="4">
        <v>1.4</v>
      </c>
      <c r="L189" s="4">
        <v>1.7</v>
      </c>
      <c r="M189" s="4">
        <v>81.099999999999994</v>
      </c>
      <c r="N189" s="4">
        <v>2</v>
      </c>
      <c r="O189" s="4">
        <v>3.2</v>
      </c>
      <c r="P189" s="4">
        <v>5.2</v>
      </c>
      <c r="Q189" s="4">
        <v>1.6</v>
      </c>
      <c r="R189" s="4">
        <v>1.5</v>
      </c>
      <c r="S189" s="4">
        <v>0.5</v>
      </c>
      <c r="T189" s="4">
        <v>0.4</v>
      </c>
      <c r="U189" s="4">
        <v>3.2</v>
      </c>
      <c r="V189" s="4">
        <v>8.6999999999999993</v>
      </c>
    </row>
    <row r="190" spans="1:22" x14ac:dyDescent="0.25">
      <c r="A190" s="3" t="s">
        <v>238</v>
      </c>
      <c r="B190" s="3" t="s">
        <v>101</v>
      </c>
      <c r="C190" s="4">
        <v>56</v>
      </c>
      <c r="D190" s="4">
        <v>18.8</v>
      </c>
      <c r="E190" s="4">
        <v>3.3</v>
      </c>
      <c r="F190" s="4">
        <v>7.7</v>
      </c>
      <c r="G190" s="4">
        <v>42.8</v>
      </c>
      <c r="H190" s="4">
        <v>0.4</v>
      </c>
      <c r="I190" s="4">
        <v>1.1000000000000001</v>
      </c>
      <c r="J190" s="4">
        <v>32.299999999999997</v>
      </c>
      <c r="K190" s="4">
        <v>1.7</v>
      </c>
      <c r="L190" s="4">
        <v>2.2000000000000002</v>
      </c>
      <c r="M190" s="4">
        <v>80.2</v>
      </c>
      <c r="N190" s="4">
        <v>0.4</v>
      </c>
      <c r="O190" s="4">
        <v>1.3</v>
      </c>
      <c r="P190" s="4">
        <v>1.8</v>
      </c>
      <c r="Q190" s="4">
        <v>3.9</v>
      </c>
      <c r="R190" s="4">
        <v>1.8</v>
      </c>
      <c r="S190" s="4">
        <v>0.7</v>
      </c>
      <c r="T190" s="4">
        <v>0.1</v>
      </c>
      <c r="U190" s="4">
        <v>2.2000000000000002</v>
      </c>
      <c r="V190" s="4">
        <v>8.6999999999999993</v>
      </c>
    </row>
    <row r="191" spans="1:22" x14ac:dyDescent="0.25">
      <c r="A191" s="3" t="s">
        <v>239</v>
      </c>
      <c r="B191" s="3" t="s">
        <v>44</v>
      </c>
      <c r="C191" s="4">
        <v>26</v>
      </c>
      <c r="D191" s="4">
        <v>19.8</v>
      </c>
      <c r="E191" s="4">
        <v>3.6</v>
      </c>
      <c r="F191" s="4">
        <v>8.6999999999999993</v>
      </c>
      <c r="G191" s="4">
        <v>41.8</v>
      </c>
      <c r="H191" s="4">
        <v>0</v>
      </c>
      <c r="I191" s="4">
        <v>0</v>
      </c>
      <c r="J191" s="4" t="s">
        <v>89</v>
      </c>
      <c r="K191" s="4">
        <v>1.4</v>
      </c>
      <c r="L191" s="4">
        <v>1.9</v>
      </c>
      <c r="M191" s="4">
        <v>75.5</v>
      </c>
      <c r="N191" s="4">
        <v>2</v>
      </c>
      <c r="O191" s="4">
        <v>3.5</v>
      </c>
      <c r="P191" s="4">
        <v>5.6</v>
      </c>
      <c r="Q191" s="4">
        <v>1.1000000000000001</v>
      </c>
      <c r="R191" s="4">
        <v>1.3</v>
      </c>
      <c r="S191" s="4">
        <v>0.2</v>
      </c>
      <c r="T191" s="4">
        <v>1.1000000000000001</v>
      </c>
      <c r="U191" s="4">
        <v>1.2</v>
      </c>
      <c r="V191" s="4">
        <v>8.6999999999999993</v>
      </c>
    </row>
    <row r="192" spans="1:22" x14ac:dyDescent="0.25">
      <c r="A192" s="3" t="s">
        <v>240</v>
      </c>
      <c r="B192" s="3" t="s">
        <v>53</v>
      </c>
      <c r="C192" s="4">
        <v>72</v>
      </c>
      <c r="D192" s="4">
        <v>19.399999999999999</v>
      </c>
      <c r="E192" s="4">
        <v>3.1</v>
      </c>
      <c r="F192" s="4">
        <v>7.3</v>
      </c>
      <c r="G192" s="4">
        <v>41.8</v>
      </c>
      <c r="H192" s="4">
        <v>1.9</v>
      </c>
      <c r="I192" s="4">
        <v>4.8</v>
      </c>
      <c r="J192" s="4">
        <v>39</v>
      </c>
      <c r="K192" s="4">
        <v>0.6</v>
      </c>
      <c r="L192" s="4">
        <v>0.9</v>
      </c>
      <c r="M192" s="4">
        <v>71</v>
      </c>
      <c r="N192" s="4">
        <v>0.8</v>
      </c>
      <c r="O192" s="4">
        <v>2.9</v>
      </c>
      <c r="P192" s="4">
        <v>3.7</v>
      </c>
      <c r="Q192" s="4">
        <v>0.8</v>
      </c>
      <c r="R192" s="4">
        <v>0.8</v>
      </c>
      <c r="S192" s="4">
        <v>0.4</v>
      </c>
      <c r="T192" s="4">
        <v>0.3</v>
      </c>
      <c r="U192" s="4">
        <v>2</v>
      </c>
      <c r="V192" s="4">
        <v>8.6</v>
      </c>
    </row>
    <row r="193" spans="1:22" x14ac:dyDescent="0.25">
      <c r="A193" s="3" t="s">
        <v>241</v>
      </c>
      <c r="B193" s="3" t="s">
        <v>39</v>
      </c>
      <c r="C193" s="4">
        <v>65</v>
      </c>
      <c r="D193" s="4">
        <v>23.6</v>
      </c>
      <c r="E193" s="4">
        <v>3.5</v>
      </c>
      <c r="F193" s="4">
        <v>7.5</v>
      </c>
      <c r="G193" s="4">
        <v>46</v>
      </c>
      <c r="H193" s="4">
        <v>0.8</v>
      </c>
      <c r="I193" s="4">
        <v>2.2999999999999998</v>
      </c>
      <c r="J193" s="4">
        <v>36.4</v>
      </c>
      <c r="K193" s="4">
        <v>0.8</v>
      </c>
      <c r="L193" s="4">
        <v>1.1000000000000001</v>
      </c>
      <c r="M193" s="4">
        <v>70.400000000000006</v>
      </c>
      <c r="N193" s="4">
        <v>1.8</v>
      </c>
      <c r="O193" s="4">
        <v>3.5</v>
      </c>
      <c r="P193" s="4">
        <v>5.3</v>
      </c>
      <c r="Q193" s="4">
        <v>1.2</v>
      </c>
      <c r="R193" s="4">
        <v>1</v>
      </c>
      <c r="S193" s="4">
        <v>0.8</v>
      </c>
      <c r="T193" s="4">
        <v>0.6</v>
      </c>
      <c r="U193" s="4">
        <v>2.4</v>
      </c>
      <c r="V193" s="4">
        <v>8.5</v>
      </c>
    </row>
    <row r="194" spans="1:22" x14ac:dyDescent="0.25">
      <c r="A194" s="3" t="s">
        <v>242</v>
      </c>
      <c r="B194" s="3" t="s">
        <v>41</v>
      </c>
      <c r="C194" s="4">
        <v>78</v>
      </c>
      <c r="D194" s="4">
        <v>30.3</v>
      </c>
      <c r="E194" s="4">
        <v>3.2</v>
      </c>
      <c r="F194" s="4">
        <v>7.3</v>
      </c>
      <c r="G194" s="4">
        <v>43.6</v>
      </c>
      <c r="H194" s="4">
        <v>1.3</v>
      </c>
      <c r="I194" s="4">
        <v>3.7</v>
      </c>
      <c r="J194" s="4">
        <v>36.1</v>
      </c>
      <c r="K194" s="4">
        <v>0.8</v>
      </c>
      <c r="L194" s="4">
        <v>1.1000000000000001</v>
      </c>
      <c r="M194" s="4">
        <v>72.900000000000006</v>
      </c>
      <c r="N194" s="4">
        <v>1.1000000000000001</v>
      </c>
      <c r="O194" s="4">
        <v>3.7</v>
      </c>
      <c r="P194" s="4">
        <v>4.8</v>
      </c>
      <c r="Q194" s="4">
        <v>4.3</v>
      </c>
      <c r="R194" s="4">
        <v>1.1000000000000001</v>
      </c>
      <c r="S194" s="4">
        <v>0.7</v>
      </c>
      <c r="T194" s="4">
        <v>0.6</v>
      </c>
      <c r="U194" s="4">
        <v>2.4</v>
      </c>
      <c r="V194" s="4">
        <v>8.5</v>
      </c>
    </row>
    <row r="195" spans="1:22" x14ac:dyDescent="0.25">
      <c r="A195" s="3" t="s">
        <v>243</v>
      </c>
      <c r="B195" s="3" t="s">
        <v>21</v>
      </c>
      <c r="C195" s="4">
        <v>78</v>
      </c>
      <c r="D195" s="4">
        <v>19.7</v>
      </c>
      <c r="E195" s="4">
        <v>3.4</v>
      </c>
      <c r="F195" s="4">
        <v>7.8</v>
      </c>
      <c r="G195" s="4">
        <v>43.2</v>
      </c>
      <c r="H195" s="4">
        <v>1.1000000000000001</v>
      </c>
      <c r="I195" s="4">
        <v>3.2</v>
      </c>
      <c r="J195" s="4">
        <v>35.6</v>
      </c>
      <c r="K195" s="4">
        <v>0.7</v>
      </c>
      <c r="L195" s="4">
        <v>0.8</v>
      </c>
      <c r="M195" s="4">
        <v>79.7</v>
      </c>
      <c r="N195" s="4">
        <v>0.3</v>
      </c>
      <c r="O195" s="4">
        <v>2.1</v>
      </c>
      <c r="P195" s="4">
        <v>2.4</v>
      </c>
      <c r="Q195" s="4">
        <v>1.5</v>
      </c>
      <c r="R195" s="4">
        <v>0.8</v>
      </c>
      <c r="S195" s="4">
        <v>0.7</v>
      </c>
      <c r="T195" s="4">
        <v>0.3</v>
      </c>
      <c r="U195" s="4">
        <v>1.8</v>
      </c>
      <c r="V195" s="4">
        <v>8.5</v>
      </c>
    </row>
    <row r="196" spans="1:22" x14ac:dyDescent="0.25">
      <c r="A196" s="3" t="s">
        <v>244</v>
      </c>
      <c r="B196" s="3" t="s">
        <v>29</v>
      </c>
      <c r="C196" s="4">
        <v>5</v>
      </c>
      <c r="D196" s="4">
        <v>15</v>
      </c>
      <c r="E196" s="4">
        <v>3</v>
      </c>
      <c r="F196" s="4">
        <v>6.2</v>
      </c>
      <c r="G196" s="4">
        <v>48.4</v>
      </c>
      <c r="H196" s="4">
        <v>2.4</v>
      </c>
      <c r="I196" s="4">
        <v>5</v>
      </c>
      <c r="J196" s="4">
        <v>48</v>
      </c>
      <c r="K196" s="4">
        <v>0</v>
      </c>
      <c r="L196" s="4">
        <v>0</v>
      </c>
      <c r="M196" s="4" t="s">
        <v>89</v>
      </c>
      <c r="N196" s="4">
        <v>0</v>
      </c>
      <c r="O196" s="4">
        <v>0.8</v>
      </c>
      <c r="P196" s="4">
        <v>0.8</v>
      </c>
      <c r="Q196" s="4">
        <v>1</v>
      </c>
      <c r="R196" s="4">
        <v>0.6</v>
      </c>
      <c r="S196" s="4">
        <v>0</v>
      </c>
      <c r="T196" s="4">
        <v>0</v>
      </c>
      <c r="U196" s="4">
        <v>1.2</v>
      </c>
      <c r="V196" s="4">
        <v>8.4</v>
      </c>
    </row>
    <row r="197" spans="1:22" x14ac:dyDescent="0.25">
      <c r="A197" s="3" t="s">
        <v>245</v>
      </c>
      <c r="B197" s="3" t="s">
        <v>84</v>
      </c>
      <c r="C197" s="4">
        <v>76</v>
      </c>
      <c r="D197" s="4">
        <v>19.8</v>
      </c>
      <c r="E197" s="4">
        <v>3</v>
      </c>
      <c r="F197" s="4">
        <v>7.2</v>
      </c>
      <c r="G197" s="4">
        <v>41.9</v>
      </c>
      <c r="H197" s="4">
        <v>1.2</v>
      </c>
      <c r="I197" s="4">
        <v>3.1</v>
      </c>
      <c r="J197" s="4">
        <v>37.6</v>
      </c>
      <c r="K197" s="4">
        <v>1.2</v>
      </c>
      <c r="L197" s="4">
        <v>1.6</v>
      </c>
      <c r="M197" s="4">
        <v>75.599999999999994</v>
      </c>
      <c r="N197" s="4">
        <v>0.4</v>
      </c>
      <c r="O197" s="4">
        <v>2.2000000000000002</v>
      </c>
      <c r="P197" s="4">
        <v>2.7</v>
      </c>
      <c r="Q197" s="4">
        <v>1.5</v>
      </c>
      <c r="R197" s="4">
        <v>1.3</v>
      </c>
      <c r="S197" s="4">
        <v>0.4</v>
      </c>
      <c r="T197" s="4">
        <v>0.1</v>
      </c>
      <c r="U197" s="4">
        <v>2.4</v>
      </c>
      <c r="V197" s="4">
        <v>8.4</v>
      </c>
    </row>
    <row r="198" spans="1:22" x14ac:dyDescent="0.25">
      <c r="A198" s="3" t="s">
        <v>246</v>
      </c>
      <c r="B198" s="3" t="s">
        <v>27</v>
      </c>
      <c r="C198" s="4">
        <v>79</v>
      </c>
      <c r="D198" s="4">
        <v>18.600000000000001</v>
      </c>
      <c r="E198" s="4">
        <v>3.2</v>
      </c>
      <c r="F198" s="4">
        <v>8.3000000000000007</v>
      </c>
      <c r="G198" s="4">
        <v>38.700000000000003</v>
      </c>
      <c r="H198" s="4">
        <v>0.9</v>
      </c>
      <c r="I198" s="4">
        <v>2.9</v>
      </c>
      <c r="J198" s="4">
        <v>31.6</v>
      </c>
      <c r="K198" s="4">
        <v>1</v>
      </c>
      <c r="L198" s="4">
        <v>1.3</v>
      </c>
      <c r="M198" s="4">
        <v>79</v>
      </c>
      <c r="N198" s="4">
        <v>0.2</v>
      </c>
      <c r="O198" s="4">
        <v>1.7</v>
      </c>
      <c r="P198" s="4">
        <v>1.9</v>
      </c>
      <c r="Q198" s="4">
        <v>3.8</v>
      </c>
      <c r="R198" s="4">
        <v>1.6</v>
      </c>
      <c r="S198" s="4">
        <v>0.3</v>
      </c>
      <c r="T198" s="4">
        <v>0</v>
      </c>
      <c r="U198" s="4">
        <v>1.6</v>
      </c>
      <c r="V198" s="4">
        <v>8.4</v>
      </c>
    </row>
    <row r="199" spans="1:22" x14ac:dyDescent="0.25">
      <c r="A199" s="3" t="s">
        <v>247</v>
      </c>
      <c r="B199" s="3" t="s">
        <v>93</v>
      </c>
      <c r="C199" s="4">
        <v>69</v>
      </c>
      <c r="D199" s="4">
        <v>19.899999999999999</v>
      </c>
      <c r="E199" s="4">
        <v>3.3</v>
      </c>
      <c r="F199" s="4">
        <v>6.7</v>
      </c>
      <c r="G199" s="4">
        <v>50.1</v>
      </c>
      <c r="H199" s="4">
        <v>0</v>
      </c>
      <c r="I199" s="4">
        <v>0</v>
      </c>
      <c r="J199" s="4">
        <v>0</v>
      </c>
      <c r="K199" s="4">
        <v>1.7</v>
      </c>
      <c r="L199" s="4">
        <v>2.1</v>
      </c>
      <c r="M199" s="4">
        <v>81.3</v>
      </c>
      <c r="N199" s="4">
        <v>1.8</v>
      </c>
      <c r="O199" s="4">
        <v>4.0999999999999996</v>
      </c>
      <c r="P199" s="4">
        <v>5.9</v>
      </c>
      <c r="Q199" s="4">
        <v>1</v>
      </c>
      <c r="R199" s="4">
        <v>0.9</v>
      </c>
      <c r="S199" s="4">
        <v>0.4</v>
      </c>
      <c r="T199" s="4">
        <v>0.9</v>
      </c>
      <c r="U199" s="4">
        <v>2</v>
      </c>
      <c r="V199" s="4">
        <v>8.4</v>
      </c>
    </row>
    <row r="200" spans="1:22" x14ac:dyDescent="0.25">
      <c r="A200" s="3" t="s">
        <v>248</v>
      </c>
      <c r="B200" s="3" t="s">
        <v>48</v>
      </c>
      <c r="C200" s="4">
        <v>65</v>
      </c>
      <c r="D200" s="4">
        <v>27.7</v>
      </c>
      <c r="E200" s="4">
        <v>3.5</v>
      </c>
      <c r="F200" s="4">
        <v>7.1</v>
      </c>
      <c r="G200" s="4">
        <v>49.5</v>
      </c>
      <c r="H200" s="4">
        <v>0</v>
      </c>
      <c r="I200" s="4">
        <v>0.1</v>
      </c>
      <c r="J200" s="4">
        <v>0</v>
      </c>
      <c r="K200" s="4">
        <v>1.4</v>
      </c>
      <c r="L200" s="4">
        <v>2.1</v>
      </c>
      <c r="M200" s="4">
        <v>68.099999999999994</v>
      </c>
      <c r="N200" s="4">
        <v>2.9</v>
      </c>
      <c r="O200" s="4">
        <v>6.8</v>
      </c>
      <c r="P200" s="4">
        <v>9.6999999999999993</v>
      </c>
      <c r="Q200" s="4">
        <v>2.2000000000000002</v>
      </c>
      <c r="R200" s="4">
        <v>1.1000000000000001</v>
      </c>
      <c r="S200" s="4">
        <v>1.1000000000000001</v>
      </c>
      <c r="T200" s="4">
        <v>0.6</v>
      </c>
      <c r="U200" s="4">
        <v>2.5</v>
      </c>
      <c r="V200" s="4">
        <v>8.4</v>
      </c>
    </row>
    <row r="201" spans="1:22" x14ac:dyDescent="0.25">
      <c r="A201" s="3" t="s">
        <v>249</v>
      </c>
      <c r="B201" s="3" t="s">
        <v>50</v>
      </c>
      <c r="C201" s="4">
        <v>76</v>
      </c>
      <c r="D201" s="4">
        <v>18.8</v>
      </c>
      <c r="E201" s="4">
        <v>3.1</v>
      </c>
      <c r="F201" s="4">
        <v>6.8</v>
      </c>
      <c r="G201" s="4">
        <v>45.8</v>
      </c>
      <c r="H201" s="4">
        <v>1.2</v>
      </c>
      <c r="I201" s="4">
        <v>2.6</v>
      </c>
      <c r="J201" s="4">
        <v>45.1</v>
      </c>
      <c r="K201" s="4">
        <v>0.9</v>
      </c>
      <c r="L201" s="4">
        <v>1.1000000000000001</v>
      </c>
      <c r="M201" s="4">
        <v>82.8</v>
      </c>
      <c r="N201" s="4">
        <v>0.4</v>
      </c>
      <c r="O201" s="4">
        <v>1.5</v>
      </c>
      <c r="P201" s="4">
        <v>1.8</v>
      </c>
      <c r="Q201" s="4">
        <v>0.8</v>
      </c>
      <c r="R201" s="4">
        <v>0.7</v>
      </c>
      <c r="S201" s="4">
        <v>0.5</v>
      </c>
      <c r="T201" s="4">
        <v>0.2</v>
      </c>
      <c r="U201" s="4">
        <v>1.3</v>
      </c>
      <c r="V201" s="4">
        <v>8.4</v>
      </c>
    </row>
    <row r="202" spans="1:22" x14ac:dyDescent="0.25">
      <c r="A202" s="3" t="s">
        <v>250</v>
      </c>
      <c r="B202" s="3" t="s">
        <v>60</v>
      </c>
      <c r="C202" s="4">
        <v>22</v>
      </c>
      <c r="D202" s="4">
        <v>18</v>
      </c>
      <c r="E202" s="4">
        <v>3.5</v>
      </c>
      <c r="F202" s="4">
        <v>6.5</v>
      </c>
      <c r="G202" s="4">
        <v>53.1</v>
      </c>
      <c r="H202" s="4">
        <v>0.3</v>
      </c>
      <c r="I202" s="4">
        <v>0.8</v>
      </c>
      <c r="J202" s="4">
        <v>41.2</v>
      </c>
      <c r="K202" s="4">
        <v>1.1000000000000001</v>
      </c>
      <c r="L202" s="4">
        <v>1.2</v>
      </c>
      <c r="M202" s="4">
        <v>88.9</v>
      </c>
      <c r="N202" s="4">
        <v>1.7</v>
      </c>
      <c r="O202" s="4">
        <v>3.5</v>
      </c>
      <c r="P202" s="4">
        <v>5.2</v>
      </c>
      <c r="Q202" s="4">
        <v>0.7</v>
      </c>
      <c r="R202" s="4">
        <v>0.8</v>
      </c>
      <c r="S202" s="4">
        <v>0.5</v>
      </c>
      <c r="T202" s="4">
        <v>0.3</v>
      </c>
      <c r="U202" s="4">
        <v>2.4</v>
      </c>
      <c r="V202" s="4">
        <v>8.3000000000000007</v>
      </c>
    </row>
    <row r="203" spans="1:22" x14ac:dyDescent="0.25">
      <c r="A203" s="3" t="s">
        <v>251</v>
      </c>
      <c r="B203" s="3" t="s">
        <v>53</v>
      </c>
      <c r="C203" s="4">
        <v>76</v>
      </c>
      <c r="D203" s="4">
        <v>26</v>
      </c>
      <c r="E203" s="4">
        <v>3.1</v>
      </c>
      <c r="F203" s="4">
        <v>6.4</v>
      </c>
      <c r="G203" s="4">
        <v>48.3</v>
      </c>
      <c r="H203" s="4">
        <v>0</v>
      </c>
      <c r="I203" s="4">
        <v>0.1</v>
      </c>
      <c r="J203" s="4">
        <v>16.7</v>
      </c>
      <c r="K203" s="4">
        <v>2.1</v>
      </c>
      <c r="L203" s="4">
        <v>2.5</v>
      </c>
      <c r="M203" s="4">
        <v>82.7</v>
      </c>
      <c r="N203" s="4">
        <v>0.9</v>
      </c>
      <c r="O203" s="4">
        <v>2.4</v>
      </c>
      <c r="P203" s="4">
        <v>3.2</v>
      </c>
      <c r="Q203" s="4">
        <v>3.2</v>
      </c>
      <c r="R203" s="4">
        <v>1.4</v>
      </c>
      <c r="S203" s="4">
        <v>1.2</v>
      </c>
      <c r="T203" s="4">
        <v>0.4</v>
      </c>
      <c r="U203" s="4">
        <v>2.2999999999999998</v>
      </c>
      <c r="V203" s="4">
        <v>8.3000000000000007</v>
      </c>
    </row>
    <row r="204" spans="1:22" x14ac:dyDescent="0.25">
      <c r="A204" s="3" t="s">
        <v>252</v>
      </c>
      <c r="B204" s="3" t="s">
        <v>95</v>
      </c>
      <c r="C204" s="4">
        <v>59</v>
      </c>
      <c r="D204" s="4">
        <v>21.5</v>
      </c>
      <c r="E204" s="4">
        <v>3.1</v>
      </c>
      <c r="F204" s="4">
        <v>5.9</v>
      </c>
      <c r="G204" s="4">
        <v>52.3</v>
      </c>
      <c r="H204" s="4">
        <v>0</v>
      </c>
      <c r="I204" s="4">
        <v>0.1</v>
      </c>
      <c r="J204" s="4">
        <v>0</v>
      </c>
      <c r="K204" s="4">
        <v>2.1</v>
      </c>
      <c r="L204" s="4">
        <v>2.9</v>
      </c>
      <c r="M204" s="4">
        <v>69.900000000000006</v>
      </c>
      <c r="N204" s="4">
        <v>2.1</v>
      </c>
      <c r="O204" s="4">
        <v>4.0999999999999996</v>
      </c>
      <c r="P204" s="4">
        <v>6.2</v>
      </c>
      <c r="Q204" s="4">
        <v>1.5</v>
      </c>
      <c r="R204" s="4">
        <v>1.3</v>
      </c>
      <c r="S204" s="4">
        <v>0.5</v>
      </c>
      <c r="T204" s="4">
        <v>0.5</v>
      </c>
      <c r="U204" s="4">
        <v>2</v>
      </c>
      <c r="V204" s="4">
        <v>8.1999999999999993</v>
      </c>
    </row>
    <row r="205" spans="1:22" x14ac:dyDescent="0.25">
      <c r="A205" s="3" t="s">
        <v>253</v>
      </c>
      <c r="B205" s="3" t="s">
        <v>31</v>
      </c>
      <c r="C205" s="4">
        <v>41</v>
      </c>
      <c r="D205" s="4">
        <v>20.7</v>
      </c>
      <c r="E205" s="4">
        <v>2.8</v>
      </c>
      <c r="F205" s="4">
        <v>7.5</v>
      </c>
      <c r="G205" s="4">
        <v>37.799999999999997</v>
      </c>
      <c r="H205" s="4">
        <v>1</v>
      </c>
      <c r="I205" s="4">
        <v>3.1</v>
      </c>
      <c r="J205" s="4">
        <v>33.6</v>
      </c>
      <c r="K205" s="4">
        <v>1.5</v>
      </c>
      <c r="L205" s="4">
        <v>1.6</v>
      </c>
      <c r="M205" s="4">
        <v>94</v>
      </c>
      <c r="N205" s="4">
        <v>0.8</v>
      </c>
      <c r="O205" s="4">
        <v>2.5</v>
      </c>
      <c r="P205" s="4">
        <v>3.2</v>
      </c>
      <c r="Q205" s="4">
        <v>1</v>
      </c>
      <c r="R205" s="4">
        <v>1.1000000000000001</v>
      </c>
      <c r="S205" s="4">
        <v>0.3</v>
      </c>
      <c r="T205" s="4">
        <v>0.4</v>
      </c>
      <c r="U205" s="4">
        <v>1.5</v>
      </c>
      <c r="V205" s="4">
        <v>8.1999999999999993</v>
      </c>
    </row>
    <row r="206" spans="1:22" x14ac:dyDescent="0.25">
      <c r="A206" s="3" t="s">
        <v>254</v>
      </c>
      <c r="B206" s="3" t="s">
        <v>55</v>
      </c>
      <c r="C206" s="4">
        <v>80</v>
      </c>
      <c r="D206" s="4">
        <v>24.5</v>
      </c>
      <c r="E206" s="4">
        <v>3.6</v>
      </c>
      <c r="F206" s="4">
        <v>6.9</v>
      </c>
      <c r="G206" s="4">
        <v>51.7</v>
      </c>
      <c r="H206" s="4">
        <v>0</v>
      </c>
      <c r="I206" s="4">
        <v>0</v>
      </c>
      <c r="J206" s="4" t="s">
        <v>89</v>
      </c>
      <c r="K206" s="4">
        <v>0.9</v>
      </c>
      <c r="L206" s="4">
        <v>1.7</v>
      </c>
      <c r="M206" s="4">
        <v>56.1</v>
      </c>
      <c r="N206" s="4">
        <v>2.5</v>
      </c>
      <c r="O206" s="4">
        <v>5.4</v>
      </c>
      <c r="P206" s="4">
        <v>7.8</v>
      </c>
      <c r="Q206" s="4">
        <v>0.5</v>
      </c>
      <c r="R206" s="4">
        <v>1.4</v>
      </c>
      <c r="S206" s="4">
        <v>0.6</v>
      </c>
      <c r="T206" s="4">
        <v>1.1000000000000001</v>
      </c>
      <c r="U206" s="4">
        <v>2.2999999999999998</v>
      </c>
      <c r="V206" s="4">
        <v>8.1</v>
      </c>
    </row>
    <row r="207" spans="1:22" x14ac:dyDescent="0.25">
      <c r="A207" s="3" t="s">
        <v>255</v>
      </c>
      <c r="B207" s="3" t="s">
        <v>74</v>
      </c>
      <c r="C207" s="4">
        <v>9</v>
      </c>
      <c r="D207" s="4">
        <v>20</v>
      </c>
      <c r="E207" s="4">
        <v>3.1</v>
      </c>
      <c r="F207" s="4">
        <v>7.8</v>
      </c>
      <c r="G207" s="4">
        <v>40</v>
      </c>
      <c r="H207" s="4">
        <v>0.8</v>
      </c>
      <c r="I207" s="4">
        <v>2.2000000000000002</v>
      </c>
      <c r="J207" s="4">
        <v>35</v>
      </c>
      <c r="K207" s="4">
        <v>1.1000000000000001</v>
      </c>
      <c r="L207" s="4">
        <v>1.3</v>
      </c>
      <c r="M207" s="4">
        <v>83.3</v>
      </c>
      <c r="N207" s="4">
        <v>0.8</v>
      </c>
      <c r="O207" s="4">
        <v>3</v>
      </c>
      <c r="P207" s="4">
        <v>3.8</v>
      </c>
      <c r="Q207" s="4">
        <v>1.2</v>
      </c>
      <c r="R207" s="4">
        <v>1</v>
      </c>
      <c r="S207" s="4">
        <v>0.4</v>
      </c>
      <c r="T207" s="4">
        <v>0.1</v>
      </c>
      <c r="U207" s="4">
        <v>1.1000000000000001</v>
      </c>
      <c r="V207" s="4">
        <v>8.1</v>
      </c>
    </row>
    <row r="208" spans="1:22" x14ac:dyDescent="0.25">
      <c r="A208" s="3" t="s">
        <v>256</v>
      </c>
      <c r="B208" s="3" t="s">
        <v>74</v>
      </c>
      <c r="C208" s="4">
        <v>59</v>
      </c>
      <c r="D208" s="4">
        <v>22.2</v>
      </c>
      <c r="E208" s="4">
        <v>2.7</v>
      </c>
      <c r="F208" s="4">
        <v>6.3</v>
      </c>
      <c r="G208" s="4">
        <v>42.3</v>
      </c>
      <c r="H208" s="4">
        <v>0.8</v>
      </c>
      <c r="I208" s="4">
        <v>2.4</v>
      </c>
      <c r="J208" s="4">
        <v>33.799999999999997</v>
      </c>
      <c r="K208" s="4">
        <v>1.9</v>
      </c>
      <c r="L208" s="4">
        <v>2.2999999999999998</v>
      </c>
      <c r="M208" s="4">
        <v>81.5</v>
      </c>
      <c r="N208" s="4">
        <v>0.7</v>
      </c>
      <c r="O208" s="4">
        <v>3</v>
      </c>
      <c r="P208" s="4">
        <v>3.7</v>
      </c>
      <c r="Q208" s="4">
        <v>1.6</v>
      </c>
      <c r="R208" s="4">
        <v>0.8</v>
      </c>
      <c r="S208" s="4">
        <v>0.5</v>
      </c>
      <c r="T208" s="4">
        <v>0.8</v>
      </c>
      <c r="U208" s="4">
        <v>2.5</v>
      </c>
      <c r="V208" s="4">
        <v>8</v>
      </c>
    </row>
    <row r="209" spans="1:22" x14ac:dyDescent="0.25">
      <c r="A209" s="3" t="s">
        <v>257</v>
      </c>
      <c r="B209" s="3" t="s">
        <v>74</v>
      </c>
      <c r="C209" s="4">
        <v>54</v>
      </c>
      <c r="D209" s="4">
        <v>29</v>
      </c>
      <c r="E209" s="4">
        <v>3.1</v>
      </c>
      <c r="F209" s="4">
        <v>7.8</v>
      </c>
      <c r="G209" s="4">
        <v>40.6</v>
      </c>
      <c r="H209" s="4">
        <v>1.3</v>
      </c>
      <c r="I209" s="4">
        <v>3.3</v>
      </c>
      <c r="J209" s="4">
        <v>39.9</v>
      </c>
      <c r="K209" s="4">
        <v>0.4</v>
      </c>
      <c r="L209" s="4">
        <v>0.7</v>
      </c>
      <c r="M209" s="4">
        <v>52.8</v>
      </c>
      <c r="N209" s="4">
        <v>0.3</v>
      </c>
      <c r="O209" s="4">
        <v>2.6</v>
      </c>
      <c r="P209" s="4">
        <v>2.9</v>
      </c>
      <c r="Q209" s="4">
        <v>8.8000000000000007</v>
      </c>
      <c r="R209" s="4">
        <v>2.8</v>
      </c>
      <c r="S209" s="4">
        <v>0.9</v>
      </c>
      <c r="T209" s="4">
        <v>0.1</v>
      </c>
      <c r="U209" s="4">
        <v>1.4</v>
      </c>
      <c r="V209" s="4">
        <v>8</v>
      </c>
    </row>
    <row r="210" spans="1:22" x14ac:dyDescent="0.25">
      <c r="A210" s="3" t="s">
        <v>258</v>
      </c>
      <c r="B210" s="3" t="s">
        <v>41</v>
      </c>
      <c r="C210" s="4">
        <v>26</v>
      </c>
      <c r="D210" s="4">
        <v>24.2</v>
      </c>
      <c r="E210" s="4">
        <v>3.2</v>
      </c>
      <c r="F210" s="4">
        <v>8.4</v>
      </c>
      <c r="G210" s="4">
        <v>37.6</v>
      </c>
      <c r="H210" s="4">
        <v>0.7</v>
      </c>
      <c r="I210" s="4">
        <v>2.6</v>
      </c>
      <c r="J210" s="4">
        <v>26.9</v>
      </c>
      <c r="K210" s="4">
        <v>1</v>
      </c>
      <c r="L210" s="4">
        <v>1.8</v>
      </c>
      <c r="M210" s="4">
        <v>55.3</v>
      </c>
      <c r="N210" s="4">
        <v>0.6</v>
      </c>
      <c r="O210" s="4">
        <v>1.7</v>
      </c>
      <c r="P210" s="4">
        <v>2.2999999999999998</v>
      </c>
      <c r="Q210" s="4">
        <v>0.8</v>
      </c>
      <c r="R210" s="4">
        <v>1</v>
      </c>
      <c r="S210" s="4">
        <v>0.5</v>
      </c>
      <c r="T210" s="4">
        <v>0.2</v>
      </c>
      <c r="U210" s="4">
        <v>2.4</v>
      </c>
      <c r="V210" s="4">
        <v>8</v>
      </c>
    </row>
    <row r="211" spans="1:22" x14ac:dyDescent="0.25">
      <c r="A211" s="3" t="s">
        <v>259</v>
      </c>
      <c r="B211" s="3" t="s">
        <v>37</v>
      </c>
      <c r="C211" s="4">
        <v>78</v>
      </c>
      <c r="D211" s="4">
        <v>23.3</v>
      </c>
      <c r="E211" s="4">
        <v>2.6</v>
      </c>
      <c r="F211" s="4">
        <v>6.2</v>
      </c>
      <c r="G211" s="4">
        <v>42.7</v>
      </c>
      <c r="H211" s="4">
        <v>0.3</v>
      </c>
      <c r="I211" s="4">
        <v>1.3</v>
      </c>
      <c r="J211" s="4">
        <v>26.3</v>
      </c>
      <c r="K211" s="4">
        <v>2.4</v>
      </c>
      <c r="L211" s="4">
        <v>3.3</v>
      </c>
      <c r="M211" s="4">
        <v>71.8</v>
      </c>
      <c r="N211" s="4">
        <v>0.9</v>
      </c>
      <c r="O211" s="4">
        <v>3.2</v>
      </c>
      <c r="P211" s="4">
        <v>4.0999999999999996</v>
      </c>
      <c r="Q211" s="4">
        <v>0.7</v>
      </c>
      <c r="R211" s="4">
        <v>1</v>
      </c>
      <c r="S211" s="4">
        <v>0.6</v>
      </c>
      <c r="T211" s="4">
        <v>0.3</v>
      </c>
      <c r="U211" s="4">
        <v>1.5</v>
      </c>
      <c r="V211" s="4">
        <v>8</v>
      </c>
    </row>
    <row r="212" spans="1:22" x14ac:dyDescent="0.25">
      <c r="A212" s="3" t="s">
        <v>260</v>
      </c>
      <c r="B212" s="3" t="s">
        <v>46</v>
      </c>
      <c r="C212" s="4">
        <v>40</v>
      </c>
      <c r="D212" s="4">
        <v>20.399999999999999</v>
      </c>
      <c r="E212" s="4">
        <v>2.4</v>
      </c>
      <c r="F212" s="4">
        <v>6.4</v>
      </c>
      <c r="G212" s="4">
        <v>37.799999999999997</v>
      </c>
      <c r="H212" s="4">
        <v>0.8</v>
      </c>
      <c r="I212" s="4">
        <v>2.5</v>
      </c>
      <c r="J212" s="4">
        <v>30.7</v>
      </c>
      <c r="K212" s="4">
        <v>2.2999999999999998</v>
      </c>
      <c r="L212" s="4">
        <v>2.9</v>
      </c>
      <c r="M212" s="4">
        <v>80</v>
      </c>
      <c r="N212" s="4">
        <v>0.2</v>
      </c>
      <c r="O212" s="4">
        <v>1.9</v>
      </c>
      <c r="P212" s="4">
        <v>2.1</v>
      </c>
      <c r="Q212" s="4">
        <v>4.5</v>
      </c>
      <c r="R212" s="4">
        <v>1.5</v>
      </c>
      <c r="S212" s="4">
        <v>0.7</v>
      </c>
      <c r="T212" s="4">
        <v>0.1</v>
      </c>
      <c r="U212" s="4">
        <v>1.8</v>
      </c>
      <c r="V212" s="4">
        <v>7.9</v>
      </c>
    </row>
    <row r="213" spans="1:22" x14ac:dyDescent="0.25">
      <c r="A213" s="3" t="s">
        <v>261</v>
      </c>
      <c r="B213" s="3" t="s">
        <v>33</v>
      </c>
      <c r="C213" s="4">
        <v>44</v>
      </c>
      <c r="D213" s="4">
        <v>20.100000000000001</v>
      </c>
      <c r="E213" s="4">
        <v>2.8</v>
      </c>
      <c r="F213" s="4">
        <v>5.6</v>
      </c>
      <c r="G213" s="4">
        <v>50.4</v>
      </c>
      <c r="H213" s="4">
        <v>0</v>
      </c>
      <c r="I213" s="4">
        <v>0</v>
      </c>
      <c r="J213" s="4" t="s">
        <v>89</v>
      </c>
      <c r="K213" s="4">
        <v>2.2999999999999998</v>
      </c>
      <c r="L213" s="4">
        <v>3</v>
      </c>
      <c r="M213" s="4">
        <v>75</v>
      </c>
      <c r="N213" s="4">
        <v>1.9</v>
      </c>
      <c r="O213" s="4">
        <v>3.6</v>
      </c>
      <c r="P213" s="4">
        <v>5.5</v>
      </c>
      <c r="Q213" s="4">
        <v>0.6</v>
      </c>
      <c r="R213" s="4">
        <v>1.2</v>
      </c>
      <c r="S213" s="4">
        <v>0.3</v>
      </c>
      <c r="T213" s="4">
        <v>0.9</v>
      </c>
      <c r="U213" s="4">
        <v>2.2999999999999998</v>
      </c>
      <c r="V213" s="4">
        <v>7.9</v>
      </c>
    </row>
    <row r="214" spans="1:22" x14ac:dyDescent="0.25">
      <c r="A214" s="3" t="s">
        <v>262</v>
      </c>
      <c r="B214" s="3" t="s">
        <v>25</v>
      </c>
      <c r="C214" s="4">
        <v>55</v>
      </c>
      <c r="D214" s="4">
        <v>15.1</v>
      </c>
      <c r="E214" s="4">
        <v>3.2</v>
      </c>
      <c r="F214" s="4">
        <v>6.5</v>
      </c>
      <c r="G214" s="4">
        <v>49.9</v>
      </c>
      <c r="H214" s="4">
        <v>0.4</v>
      </c>
      <c r="I214" s="4">
        <v>1</v>
      </c>
      <c r="J214" s="4">
        <v>38.9</v>
      </c>
      <c r="K214" s="4">
        <v>1.1000000000000001</v>
      </c>
      <c r="L214" s="4">
        <v>1.4</v>
      </c>
      <c r="M214" s="4">
        <v>77.2</v>
      </c>
      <c r="N214" s="4">
        <v>0.6</v>
      </c>
      <c r="O214" s="4">
        <v>2.6</v>
      </c>
      <c r="P214" s="4">
        <v>3.1</v>
      </c>
      <c r="Q214" s="4">
        <v>0.7</v>
      </c>
      <c r="R214" s="4">
        <v>1</v>
      </c>
      <c r="S214" s="4">
        <v>0.4</v>
      </c>
      <c r="T214" s="4">
        <v>0.4</v>
      </c>
      <c r="U214" s="4">
        <v>1.7</v>
      </c>
      <c r="V214" s="4">
        <v>7.9</v>
      </c>
    </row>
    <row r="215" spans="1:22" x14ac:dyDescent="0.25">
      <c r="A215" s="3" t="s">
        <v>263</v>
      </c>
      <c r="B215" s="3" t="s">
        <v>50</v>
      </c>
      <c r="C215" s="4">
        <v>69</v>
      </c>
      <c r="D215" s="4">
        <v>19.399999999999999</v>
      </c>
      <c r="E215" s="4">
        <v>2.8</v>
      </c>
      <c r="F215" s="4">
        <v>6.9</v>
      </c>
      <c r="G215" s="4">
        <v>40.5</v>
      </c>
      <c r="H215" s="4">
        <v>0.5</v>
      </c>
      <c r="I215" s="4">
        <v>1.4</v>
      </c>
      <c r="J215" s="4">
        <v>36.4</v>
      </c>
      <c r="K215" s="4">
        <v>1.6</v>
      </c>
      <c r="L215" s="4">
        <v>2.5</v>
      </c>
      <c r="M215" s="4">
        <v>63.6</v>
      </c>
      <c r="N215" s="4">
        <v>0.4</v>
      </c>
      <c r="O215" s="4">
        <v>1.5</v>
      </c>
      <c r="P215" s="4">
        <v>1.9</v>
      </c>
      <c r="Q215" s="4">
        <v>2.2999999999999998</v>
      </c>
      <c r="R215" s="4">
        <v>1.1000000000000001</v>
      </c>
      <c r="S215" s="4">
        <v>0.7</v>
      </c>
      <c r="T215" s="4">
        <v>0.1</v>
      </c>
      <c r="U215" s="4">
        <v>1.9</v>
      </c>
      <c r="V215" s="4">
        <v>7.7</v>
      </c>
    </row>
    <row r="216" spans="1:22" x14ac:dyDescent="0.25">
      <c r="A216" s="3" t="s">
        <v>264</v>
      </c>
      <c r="B216" s="3" t="s">
        <v>80</v>
      </c>
      <c r="C216" s="4">
        <v>23</v>
      </c>
      <c r="D216" s="4">
        <v>25.4</v>
      </c>
      <c r="E216" s="4">
        <v>3.3</v>
      </c>
      <c r="F216" s="4">
        <v>7</v>
      </c>
      <c r="G216" s="4">
        <v>46.9</v>
      </c>
      <c r="H216" s="4">
        <v>0</v>
      </c>
      <c r="I216" s="4">
        <v>0</v>
      </c>
      <c r="J216" s="4">
        <v>0</v>
      </c>
      <c r="K216" s="4">
        <v>1.1000000000000001</v>
      </c>
      <c r="L216" s="4">
        <v>2.4</v>
      </c>
      <c r="M216" s="4">
        <v>47.3</v>
      </c>
      <c r="N216" s="4">
        <v>2.6</v>
      </c>
      <c r="O216" s="4">
        <v>4.5999999999999996</v>
      </c>
      <c r="P216" s="4">
        <v>7.2</v>
      </c>
      <c r="Q216" s="4">
        <v>0.8</v>
      </c>
      <c r="R216" s="4">
        <v>1.1000000000000001</v>
      </c>
      <c r="S216" s="4">
        <v>0.8</v>
      </c>
      <c r="T216" s="4">
        <v>1.7</v>
      </c>
      <c r="U216" s="4">
        <v>3.2</v>
      </c>
      <c r="V216" s="4">
        <v>7.7</v>
      </c>
    </row>
    <row r="217" spans="1:22" x14ac:dyDescent="0.25">
      <c r="A217" s="3" t="s">
        <v>265</v>
      </c>
      <c r="B217" s="3" t="s">
        <v>80</v>
      </c>
      <c r="C217" s="4">
        <v>53</v>
      </c>
      <c r="D217" s="4">
        <v>25</v>
      </c>
      <c r="E217" s="4">
        <v>2.8</v>
      </c>
      <c r="F217" s="4">
        <v>6.6</v>
      </c>
      <c r="G217" s="4">
        <v>42.7</v>
      </c>
      <c r="H217" s="4">
        <v>0</v>
      </c>
      <c r="I217" s="4">
        <v>0</v>
      </c>
      <c r="J217" s="4">
        <v>0</v>
      </c>
      <c r="K217" s="4">
        <v>2.1</v>
      </c>
      <c r="L217" s="4">
        <v>2.5</v>
      </c>
      <c r="M217" s="4">
        <v>84.6</v>
      </c>
      <c r="N217" s="4">
        <v>2.7</v>
      </c>
      <c r="O217" s="4">
        <v>3.6</v>
      </c>
      <c r="P217" s="4">
        <v>6.3</v>
      </c>
      <c r="Q217" s="4">
        <v>2.6</v>
      </c>
      <c r="R217" s="4">
        <v>1.7</v>
      </c>
      <c r="S217" s="4">
        <v>0.8</v>
      </c>
      <c r="T217" s="4">
        <v>0.3</v>
      </c>
      <c r="U217" s="4">
        <v>2.2999999999999998</v>
      </c>
      <c r="V217" s="4">
        <v>7.7</v>
      </c>
    </row>
    <row r="218" spans="1:22" x14ac:dyDescent="0.25">
      <c r="A218" s="3" t="s">
        <v>266</v>
      </c>
      <c r="B218" s="3" t="s">
        <v>44</v>
      </c>
      <c r="C218" s="4">
        <v>82</v>
      </c>
      <c r="D218" s="4">
        <v>17.100000000000001</v>
      </c>
      <c r="E218" s="4">
        <v>3.2</v>
      </c>
      <c r="F218" s="4">
        <v>6.8</v>
      </c>
      <c r="G218" s="4">
        <v>47</v>
      </c>
      <c r="H218" s="4">
        <v>0</v>
      </c>
      <c r="I218" s="4">
        <v>0.1</v>
      </c>
      <c r="J218" s="4">
        <v>14.3</v>
      </c>
      <c r="K218" s="4">
        <v>1.2</v>
      </c>
      <c r="L218" s="4">
        <v>1.7</v>
      </c>
      <c r="M218" s="4">
        <v>72.8</v>
      </c>
      <c r="N218" s="4">
        <v>1</v>
      </c>
      <c r="O218" s="4">
        <v>3.7</v>
      </c>
      <c r="P218" s="4">
        <v>4.8</v>
      </c>
      <c r="Q218" s="4">
        <v>1</v>
      </c>
      <c r="R218" s="4">
        <v>1.3</v>
      </c>
      <c r="S218" s="4">
        <v>0.3</v>
      </c>
      <c r="T218" s="4">
        <v>0.2</v>
      </c>
      <c r="U218" s="4">
        <v>2</v>
      </c>
      <c r="V218" s="4">
        <v>7.6</v>
      </c>
    </row>
    <row r="219" spans="1:22" x14ac:dyDescent="0.25">
      <c r="A219" s="3" t="s">
        <v>267</v>
      </c>
      <c r="B219" s="3" t="s">
        <v>76</v>
      </c>
      <c r="C219" s="4">
        <v>46</v>
      </c>
      <c r="D219" s="4">
        <v>19</v>
      </c>
      <c r="E219" s="4">
        <v>2.8</v>
      </c>
      <c r="F219" s="4">
        <v>6</v>
      </c>
      <c r="G219" s="4">
        <v>47.4</v>
      </c>
      <c r="H219" s="4">
        <v>0</v>
      </c>
      <c r="I219" s="4">
        <v>0</v>
      </c>
      <c r="J219" s="4">
        <v>0</v>
      </c>
      <c r="K219" s="4">
        <v>2</v>
      </c>
      <c r="L219" s="4">
        <v>2.6</v>
      </c>
      <c r="M219" s="4">
        <v>74.400000000000006</v>
      </c>
      <c r="N219" s="4">
        <v>2.2999999999999998</v>
      </c>
      <c r="O219" s="4">
        <v>2.9</v>
      </c>
      <c r="P219" s="4">
        <v>5.2</v>
      </c>
      <c r="Q219" s="4">
        <v>1.1000000000000001</v>
      </c>
      <c r="R219" s="4">
        <v>0.9</v>
      </c>
      <c r="S219" s="4">
        <v>0.6</v>
      </c>
      <c r="T219" s="4">
        <v>0.4</v>
      </c>
      <c r="U219" s="4">
        <v>2.5</v>
      </c>
      <c r="V219" s="4">
        <v>7.6</v>
      </c>
    </row>
    <row r="220" spans="1:22" x14ac:dyDescent="0.25">
      <c r="A220" s="3" t="s">
        <v>268</v>
      </c>
      <c r="B220" s="3" t="s">
        <v>55</v>
      </c>
      <c r="C220" s="4">
        <v>20</v>
      </c>
      <c r="D220" s="4">
        <v>18.399999999999999</v>
      </c>
      <c r="E220" s="4">
        <v>2.8</v>
      </c>
      <c r="F220" s="4">
        <v>6.6</v>
      </c>
      <c r="G220" s="4">
        <v>42.7</v>
      </c>
      <c r="H220" s="4">
        <v>0.4</v>
      </c>
      <c r="I220" s="4">
        <v>1.3</v>
      </c>
      <c r="J220" s="4">
        <v>28</v>
      </c>
      <c r="K220" s="4">
        <v>1.6</v>
      </c>
      <c r="L220" s="4">
        <v>2</v>
      </c>
      <c r="M220" s="4">
        <v>79.5</v>
      </c>
      <c r="N220" s="4">
        <v>0.3</v>
      </c>
      <c r="O220" s="4">
        <v>1.6</v>
      </c>
      <c r="P220" s="4">
        <v>1.9</v>
      </c>
      <c r="Q220" s="4">
        <v>1.6</v>
      </c>
      <c r="R220" s="4">
        <v>1</v>
      </c>
      <c r="S220" s="4">
        <v>0.4</v>
      </c>
      <c r="T220" s="4">
        <v>0.2</v>
      </c>
      <c r="U220" s="4">
        <v>1.5</v>
      </c>
      <c r="V220" s="4">
        <v>7.5</v>
      </c>
    </row>
    <row r="221" spans="1:22" x14ac:dyDescent="0.25">
      <c r="A221" s="3" t="s">
        <v>269</v>
      </c>
      <c r="B221" s="3" t="s">
        <v>67</v>
      </c>
      <c r="C221" s="4">
        <v>73</v>
      </c>
      <c r="D221" s="4">
        <v>20.399999999999999</v>
      </c>
      <c r="E221" s="4">
        <v>2.9</v>
      </c>
      <c r="F221" s="4">
        <v>6.9</v>
      </c>
      <c r="G221" s="4">
        <v>41.7</v>
      </c>
      <c r="H221" s="4">
        <v>0.8</v>
      </c>
      <c r="I221" s="4">
        <v>2.5</v>
      </c>
      <c r="J221" s="4">
        <v>33.700000000000003</v>
      </c>
      <c r="K221" s="4">
        <v>0.9</v>
      </c>
      <c r="L221" s="4">
        <v>1</v>
      </c>
      <c r="M221" s="4">
        <v>86.5</v>
      </c>
      <c r="N221" s="4">
        <v>0.3</v>
      </c>
      <c r="O221" s="4">
        <v>1.9</v>
      </c>
      <c r="P221" s="4">
        <v>2.2000000000000002</v>
      </c>
      <c r="Q221" s="4">
        <v>3.7</v>
      </c>
      <c r="R221" s="4">
        <v>1.2</v>
      </c>
      <c r="S221" s="4">
        <v>0.7</v>
      </c>
      <c r="T221" s="4">
        <v>0</v>
      </c>
      <c r="U221" s="4">
        <v>1.4</v>
      </c>
      <c r="V221" s="4">
        <v>7.5</v>
      </c>
    </row>
    <row r="222" spans="1:22" x14ac:dyDescent="0.25">
      <c r="A222" s="3" t="s">
        <v>270</v>
      </c>
      <c r="B222" s="3" t="s">
        <v>72</v>
      </c>
      <c r="C222" s="4">
        <v>80</v>
      </c>
      <c r="D222" s="4">
        <v>24.4</v>
      </c>
      <c r="E222" s="4">
        <v>2.8</v>
      </c>
      <c r="F222" s="4">
        <v>6</v>
      </c>
      <c r="G222" s="4">
        <v>46.4</v>
      </c>
      <c r="H222" s="4">
        <v>0.7</v>
      </c>
      <c r="I222" s="4">
        <v>1.9</v>
      </c>
      <c r="J222" s="4">
        <v>38.299999999999997</v>
      </c>
      <c r="K222" s="4">
        <v>1.1000000000000001</v>
      </c>
      <c r="L222" s="4">
        <v>1.8</v>
      </c>
      <c r="M222" s="4">
        <v>59.4</v>
      </c>
      <c r="N222" s="4">
        <v>0.9</v>
      </c>
      <c r="O222" s="4">
        <v>2.4</v>
      </c>
      <c r="P222" s="4">
        <v>3.3</v>
      </c>
      <c r="Q222" s="4">
        <v>1</v>
      </c>
      <c r="R222" s="4">
        <v>1.1000000000000001</v>
      </c>
      <c r="S222" s="4">
        <v>1.2</v>
      </c>
      <c r="T222" s="4">
        <v>0.6</v>
      </c>
      <c r="U222" s="4">
        <v>1.8</v>
      </c>
      <c r="V222" s="4">
        <v>7.4</v>
      </c>
    </row>
    <row r="223" spans="1:22" x14ac:dyDescent="0.25">
      <c r="A223" s="3" t="s">
        <v>271</v>
      </c>
      <c r="B223" s="3" t="s">
        <v>53</v>
      </c>
      <c r="C223" s="4">
        <v>70</v>
      </c>
      <c r="D223" s="4">
        <v>18.2</v>
      </c>
      <c r="E223" s="4">
        <v>2.8</v>
      </c>
      <c r="F223" s="4">
        <v>4.3</v>
      </c>
      <c r="G223" s="4">
        <v>65.900000000000006</v>
      </c>
      <c r="H223" s="4">
        <v>0</v>
      </c>
      <c r="I223" s="4">
        <v>0</v>
      </c>
      <c r="J223" s="4">
        <v>0</v>
      </c>
      <c r="K223" s="4">
        <v>1.7</v>
      </c>
      <c r="L223" s="4">
        <v>2.8</v>
      </c>
      <c r="M223" s="4">
        <v>62.6</v>
      </c>
      <c r="N223" s="4">
        <v>1.4</v>
      </c>
      <c r="O223" s="4">
        <v>3</v>
      </c>
      <c r="P223" s="4">
        <v>4.4000000000000004</v>
      </c>
      <c r="Q223" s="4">
        <v>0.9</v>
      </c>
      <c r="R223" s="4">
        <v>1.1000000000000001</v>
      </c>
      <c r="S223" s="4">
        <v>0.7</v>
      </c>
      <c r="T223" s="4">
        <v>0.8</v>
      </c>
      <c r="U223" s="4">
        <v>2.4</v>
      </c>
      <c r="V223" s="4">
        <v>7.4</v>
      </c>
    </row>
    <row r="224" spans="1:22" x14ac:dyDescent="0.25">
      <c r="A224" s="3" t="s">
        <v>272</v>
      </c>
      <c r="B224" s="3" t="s">
        <v>86</v>
      </c>
      <c r="C224" s="4">
        <v>52</v>
      </c>
      <c r="D224" s="4">
        <v>18.399999999999999</v>
      </c>
      <c r="E224" s="4">
        <v>2.8</v>
      </c>
      <c r="F224" s="4">
        <v>5.9</v>
      </c>
      <c r="G224" s="4">
        <v>46.4</v>
      </c>
      <c r="H224" s="4">
        <v>0.4</v>
      </c>
      <c r="I224" s="4">
        <v>1.7</v>
      </c>
      <c r="J224" s="4">
        <v>25.3</v>
      </c>
      <c r="K224" s="4">
        <v>1.5</v>
      </c>
      <c r="L224" s="4">
        <v>1.7</v>
      </c>
      <c r="M224" s="4">
        <v>84.4</v>
      </c>
      <c r="N224" s="4">
        <v>1.2</v>
      </c>
      <c r="O224" s="4">
        <v>2</v>
      </c>
      <c r="P224" s="4">
        <v>3.2</v>
      </c>
      <c r="Q224" s="4">
        <v>2.1</v>
      </c>
      <c r="R224" s="4">
        <v>1.3</v>
      </c>
      <c r="S224" s="4">
        <v>0.8</v>
      </c>
      <c r="T224" s="4">
        <v>1.1000000000000001</v>
      </c>
      <c r="U224" s="4">
        <v>2</v>
      </c>
      <c r="V224" s="4">
        <v>7.4</v>
      </c>
    </row>
    <row r="225" spans="1:22" x14ac:dyDescent="0.25">
      <c r="A225" s="3" t="s">
        <v>273</v>
      </c>
      <c r="B225" s="3" t="s">
        <v>33</v>
      </c>
      <c r="C225" s="4">
        <v>67</v>
      </c>
      <c r="D225" s="4">
        <v>26.4</v>
      </c>
      <c r="E225" s="4">
        <v>3.5</v>
      </c>
      <c r="F225" s="4">
        <v>5.6</v>
      </c>
      <c r="G225" s="4">
        <v>62.7</v>
      </c>
      <c r="H225" s="4">
        <v>0</v>
      </c>
      <c r="I225" s="4">
        <v>0</v>
      </c>
      <c r="J225" s="4" t="s">
        <v>89</v>
      </c>
      <c r="K225" s="4">
        <v>0.3</v>
      </c>
      <c r="L225" s="4">
        <v>1</v>
      </c>
      <c r="M225" s="4">
        <v>34.4</v>
      </c>
      <c r="N225" s="4">
        <v>2.7</v>
      </c>
      <c r="O225" s="4">
        <v>7.3</v>
      </c>
      <c r="P225" s="4">
        <v>10</v>
      </c>
      <c r="Q225" s="4">
        <v>1.7</v>
      </c>
      <c r="R225" s="4">
        <v>1.4</v>
      </c>
      <c r="S225" s="4">
        <v>0.7</v>
      </c>
      <c r="T225" s="4">
        <v>1.8</v>
      </c>
      <c r="U225" s="4">
        <v>3.1</v>
      </c>
      <c r="V225" s="4">
        <v>7.3</v>
      </c>
    </row>
    <row r="226" spans="1:22" x14ac:dyDescent="0.25">
      <c r="A226" s="3" t="s">
        <v>274</v>
      </c>
      <c r="B226" s="3" t="s">
        <v>41</v>
      </c>
      <c r="C226" s="4">
        <v>62</v>
      </c>
      <c r="D226" s="4">
        <v>24.2</v>
      </c>
      <c r="E226" s="4">
        <v>2.7</v>
      </c>
      <c r="F226" s="4">
        <v>5.7</v>
      </c>
      <c r="G226" s="4">
        <v>47.3</v>
      </c>
      <c r="H226" s="4">
        <v>0</v>
      </c>
      <c r="I226" s="4">
        <v>0.1</v>
      </c>
      <c r="J226" s="4">
        <v>11.1</v>
      </c>
      <c r="K226" s="4">
        <v>1.8</v>
      </c>
      <c r="L226" s="4">
        <v>3</v>
      </c>
      <c r="M226" s="4">
        <v>61.4</v>
      </c>
      <c r="N226" s="4">
        <v>1.8</v>
      </c>
      <c r="O226" s="4">
        <v>3.5</v>
      </c>
      <c r="P226" s="4">
        <v>5.2</v>
      </c>
      <c r="Q226" s="4">
        <v>0.8</v>
      </c>
      <c r="R226" s="4">
        <v>1</v>
      </c>
      <c r="S226" s="4">
        <v>0.7</v>
      </c>
      <c r="T226" s="4">
        <v>0.6</v>
      </c>
      <c r="U226" s="4">
        <v>2.2999999999999998</v>
      </c>
      <c r="V226" s="4">
        <v>7.2</v>
      </c>
    </row>
    <row r="227" spans="1:22" x14ac:dyDescent="0.25">
      <c r="A227" s="3" t="s">
        <v>275</v>
      </c>
      <c r="B227" s="3" t="s">
        <v>53</v>
      </c>
      <c r="C227" s="4">
        <v>78</v>
      </c>
      <c r="D227" s="4">
        <v>22.7</v>
      </c>
      <c r="E227" s="4">
        <v>2.5</v>
      </c>
      <c r="F227" s="4">
        <v>6.2</v>
      </c>
      <c r="G227" s="4">
        <v>40</v>
      </c>
      <c r="H227" s="4">
        <v>1.1000000000000001</v>
      </c>
      <c r="I227" s="4">
        <v>3.2</v>
      </c>
      <c r="J227" s="4">
        <v>33.9</v>
      </c>
      <c r="K227" s="4">
        <v>1.2</v>
      </c>
      <c r="L227" s="4">
        <v>1.5</v>
      </c>
      <c r="M227" s="4">
        <v>78</v>
      </c>
      <c r="N227" s="4">
        <v>0.5</v>
      </c>
      <c r="O227" s="4">
        <v>1.7</v>
      </c>
      <c r="P227" s="4">
        <v>2.2000000000000002</v>
      </c>
      <c r="Q227" s="4">
        <v>1</v>
      </c>
      <c r="R227" s="4">
        <v>0.8</v>
      </c>
      <c r="S227" s="4">
        <v>0.6</v>
      </c>
      <c r="T227" s="4">
        <v>0.1</v>
      </c>
      <c r="U227" s="4">
        <v>1.9</v>
      </c>
      <c r="V227" s="4">
        <v>7.2</v>
      </c>
    </row>
    <row r="228" spans="1:22" x14ac:dyDescent="0.25">
      <c r="A228" s="3" t="s">
        <v>276</v>
      </c>
      <c r="B228" s="3" t="s">
        <v>50</v>
      </c>
      <c r="C228" s="4">
        <v>80</v>
      </c>
      <c r="D228" s="4">
        <v>25.6</v>
      </c>
      <c r="E228" s="4">
        <v>2.9</v>
      </c>
      <c r="F228" s="4">
        <v>6.2</v>
      </c>
      <c r="G228" s="4">
        <v>47.4</v>
      </c>
      <c r="H228" s="4">
        <v>0.2</v>
      </c>
      <c r="I228" s="4">
        <v>0.6</v>
      </c>
      <c r="J228" s="4">
        <v>27.1</v>
      </c>
      <c r="K228" s="4">
        <v>1.1000000000000001</v>
      </c>
      <c r="L228" s="4">
        <v>1.7</v>
      </c>
      <c r="M228" s="4">
        <v>66.400000000000006</v>
      </c>
      <c r="N228" s="4">
        <v>1.6</v>
      </c>
      <c r="O228" s="4">
        <v>4.5999999999999996</v>
      </c>
      <c r="P228" s="4">
        <v>6.2</v>
      </c>
      <c r="Q228" s="4">
        <v>1.4</v>
      </c>
      <c r="R228" s="4">
        <v>1.1000000000000001</v>
      </c>
      <c r="S228" s="4">
        <v>1</v>
      </c>
      <c r="T228" s="4">
        <v>0.5</v>
      </c>
      <c r="U228" s="4">
        <v>1.8</v>
      </c>
      <c r="V228" s="4">
        <v>7.2</v>
      </c>
    </row>
    <row r="229" spans="1:22" x14ac:dyDescent="0.25">
      <c r="A229" s="3" t="s">
        <v>277</v>
      </c>
      <c r="B229" s="3" t="s">
        <v>80</v>
      </c>
      <c r="C229" s="4">
        <v>58</v>
      </c>
      <c r="D229" s="4">
        <v>22.6</v>
      </c>
      <c r="E229" s="4">
        <v>2.9</v>
      </c>
      <c r="F229" s="4">
        <v>6.7</v>
      </c>
      <c r="G229" s="4">
        <v>43.7</v>
      </c>
      <c r="H229" s="4">
        <v>0.3</v>
      </c>
      <c r="I229" s="4">
        <v>1.1000000000000001</v>
      </c>
      <c r="J229" s="4">
        <v>29</v>
      </c>
      <c r="K229" s="4">
        <v>1</v>
      </c>
      <c r="L229" s="4">
        <v>1.6</v>
      </c>
      <c r="M229" s="4">
        <v>65.599999999999994</v>
      </c>
      <c r="N229" s="4">
        <v>0.6</v>
      </c>
      <c r="O229" s="4">
        <v>2</v>
      </c>
      <c r="P229" s="4">
        <v>2.6</v>
      </c>
      <c r="Q229" s="4">
        <v>3.2</v>
      </c>
      <c r="R229" s="4">
        <v>1</v>
      </c>
      <c r="S229" s="4">
        <v>0.6</v>
      </c>
      <c r="T229" s="4">
        <v>0.3</v>
      </c>
      <c r="U229" s="4">
        <v>1.2</v>
      </c>
      <c r="V229" s="4">
        <v>7.2</v>
      </c>
    </row>
    <row r="230" spans="1:22" x14ac:dyDescent="0.25">
      <c r="A230" s="3" t="s">
        <v>278</v>
      </c>
      <c r="B230" s="3" t="s">
        <v>86</v>
      </c>
      <c r="C230" s="4">
        <v>82</v>
      </c>
      <c r="D230" s="4">
        <v>20.8</v>
      </c>
      <c r="E230" s="4">
        <v>2.6</v>
      </c>
      <c r="F230" s="4">
        <v>5.4</v>
      </c>
      <c r="G230" s="4">
        <v>48.1</v>
      </c>
      <c r="H230" s="4">
        <v>1.3</v>
      </c>
      <c r="I230" s="4">
        <v>2.8</v>
      </c>
      <c r="J230" s="4">
        <v>45.9</v>
      </c>
      <c r="K230" s="4">
        <v>0.6</v>
      </c>
      <c r="L230" s="4">
        <v>0.7</v>
      </c>
      <c r="M230" s="4">
        <v>82.1</v>
      </c>
      <c r="N230" s="4">
        <v>0.4</v>
      </c>
      <c r="O230" s="4">
        <v>2.2000000000000002</v>
      </c>
      <c r="P230" s="4">
        <v>2.5</v>
      </c>
      <c r="Q230" s="4">
        <v>1.6</v>
      </c>
      <c r="R230" s="4">
        <v>0.9</v>
      </c>
      <c r="S230" s="4">
        <v>0.3</v>
      </c>
      <c r="T230" s="4">
        <v>0.1</v>
      </c>
      <c r="U230" s="4">
        <v>1.2</v>
      </c>
      <c r="V230" s="4">
        <v>7.1</v>
      </c>
    </row>
    <row r="231" spans="1:22" x14ac:dyDescent="0.25">
      <c r="A231" s="3" t="s">
        <v>279</v>
      </c>
      <c r="B231" s="3" t="s">
        <v>37</v>
      </c>
      <c r="C231" s="4">
        <v>82</v>
      </c>
      <c r="D231" s="4">
        <v>24.5</v>
      </c>
      <c r="E231" s="4">
        <v>3.1</v>
      </c>
      <c r="F231" s="4">
        <v>6</v>
      </c>
      <c r="G231" s="4">
        <v>50.6</v>
      </c>
      <c r="H231" s="4">
        <v>0</v>
      </c>
      <c r="I231" s="4">
        <v>0</v>
      </c>
      <c r="J231" s="4" t="s">
        <v>89</v>
      </c>
      <c r="K231" s="4">
        <v>1</v>
      </c>
      <c r="L231" s="4">
        <v>1.8</v>
      </c>
      <c r="M231" s="4">
        <v>57.9</v>
      </c>
      <c r="N231" s="4">
        <v>1.9</v>
      </c>
      <c r="O231" s="4">
        <v>4.5999999999999996</v>
      </c>
      <c r="P231" s="4">
        <v>6.4</v>
      </c>
      <c r="Q231" s="4">
        <v>0.6</v>
      </c>
      <c r="R231" s="4">
        <v>1.2</v>
      </c>
      <c r="S231" s="4">
        <v>0.4</v>
      </c>
      <c r="T231" s="4">
        <v>0.7</v>
      </c>
      <c r="U231" s="4">
        <v>3.1</v>
      </c>
      <c r="V231" s="4">
        <v>7.1</v>
      </c>
    </row>
    <row r="232" spans="1:22" x14ac:dyDescent="0.25">
      <c r="A232" s="3" t="s">
        <v>280</v>
      </c>
      <c r="B232" s="3" t="s">
        <v>67</v>
      </c>
      <c r="C232" s="4">
        <v>50</v>
      </c>
      <c r="D232" s="4">
        <v>18.5</v>
      </c>
      <c r="E232" s="4">
        <v>2.5</v>
      </c>
      <c r="F232" s="4">
        <v>5.9</v>
      </c>
      <c r="G232" s="4">
        <v>41.8</v>
      </c>
      <c r="H232" s="4">
        <v>1.1000000000000001</v>
      </c>
      <c r="I232" s="4">
        <v>3.4</v>
      </c>
      <c r="J232" s="4">
        <v>32.700000000000003</v>
      </c>
      <c r="K232" s="4">
        <v>1</v>
      </c>
      <c r="L232" s="4">
        <v>1.3</v>
      </c>
      <c r="M232" s="4">
        <v>75.8</v>
      </c>
      <c r="N232" s="4">
        <v>1.1000000000000001</v>
      </c>
      <c r="O232" s="4">
        <v>3</v>
      </c>
      <c r="P232" s="4">
        <v>4.2</v>
      </c>
      <c r="Q232" s="4">
        <v>1.2</v>
      </c>
      <c r="R232" s="4">
        <v>1.1000000000000001</v>
      </c>
      <c r="S232" s="4">
        <v>0.4</v>
      </c>
      <c r="T232" s="4">
        <v>0.2</v>
      </c>
      <c r="U232" s="4">
        <v>2.5</v>
      </c>
      <c r="V232" s="4">
        <v>7</v>
      </c>
    </row>
    <row r="233" spans="1:22" x14ac:dyDescent="0.25">
      <c r="A233" s="3" t="s">
        <v>281</v>
      </c>
      <c r="B233" s="3" t="s">
        <v>84</v>
      </c>
      <c r="C233" s="4">
        <v>5</v>
      </c>
      <c r="D233" s="4">
        <v>15.9</v>
      </c>
      <c r="E233" s="4">
        <v>3.4</v>
      </c>
      <c r="F233" s="4">
        <v>7.6</v>
      </c>
      <c r="G233" s="4">
        <v>44.7</v>
      </c>
      <c r="H233" s="4">
        <v>0</v>
      </c>
      <c r="I233" s="4">
        <v>0</v>
      </c>
      <c r="J233" s="4" t="s">
        <v>89</v>
      </c>
      <c r="K233" s="4">
        <v>0.2</v>
      </c>
      <c r="L233" s="4">
        <v>0.2</v>
      </c>
      <c r="M233" s="4">
        <v>100</v>
      </c>
      <c r="N233" s="4">
        <v>2</v>
      </c>
      <c r="O233" s="4">
        <v>1.4</v>
      </c>
      <c r="P233" s="4">
        <v>3.4</v>
      </c>
      <c r="Q233" s="4">
        <v>0.4</v>
      </c>
      <c r="R233" s="4">
        <v>1.6</v>
      </c>
      <c r="S233" s="4">
        <v>0.2</v>
      </c>
      <c r="T233" s="4">
        <v>1.4</v>
      </c>
      <c r="U233" s="4">
        <v>3.2</v>
      </c>
      <c r="V233" s="4">
        <v>7</v>
      </c>
    </row>
    <row r="234" spans="1:22" x14ac:dyDescent="0.25">
      <c r="A234" s="3" t="s">
        <v>282</v>
      </c>
      <c r="B234" s="3" t="s">
        <v>29</v>
      </c>
      <c r="C234" s="4">
        <v>71</v>
      </c>
      <c r="D234" s="4">
        <v>18.100000000000001</v>
      </c>
      <c r="E234" s="4">
        <v>2.4</v>
      </c>
      <c r="F234" s="4">
        <v>5.8</v>
      </c>
      <c r="G234" s="4">
        <v>42.2</v>
      </c>
      <c r="H234" s="4">
        <v>0.9</v>
      </c>
      <c r="I234" s="4">
        <v>2.5</v>
      </c>
      <c r="J234" s="4">
        <v>34.700000000000003</v>
      </c>
      <c r="K234" s="4">
        <v>1.2</v>
      </c>
      <c r="L234" s="4">
        <v>1.7</v>
      </c>
      <c r="M234" s="4">
        <v>68</v>
      </c>
      <c r="N234" s="4">
        <v>0.8</v>
      </c>
      <c r="O234" s="4">
        <v>2.9</v>
      </c>
      <c r="P234" s="4">
        <v>3.7</v>
      </c>
      <c r="Q234" s="4">
        <v>1.2</v>
      </c>
      <c r="R234" s="4">
        <v>1</v>
      </c>
      <c r="S234" s="4">
        <v>0.6</v>
      </c>
      <c r="T234" s="4">
        <v>0.2</v>
      </c>
      <c r="U234" s="4">
        <v>1.4</v>
      </c>
      <c r="V234" s="4">
        <v>6.9</v>
      </c>
    </row>
    <row r="235" spans="1:22" x14ac:dyDescent="0.25">
      <c r="A235" s="3" t="s">
        <v>283</v>
      </c>
      <c r="B235" s="3" t="s">
        <v>33</v>
      </c>
      <c r="C235" s="4">
        <v>55</v>
      </c>
      <c r="D235" s="4">
        <v>27.2</v>
      </c>
      <c r="E235" s="4">
        <v>2.4</v>
      </c>
      <c r="F235" s="4">
        <v>6.4</v>
      </c>
      <c r="G235" s="4">
        <v>37.700000000000003</v>
      </c>
      <c r="H235" s="4">
        <v>1.4</v>
      </c>
      <c r="I235" s="4">
        <v>3.8</v>
      </c>
      <c r="J235" s="4">
        <v>37.6</v>
      </c>
      <c r="K235" s="4">
        <v>0.6</v>
      </c>
      <c r="L235" s="4">
        <v>0.8</v>
      </c>
      <c r="M235" s="4">
        <v>76.7</v>
      </c>
      <c r="N235" s="4">
        <v>0.2</v>
      </c>
      <c r="O235" s="4">
        <v>2.7</v>
      </c>
      <c r="P235" s="4">
        <v>2.9</v>
      </c>
      <c r="Q235" s="4">
        <v>5.6</v>
      </c>
      <c r="R235" s="4">
        <v>1.9</v>
      </c>
      <c r="S235" s="4">
        <v>1</v>
      </c>
      <c r="T235" s="4">
        <v>0.1</v>
      </c>
      <c r="U235" s="4">
        <v>1.5</v>
      </c>
      <c r="V235" s="4">
        <v>6.9</v>
      </c>
    </row>
    <row r="236" spans="1:22" x14ac:dyDescent="0.25">
      <c r="A236" s="3" t="s">
        <v>284</v>
      </c>
      <c r="B236" s="3" t="s">
        <v>31</v>
      </c>
      <c r="C236" s="4">
        <v>74</v>
      </c>
      <c r="D236" s="4">
        <v>23.4</v>
      </c>
      <c r="E236" s="4">
        <v>2.6</v>
      </c>
      <c r="F236" s="4">
        <v>6</v>
      </c>
      <c r="G236" s="4">
        <v>43.8</v>
      </c>
      <c r="H236" s="4">
        <v>1.1000000000000001</v>
      </c>
      <c r="I236" s="4">
        <v>3</v>
      </c>
      <c r="J236" s="4">
        <v>36</v>
      </c>
      <c r="K236" s="4">
        <v>0.5</v>
      </c>
      <c r="L236" s="4">
        <v>0.8</v>
      </c>
      <c r="M236" s="4">
        <v>65.5</v>
      </c>
      <c r="N236" s="4">
        <v>0.5</v>
      </c>
      <c r="O236" s="4">
        <v>1.7</v>
      </c>
      <c r="P236" s="4">
        <v>2.2000000000000002</v>
      </c>
      <c r="Q236" s="4">
        <v>1.4</v>
      </c>
      <c r="R236" s="4">
        <v>0.8</v>
      </c>
      <c r="S236" s="4">
        <v>0.6</v>
      </c>
      <c r="T236" s="4">
        <v>0.1</v>
      </c>
      <c r="U236" s="4">
        <v>2</v>
      </c>
      <c r="V236" s="4">
        <v>6.9</v>
      </c>
    </row>
    <row r="237" spans="1:22" x14ac:dyDescent="0.25">
      <c r="A237" s="3" t="s">
        <v>285</v>
      </c>
      <c r="B237" s="3" t="s">
        <v>41</v>
      </c>
      <c r="C237" s="4">
        <v>49</v>
      </c>
      <c r="D237" s="4">
        <v>20.7</v>
      </c>
      <c r="E237" s="4">
        <v>2.2999999999999998</v>
      </c>
      <c r="F237" s="4">
        <v>5.0999999999999996</v>
      </c>
      <c r="G237" s="4">
        <v>44</v>
      </c>
      <c r="H237" s="4">
        <v>1</v>
      </c>
      <c r="I237" s="4">
        <v>2.7</v>
      </c>
      <c r="J237" s="4">
        <v>38.6</v>
      </c>
      <c r="K237" s="4">
        <v>1.3</v>
      </c>
      <c r="L237" s="4">
        <v>1.7</v>
      </c>
      <c r="M237" s="4">
        <v>80.5</v>
      </c>
      <c r="N237" s="4">
        <v>0.3</v>
      </c>
      <c r="O237" s="4">
        <v>2.1</v>
      </c>
      <c r="P237" s="4">
        <v>2.4</v>
      </c>
      <c r="Q237" s="4">
        <v>1</v>
      </c>
      <c r="R237" s="4">
        <v>0.7</v>
      </c>
      <c r="S237" s="4">
        <v>0.6</v>
      </c>
      <c r="T237" s="4">
        <v>0.3</v>
      </c>
      <c r="U237" s="4">
        <v>1.2</v>
      </c>
      <c r="V237" s="4">
        <v>6.9</v>
      </c>
    </row>
    <row r="238" spans="1:22" x14ac:dyDescent="0.25">
      <c r="A238" s="3" t="s">
        <v>286</v>
      </c>
      <c r="B238" s="3" t="s">
        <v>80</v>
      </c>
      <c r="C238" s="4">
        <v>77</v>
      </c>
      <c r="D238" s="4">
        <v>24.6</v>
      </c>
      <c r="E238" s="4">
        <v>2.2000000000000002</v>
      </c>
      <c r="F238" s="4">
        <v>5.4</v>
      </c>
      <c r="G238" s="4">
        <v>41.4</v>
      </c>
      <c r="H238" s="4">
        <v>0.5</v>
      </c>
      <c r="I238" s="4">
        <v>1.5</v>
      </c>
      <c r="J238" s="4">
        <v>34.700000000000003</v>
      </c>
      <c r="K238" s="4">
        <v>1.8</v>
      </c>
      <c r="L238" s="4">
        <v>2.6</v>
      </c>
      <c r="M238" s="4">
        <v>68.3</v>
      </c>
      <c r="N238" s="4">
        <v>1</v>
      </c>
      <c r="O238" s="4">
        <v>3.4</v>
      </c>
      <c r="P238" s="4">
        <v>4.4000000000000004</v>
      </c>
      <c r="Q238" s="4">
        <v>1.9</v>
      </c>
      <c r="R238" s="4">
        <v>1.6</v>
      </c>
      <c r="S238" s="4">
        <v>0.8</v>
      </c>
      <c r="T238" s="4">
        <v>0.8</v>
      </c>
      <c r="U238" s="4">
        <v>2.2000000000000002</v>
      </c>
      <c r="V238" s="4">
        <v>6.8</v>
      </c>
    </row>
    <row r="239" spans="1:22" x14ac:dyDescent="0.25">
      <c r="A239" s="3" t="s">
        <v>287</v>
      </c>
      <c r="B239" s="3" t="s">
        <v>60</v>
      </c>
      <c r="C239" s="4">
        <v>72</v>
      </c>
      <c r="D239" s="4">
        <v>21.6</v>
      </c>
      <c r="E239" s="4">
        <v>3.1</v>
      </c>
      <c r="F239" s="4">
        <v>5.6</v>
      </c>
      <c r="G239" s="4">
        <v>55.1</v>
      </c>
      <c r="H239" s="4">
        <v>0</v>
      </c>
      <c r="I239" s="4">
        <v>0</v>
      </c>
      <c r="J239" s="4">
        <v>0</v>
      </c>
      <c r="K239" s="4">
        <v>0.7</v>
      </c>
      <c r="L239" s="4">
        <v>1.1000000000000001</v>
      </c>
      <c r="M239" s="4">
        <v>61.8</v>
      </c>
      <c r="N239" s="4">
        <v>2.1</v>
      </c>
      <c r="O239" s="4">
        <v>3.2</v>
      </c>
      <c r="P239" s="4">
        <v>5.3</v>
      </c>
      <c r="Q239" s="4">
        <v>0.9</v>
      </c>
      <c r="R239" s="4">
        <v>0.8</v>
      </c>
      <c r="S239" s="4">
        <v>0.6</v>
      </c>
      <c r="T239" s="4">
        <v>0.6</v>
      </c>
      <c r="U239" s="4">
        <v>1.8</v>
      </c>
      <c r="V239" s="4">
        <v>6.8</v>
      </c>
    </row>
    <row r="240" spans="1:22" x14ac:dyDescent="0.25">
      <c r="A240" s="3" t="s">
        <v>288</v>
      </c>
      <c r="B240" s="3" t="s">
        <v>80</v>
      </c>
      <c r="C240" s="4">
        <v>53</v>
      </c>
      <c r="D240" s="4">
        <v>18.2</v>
      </c>
      <c r="E240" s="4">
        <v>2.7</v>
      </c>
      <c r="F240" s="4">
        <v>5.2</v>
      </c>
      <c r="G240" s="4">
        <v>52</v>
      </c>
      <c r="H240" s="4">
        <v>0</v>
      </c>
      <c r="I240" s="4">
        <v>0</v>
      </c>
      <c r="J240" s="4" t="s">
        <v>89</v>
      </c>
      <c r="K240" s="4">
        <v>1.4</v>
      </c>
      <c r="L240" s="4">
        <v>2.2000000000000002</v>
      </c>
      <c r="M240" s="4">
        <v>63.9</v>
      </c>
      <c r="N240" s="4">
        <v>1.9</v>
      </c>
      <c r="O240" s="4">
        <v>3.8</v>
      </c>
      <c r="P240" s="4">
        <v>5.8</v>
      </c>
      <c r="Q240" s="4">
        <v>0.7</v>
      </c>
      <c r="R240" s="4">
        <v>0.7</v>
      </c>
      <c r="S240" s="4">
        <v>0.5</v>
      </c>
      <c r="T240" s="4">
        <v>0.7</v>
      </c>
      <c r="U240" s="4">
        <v>2</v>
      </c>
      <c r="V240" s="4">
        <v>6.8</v>
      </c>
    </row>
    <row r="241" spans="1:22" x14ac:dyDescent="0.25">
      <c r="A241" s="3" t="s">
        <v>289</v>
      </c>
      <c r="B241" s="3" t="s">
        <v>74</v>
      </c>
      <c r="C241" s="4">
        <v>15</v>
      </c>
      <c r="D241" s="4">
        <v>20.8</v>
      </c>
      <c r="E241" s="4">
        <v>2.4</v>
      </c>
      <c r="F241" s="4">
        <v>6.3</v>
      </c>
      <c r="G241" s="4">
        <v>38.299999999999997</v>
      </c>
      <c r="H241" s="4">
        <v>0.5</v>
      </c>
      <c r="I241" s="4">
        <v>1.6</v>
      </c>
      <c r="J241" s="4">
        <v>33.299999999999997</v>
      </c>
      <c r="K241" s="4">
        <v>1.5</v>
      </c>
      <c r="L241" s="4">
        <v>1.6</v>
      </c>
      <c r="M241" s="4">
        <v>91.7</v>
      </c>
      <c r="N241" s="4">
        <v>0.3</v>
      </c>
      <c r="O241" s="4">
        <v>1.7</v>
      </c>
      <c r="P241" s="4">
        <v>1.9</v>
      </c>
      <c r="Q241" s="4">
        <v>5.7</v>
      </c>
      <c r="R241" s="4">
        <v>2.1</v>
      </c>
      <c r="S241" s="4">
        <v>0.5</v>
      </c>
      <c r="T241" s="4">
        <v>0.1</v>
      </c>
      <c r="U241" s="4">
        <v>1.2</v>
      </c>
      <c r="V241" s="4">
        <v>6.8</v>
      </c>
    </row>
    <row r="242" spans="1:22" x14ac:dyDescent="0.25">
      <c r="A242" s="3" t="s">
        <v>290</v>
      </c>
      <c r="B242" s="3" t="s">
        <v>29</v>
      </c>
      <c r="C242" s="4">
        <v>60</v>
      </c>
      <c r="D242" s="4">
        <v>17</v>
      </c>
      <c r="E242" s="4">
        <v>2.5</v>
      </c>
      <c r="F242" s="4">
        <v>6.3</v>
      </c>
      <c r="G242" s="4">
        <v>39.1</v>
      </c>
      <c r="H242" s="4">
        <v>1.2</v>
      </c>
      <c r="I242" s="4">
        <v>3.3</v>
      </c>
      <c r="J242" s="4">
        <v>35.4</v>
      </c>
      <c r="K242" s="4">
        <v>0.7</v>
      </c>
      <c r="L242" s="4">
        <v>0.9</v>
      </c>
      <c r="M242" s="4">
        <v>78.400000000000006</v>
      </c>
      <c r="N242" s="4">
        <v>0.5</v>
      </c>
      <c r="O242" s="4">
        <v>2.7</v>
      </c>
      <c r="P242" s="4">
        <v>3.2</v>
      </c>
      <c r="Q242" s="4">
        <v>0.9</v>
      </c>
      <c r="R242" s="4">
        <v>0.8</v>
      </c>
      <c r="S242" s="4">
        <v>0.7</v>
      </c>
      <c r="T242" s="4">
        <v>0.3</v>
      </c>
      <c r="U242" s="4">
        <v>1.1000000000000001</v>
      </c>
      <c r="V242" s="4">
        <v>6.7</v>
      </c>
    </row>
    <row r="243" spans="1:22" x14ac:dyDescent="0.25">
      <c r="A243" s="3" t="s">
        <v>291</v>
      </c>
      <c r="B243" s="3" t="s">
        <v>27</v>
      </c>
      <c r="C243" s="4">
        <v>41</v>
      </c>
      <c r="D243" s="4">
        <v>18.3</v>
      </c>
      <c r="E243" s="4">
        <v>2.4</v>
      </c>
      <c r="F243" s="4">
        <v>6.2</v>
      </c>
      <c r="G243" s="4">
        <v>39.4</v>
      </c>
      <c r="H243" s="4">
        <v>1</v>
      </c>
      <c r="I243" s="4">
        <v>2.9</v>
      </c>
      <c r="J243" s="4">
        <v>35</v>
      </c>
      <c r="K243" s="4">
        <v>0.8</v>
      </c>
      <c r="L243" s="4">
        <v>1</v>
      </c>
      <c r="M243" s="4">
        <v>82.1</v>
      </c>
      <c r="N243" s="4">
        <v>0.5</v>
      </c>
      <c r="O243" s="4">
        <v>2</v>
      </c>
      <c r="P243" s="4">
        <v>2.5</v>
      </c>
      <c r="Q243" s="4">
        <v>0.8</v>
      </c>
      <c r="R243" s="4">
        <v>0.6</v>
      </c>
      <c r="S243" s="4">
        <v>0.5</v>
      </c>
      <c r="T243" s="4">
        <v>0</v>
      </c>
      <c r="U243" s="4">
        <v>1.4</v>
      </c>
      <c r="V243" s="4">
        <v>6.7</v>
      </c>
    </row>
    <row r="244" spans="1:22" x14ac:dyDescent="0.25">
      <c r="A244" s="3" t="s">
        <v>292</v>
      </c>
      <c r="B244" s="3" t="s">
        <v>23</v>
      </c>
      <c r="C244" s="4">
        <v>74</v>
      </c>
      <c r="D244" s="4">
        <v>26.5</v>
      </c>
      <c r="E244" s="4">
        <v>2.5</v>
      </c>
      <c r="F244" s="4">
        <v>6.5</v>
      </c>
      <c r="G244" s="4">
        <v>37.799999999999997</v>
      </c>
      <c r="H244" s="4">
        <v>1</v>
      </c>
      <c r="I244" s="4">
        <v>3.1</v>
      </c>
      <c r="J244" s="4">
        <v>33.299999999999997</v>
      </c>
      <c r="K244" s="4">
        <v>0.7</v>
      </c>
      <c r="L244" s="4">
        <v>1</v>
      </c>
      <c r="M244" s="4">
        <v>74.599999999999994</v>
      </c>
      <c r="N244" s="4">
        <v>1.1000000000000001</v>
      </c>
      <c r="O244" s="4">
        <v>3.1</v>
      </c>
      <c r="P244" s="4">
        <v>4.2</v>
      </c>
      <c r="Q244" s="4">
        <v>1.7</v>
      </c>
      <c r="R244" s="4">
        <v>1.1000000000000001</v>
      </c>
      <c r="S244" s="4">
        <v>1.2</v>
      </c>
      <c r="T244" s="4">
        <v>0.2</v>
      </c>
      <c r="U244" s="4">
        <v>2.8</v>
      </c>
      <c r="V244" s="4">
        <v>6.7</v>
      </c>
    </row>
    <row r="245" spans="1:22" x14ac:dyDescent="0.25">
      <c r="A245" s="3" t="s">
        <v>293</v>
      </c>
      <c r="B245" s="3" t="s">
        <v>44</v>
      </c>
      <c r="C245" s="4">
        <v>63</v>
      </c>
      <c r="D245" s="4">
        <v>18.899999999999999</v>
      </c>
      <c r="E245" s="4">
        <v>2.2999999999999998</v>
      </c>
      <c r="F245" s="4">
        <v>5.3</v>
      </c>
      <c r="G245" s="4">
        <v>43.7</v>
      </c>
      <c r="H245" s="4">
        <v>0.8</v>
      </c>
      <c r="I245" s="4">
        <v>2.2999999999999998</v>
      </c>
      <c r="J245" s="4">
        <v>36.6</v>
      </c>
      <c r="K245" s="4">
        <v>1.1000000000000001</v>
      </c>
      <c r="L245" s="4">
        <v>1.4</v>
      </c>
      <c r="M245" s="4">
        <v>78.400000000000006</v>
      </c>
      <c r="N245" s="4">
        <v>0.3</v>
      </c>
      <c r="O245" s="4">
        <v>1.3</v>
      </c>
      <c r="P245" s="4">
        <v>1.6</v>
      </c>
      <c r="Q245" s="4">
        <v>1.7</v>
      </c>
      <c r="R245" s="4">
        <v>1</v>
      </c>
      <c r="S245" s="4">
        <v>1</v>
      </c>
      <c r="T245" s="4">
        <v>0.1</v>
      </c>
      <c r="U245" s="4">
        <v>1</v>
      </c>
      <c r="V245" s="4">
        <v>6.6</v>
      </c>
    </row>
    <row r="246" spans="1:22" x14ac:dyDescent="0.25">
      <c r="A246" s="3" t="s">
        <v>294</v>
      </c>
      <c r="B246" s="3" t="s">
        <v>46</v>
      </c>
      <c r="C246" s="4">
        <v>80</v>
      </c>
      <c r="D246" s="4">
        <v>20.2</v>
      </c>
      <c r="E246" s="4">
        <v>2.7</v>
      </c>
      <c r="F246" s="4">
        <v>4.7</v>
      </c>
      <c r="G246" s="4">
        <v>56.8</v>
      </c>
      <c r="H246" s="4">
        <v>0</v>
      </c>
      <c r="I246" s="4">
        <v>0</v>
      </c>
      <c r="J246" s="4">
        <v>0</v>
      </c>
      <c r="K246" s="4">
        <v>1.3</v>
      </c>
      <c r="L246" s="4">
        <v>1.7</v>
      </c>
      <c r="M246" s="4">
        <v>73.7</v>
      </c>
      <c r="N246" s="4">
        <v>2.5</v>
      </c>
      <c r="O246" s="4">
        <v>4.3</v>
      </c>
      <c r="P246" s="4">
        <v>6.8</v>
      </c>
      <c r="Q246" s="4">
        <v>0.5</v>
      </c>
      <c r="R246" s="4">
        <v>1.1000000000000001</v>
      </c>
      <c r="S246" s="4">
        <v>0.5</v>
      </c>
      <c r="T246" s="4">
        <v>1.2</v>
      </c>
      <c r="U246" s="4">
        <v>2.6</v>
      </c>
      <c r="V246" s="4">
        <v>6.6</v>
      </c>
    </row>
    <row r="247" spans="1:22" x14ac:dyDescent="0.25">
      <c r="A247" s="3" t="s">
        <v>295</v>
      </c>
      <c r="B247" s="3" t="s">
        <v>25</v>
      </c>
      <c r="C247" s="4">
        <v>72</v>
      </c>
      <c r="D247" s="4">
        <v>19.399999999999999</v>
      </c>
      <c r="E247" s="4">
        <v>2.5</v>
      </c>
      <c r="F247" s="4">
        <v>3.8</v>
      </c>
      <c r="G247" s="4">
        <v>64.400000000000006</v>
      </c>
      <c r="H247" s="4">
        <v>0</v>
      </c>
      <c r="I247" s="4">
        <v>0.2</v>
      </c>
      <c r="J247" s="4">
        <v>25</v>
      </c>
      <c r="K247" s="4">
        <v>1.7</v>
      </c>
      <c r="L247" s="4">
        <v>2.2999999999999998</v>
      </c>
      <c r="M247" s="4">
        <v>71</v>
      </c>
      <c r="N247" s="4">
        <v>1.8</v>
      </c>
      <c r="O247" s="4">
        <v>3.5</v>
      </c>
      <c r="P247" s="4">
        <v>5.3</v>
      </c>
      <c r="Q247" s="4">
        <v>0.3</v>
      </c>
      <c r="R247" s="4">
        <v>0.7</v>
      </c>
      <c r="S247" s="4">
        <v>0.4</v>
      </c>
      <c r="T247" s="4">
        <v>1.3</v>
      </c>
      <c r="U247" s="4">
        <v>2.2999999999999998</v>
      </c>
      <c r="V247" s="4">
        <v>6.6</v>
      </c>
    </row>
    <row r="248" spans="1:22" x14ac:dyDescent="0.25">
      <c r="A248" s="3" t="s">
        <v>296</v>
      </c>
      <c r="B248" s="3" t="s">
        <v>60</v>
      </c>
      <c r="C248" s="4">
        <v>34</v>
      </c>
      <c r="D248" s="4">
        <v>15</v>
      </c>
      <c r="E248" s="4">
        <v>2.4</v>
      </c>
      <c r="F248" s="4">
        <v>6.1</v>
      </c>
      <c r="G248" s="4">
        <v>39.6</v>
      </c>
      <c r="H248" s="4">
        <v>1</v>
      </c>
      <c r="I248" s="4">
        <v>2.9</v>
      </c>
      <c r="J248" s="4">
        <v>34</v>
      </c>
      <c r="K248" s="4">
        <v>0.8</v>
      </c>
      <c r="L248" s="4">
        <v>1</v>
      </c>
      <c r="M248" s="4">
        <v>77.099999999999994</v>
      </c>
      <c r="N248" s="4">
        <v>0.4</v>
      </c>
      <c r="O248" s="4">
        <v>1.9</v>
      </c>
      <c r="P248" s="4">
        <v>2.4</v>
      </c>
      <c r="Q248" s="4">
        <v>0.8</v>
      </c>
      <c r="R248" s="4">
        <v>1</v>
      </c>
      <c r="S248" s="4">
        <v>0.4</v>
      </c>
      <c r="T248" s="4">
        <v>0</v>
      </c>
      <c r="U248" s="4">
        <v>2.1</v>
      </c>
      <c r="V248" s="4">
        <v>6.6</v>
      </c>
    </row>
    <row r="249" spans="1:22" x14ac:dyDescent="0.25">
      <c r="A249" s="3" t="s">
        <v>297</v>
      </c>
      <c r="B249" s="3" t="s">
        <v>53</v>
      </c>
      <c r="C249" s="4">
        <v>54</v>
      </c>
      <c r="D249" s="4">
        <v>20.5</v>
      </c>
      <c r="E249" s="4">
        <v>2.9</v>
      </c>
      <c r="F249" s="4">
        <v>6.6</v>
      </c>
      <c r="G249" s="4">
        <v>44.1</v>
      </c>
      <c r="H249" s="4">
        <v>0</v>
      </c>
      <c r="I249" s="4">
        <v>0.1</v>
      </c>
      <c r="J249" s="4">
        <v>0</v>
      </c>
      <c r="K249" s="4">
        <v>0.7</v>
      </c>
      <c r="L249" s="4">
        <v>0.9</v>
      </c>
      <c r="M249" s="4">
        <v>80.900000000000006</v>
      </c>
      <c r="N249" s="4">
        <v>1.1000000000000001</v>
      </c>
      <c r="O249" s="4">
        <v>5.5</v>
      </c>
      <c r="P249" s="4">
        <v>6.6</v>
      </c>
      <c r="Q249" s="4">
        <v>1.5</v>
      </c>
      <c r="R249" s="4">
        <v>1.3</v>
      </c>
      <c r="S249" s="4">
        <v>0.8</v>
      </c>
      <c r="T249" s="4">
        <v>0.7</v>
      </c>
      <c r="U249" s="4">
        <v>2.2999999999999998</v>
      </c>
      <c r="V249" s="4">
        <v>6.5</v>
      </c>
    </row>
    <row r="250" spans="1:22" x14ac:dyDescent="0.25">
      <c r="A250" s="3" t="s">
        <v>298</v>
      </c>
      <c r="B250" s="3" t="s">
        <v>86</v>
      </c>
      <c r="C250" s="4">
        <v>80</v>
      </c>
      <c r="D250" s="4">
        <v>16.899999999999999</v>
      </c>
      <c r="E250" s="4">
        <v>2.8</v>
      </c>
      <c r="F250" s="4">
        <v>5.7</v>
      </c>
      <c r="G250" s="4">
        <v>49.5</v>
      </c>
      <c r="H250" s="4">
        <v>0</v>
      </c>
      <c r="I250" s="4">
        <v>0</v>
      </c>
      <c r="J250" s="4" t="s">
        <v>89</v>
      </c>
      <c r="K250" s="4">
        <v>0.8</v>
      </c>
      <c r="L250" s="4">
        <v>1.2</v>
      </c>
      <c r="M250" s="4">
        <v>64.5</v>
      </c>
      <c r="N250" s="4">
        <v>2</v>
      </c>
      <c r="O250" s="4">
        <v>3.2</v>
      </c>
      <c r="P250" s="4">
        <v>5.2</v>
      </c>
      <c r="Q250" s="4">
        <v>0.5</v>
      </c>
      <c r="R250" s="4">
        <v>0.8</v>
      </c>
      <c r="S250" s="4">
        <v>0.4</v>
      </c>
      <c r="T250" s="4">
        <v>0.9</v>
      </c>
      <c r="U250" s="4">
        <v>2.2999999999999998</v>
      </c>
      <c r="V250" s="4">
        <v>6.4</v>
      </c>
    </row>
    <row r="251" spans="1:22" x14ac:dyDescent="0.25">
      <c r="A251" s="3" t="s">
        <v>299</v>
      </c>
      <c r="B251" s="3" t="s">
        <v>46</v>
      </c>
      <c r="C251" s="4">
        <v>78</v>
      </c>
      <c r="D251" s="4">
        <v>15.6</v>
      </c>
      <c r="E251" s="4">
        <v>2.7</v>
      </c>
      <c r="F251" s="4">
        <v>5</v>
      </c>
      <c r="G251" s="4">
        <v>53.4</v>
      </c>
      <c r="H251" s="4">
        <v>0</v>
      </c>
      <c r="I251" s="4">
        <v>0</v>
      </c>
      <c r="J251" s="4">
        <v>0</v>
      </c>
      <c r="K251" s="4">
        <v>1</v>
      </c>
      <c r="L251" s="4">
        <v>1.6</v>
      </c>
      <c r="M251" s="4">
        <v>63.6</v>
      </c>
      <c r="N251" s="4">
        <v>1.8</v>
      </c>
      <c r="O251" s="4">
        <v>2.9</v>
      </c>
      <c r="P251" s="4">
        <v>4.7</v>
      </c>
      <c r="Q251" s="4">
        <v>0.9</v>
      </c>
      <c r="R251" s="4">
        <v>1</v>
      </c>
      <c r="S251" s="4">
        <v>0.8</v>
      </c>
      <c r="T251" s="4">
        <v>0.3</v>
      </c>
      <c r="U251" s="4">
        <v>2.5</v>
      </c>
      <c r="V251" s="4">
        <v>6.4</v>
      </c>
    </row>
    <row r="252" spans="1:22" x14ac:dyDescent="0.25">
      <c r="A252" s="3" t="s">
        <v>300</v>
      </c>
      <c r="B252" s="3" t="s">
        <v>25</v>
      </c>
      <c r="C252" s="4">
        <v>82</v>
      </c>
      <c r="D252" s="4">
        <v>24.6</v>
      </c>
      <c r="E252" s="4">
        <v>2.5</v>
      </c>
      <c r="F252" s="4">
        <v>6.1</v>
      </c>
      <c r="G252" s="4">
        <v>41.4</v>
      </c>
      <c r="H252" s="4">
        <v>0.7</v>
      </c>
      <c r="I252" s="4">
        <v>2.1</v>
      </c>
      <c r="J252" s="4">
        <v>34.5</v>
      </c>
      <c r="K252" s="4">
        <v>0.6</v>
      </c>
      <c r="L252" s="4">
        <v>0.8</v>
      </c>
      <c r="M252" s="4">
        <v>77.900000000000006</v>
      </c>
      <c r="N252" s="4">
        <v>0.2</v>
      </c>
      <c r="O252" s="4">
        <v>1.7</v>
      </c>
      <c r="P252" s="4">
        <v>2</v>
      </c>
      <c r="Q252" s="4">
        <v>3</v>
      </c>
      <c r="R252" s="4">
        <v>1.5</v>
      </c>
      <c r="S252" s="4">
        <v>0.9</v>
      </c>
      <c r="T252" s="4">
        <v>0.1</v>
      </c>
      <c r="U252" s="4">
        <v>1.9</v>
      </c>
      <c r="V252" s="4">
        <v>6.4</v>
      </c>
    </row>
    <row r="253" spans="1:22" x14ac:dyDescent="0.25">
      <c r="A253" s="3" t="s">
        <v>301</v>
      </c>
      <c r="B253" s="3" t="s">
        <v>33</v>
      </c>
      <c r="C253" s="4">
        <v>79</v>
      </c>
      <c r="D253" s="4">
        <v>12.4</v>
      </c>
      <c r="E253" s="4">
        <v>2.5</v>
      </c>
      <c r="F253" s="4">
        <v>5.6</v>
      </c>
      <c r="G253" s="4">
        <v>44.1</v>
      </c>
      <c r="H253" s="4">
        <v>0.1</v>
      </c>
      <c r="I253" s="4">
        <v>0.4</v>
      </c>
      <c r="J253" s="4">
        <v>25.8</v>
      </c>
      <c r="K253" s="4">
        <v>1.4</v>
      </c>
      <c r="L253" s="4">
        <v>1.7</v>
      </c>
      <c r="M253" s="4">
        <v>82.1</v>
      </c>
      <c r="N253" s="4">
        <v>1.3</v>
      </c>
      <c r="O253" s="4">
        <v>2.4</v>
      </c>
      <c r="P253" s="4">
        <v>3.7</v>
      </c>
      <c r="Q253" s="4">
        <v>0.4</v>
      </c>
      <c r="R253" s="4">
        <v>0.8</v>
      </c>
      <c r="S253" s="4">
        <v>0.1</v>
      </c>
      <c r="T253" s="4">
        <v>0.4</v>
      </c>
      <c r="U253" s="4">
        <v>1.9</v>
      </c>
      <c r="V253" s="4">
        <v>6.4</v>
      </c>
    </row>
    <row r="254" spans="1:22" x14ac:dyDescent="0.25">
      <c r="A254" s="3" t="s">
        <v>302</v>
      </c>
      <c r="B254" s="3" t="s">
        <v>93</v>
      </c>
      <c r="C254" s="4">
        <v>40</v>
      </c>
      <c r="D254" s="4">
        <v>19.7</v>
      </c>
      <c r="E254" s="4">
        <v>2.1</v>
      </c>
      <c r="F254" s="4">
        <v>5.4</v>
      </c>
      <c r="G254" s="4">
        <v>39.700000000000003</v>
      </c>
      <c r="H254" s="4">
        <v>1.1000000000000001</v>
      </c>
      <c r="I254" s="4">
        <v>3.2</v>
      </c>
      <c r="J254" s="4">
        <v>33.9</v>
      </c>
      <c r="K254" s="4">
        <v>0.9</v>
      </c>
      <c r="L254" s="4">
        <v>1.1000000000000001</v>
      </c>
      <c r="M254" s="4">
        <v>86</v>
      </c>
      <c r="N254" s="4">
        <v>0.8</v>
      </c>
      <c r="O254" s="4">
        <v>1.7</v>
      </c>
      <c r="P254" s="4">
        <v>2.4</v>
      </c>
      <c r="Q254" s="4">
        <v>0.8</v>
      </c>
      <c r="R254" s="4">
        <v>0.6</v>
      </c>
      <c r="S254" s="4">
        <v>0.7</v>
      </c>
      <c r="T254" s="4">
        <v>0.1</v>
      </c>
      <c r="U254" s="4">
        <v>1.6</v>
      </c>
      <c r="V254" s="4">
        <v>6.3</v>
      </c>
    </row>
    <row r="255" spans="1:22" x14ac:dyDescent="0.25">
      <c r="A255" s="3" t="s">
        <v>303</v>
      </c>
      <c r="B255" s="3" t="s">
        <v>21</v>
      </c>
      <c r="C255" s="4">
        <v>61</v>
      </c>
      <c r="D255" s="4">
        <v>26</v>
      </c>
      <c r="E255" s="4">
        <v>2.2999999999999998</v>
      </c>
      <c r="F255" s="4">
        <v>5.6</v>
      </c>
      <c r="G255" s="4">
        <v>41.5</v>
      </c>
      <c r="H255" s="4">
        <v>0.8</v>
      </c>
      <c r="I255" s="4">
        <v>2.5</v>
      </c>
      <c r="J255" s="4">
        <v>31.6</v>
      </c>
      <c r="K255" s="4">
        <v>0.9</v>
      </c>
      <c r="L255" s="4">
        <v>1.1000000000000001</v>
      </c>
      <c r="M255" s="4">
        <v>76.8</v>
      </c>
      <c r="N255" s="4">
        <v>0.8</v>
      </c>
      <c r="O255" s="4">
        <v>2.8</v>
      </c>
      <c r="P255" s="4">
        <v>3.6</v>
      </c>
      <c r="Q255" s="4">
        <v>1.5</v>
      </c>
      <c r="R255" s="4">
        <v>0.9</v>
      </c>
      <c r="S255" s="4">
        <v>1.3</v>
      </c>
      <c r="T255" s="4">
        <v>0.3</v>
      </c>
      <c r="U255" s="4">
        <v>1.5</v>
      </c>
      <c r="V255" s="4">
        <v>6.3</v>
      </c>
    </row>
    <row r="256" spans="1:22" x14ac:dyDescent="0.25">
      <c r="A256" s="3" t="s">
        <v>304</v>
      </c>
      <c r="B256" s="3" t="s">
        <v>27</v>
      </c>
      <c r="C256" s="4">
        <v>81</v>
      </c>
      <c r="D256" s="4">
        <v>20.2</v>
      </c>
      <c r="E256" s="4">
        <v>2.9</v>
      </c>
      <c r="F256" s="4">
        <v>6.3</v>
      </c>
      <c r="G256" s="4">
        <v>46.5</v>
      </c>
      <c r="H256" s="4">
        <v>0</v>
      </c>
      <c r="I256" s="4">
        <v>0.1</v>
      </c>
      <c r="J256" s="4">
        <v>0</v>
      </c>
      <c r="K256" s="4">
        <v>0.5</v>
      </c>
      <c r="L256" s="4">
        <v>0.8</v>
      </c>
      <c r="M256" s="4">
        <v>56.7</v>
      </c>
      <c r="N256" s="4">
        <v>1.4</v>
      </c>
      <c r="O256" s="4">
        <v>2.7</v>
      </c>
      <c r="P256" s="4">
        <v>4.0999999999999996</v>
      </c>
      <c r="Q256" s="4">
        <v>1</v>
      </c>
      <c r="R256" s="4">
        <v>0.5</v>
      </c>
      <c r="S256" s="4">
        <v>0.8</v>
      </c>
      <c r="T256" s="4">
        <v>0.7</v>
      </c>
      <c r="U256" s="4">
        <v>1.8</v>
      </c>
      <c r="V256" s="4">
        <v>6.3</v>
      </c>
    </row>
    <row r="257" spans="1:22" x14ac:dyDescent="0.25">
      <c r="A257" s="3" t="s">
        <v>305</v>
      </c>
      <c r="B257" s="3" t="s">
        <v>86</v>
      </c>
      <c r="C257" s="4">
        <v>15</v>
      </c>
      <c r="D257" s="4">
        <v>18</v>
      </c>
      <c r="E257" s="4">
        <v>2.1</v>
      </c>
      <c r="F257" s="4">
        <v>5.3</v>
      </c>
      <c r="G257" s="4">
        <v>39.200000000000003</v>
      </c>
      <c r="H257" s="4">
        <v>0.7</v>
      </c>
      <c r="I257" s="4">
        <v>2.2999999999999998</v>
      </c>
      <c r="J257" s="4">
        <v>32.4</v>
      </c>
      <c r="K257" s="4">
        <v>1.4</v>
      </c>
      <c r="L257" s="4">
        <v>1.7</v>
      </c>
      <c r="M257" s="4">
        <v>80.8</v>
      </c>
      <c r="N257" s="4">
        <v>0.7</v>
      </c>
      <c r="O257" s="4">
        <v>1.1000000000000001</v>
      </c>
      <c r="P257" s="4">
        <v>1.7</v>
      </c>
      <c r="Q257" s="4">
        <v>1.3</v>
      </c>
      <c r="R257" s="4">
        <v>1</v>
      </c>
      <c r="S257" s="4">
        <v>0.3</v>
      </c>
      <c r="T257" s="4">
        <v>0.1</v>
      </c>
      <c r="U257" s="4">
        <v>1.2</v>
      </c>
      <c r="V257" s="4">
        <v>6.3</v>
      </c>
    </row>
    <row r="258" spans="1:22" x14ac:dyDescent="0.25">
      <c r="A258" s="3" t="s">
        <v>306</v>
      </c>
      <c r="B258" s="3" t="s">
        <v>72</v>
      </c>
      <c r="C258" s="4">
        <v>79</v>
      </c>
      <c r="D258" s="4">
        <v>19.100000000000001</v>
      </c>
      <c r="E258" s="4">
        <v>2.5</v>
      </c>
      <c r="F258" s="4">
        <v>5.8</v>
      </c>
      <c r="G258" s="4">
        <v>42.8</v>
      </c>
      <c r="H258" s="4">
        <v>0.7</v>
      </c>
      <c r="I258" s="4">
        <v>2</v>
      </c>
      <c r="J258" s="4">
        <v>35.4</v>
      </c>
      <c r="K258" s="4">
        <v>0.7</v>
      </c>
      <c r="L258" s="4">
        <v>0.9</v>
      </c>
      <c r="M258" s="4">
        <v>76.5</v>
      </c>
      <c r="N258" s="4">
        <v>0.4</v>
      </c>
      <c r="O258" s="4">
        <v>1.4</v>
      </c>
      <c r="P258" s="4">
        <v>1.7</v>
      </c>
      <c r="Q258" s="4">
        <v>1.4</v>
      </c>
      <c r="R258" s="4">
        <v>0.7</v>
      </c>
      <c r="S258" s="4">
        <v>0.8</v>
      </c>
      <c r="T258" s="4">
        <v>0.2</v>
      </c>
      <c r="U258" s="4">
        <v>1.3</v>
      </c>
      <c r="V258" s="4">
        <v>6.3</v>
      </c>
    </row>
    <row r="259" spans="1:22" x14ac:dyDescent="0.25">
      <c r="A259" s="3" t="s">
        <v>307</v>
      </c>
      <c r="B259" s="3" t="s">
        <v>50</v>
      </c>
      <c r="C259" s="4">
        <v>27</v>
      </c>
      <c r="D259" s="4">
        <v>17.5</v>
      </c>
      <c r="E259" s="4">
        <v>2.2000000000000002</v>
      </c>
      <c r="F259" s="4">
        <v>5.7</v>
      </c>
      <c r="G259" s="4">
        <v>39</v>
      </c>
      <c r="H259" s="4">
        <v>1.3</v>
      </c>
      <c r="I259" s="4">
        <v>3.5</v>
      </c>
      <c r="J259" s="4">
        <v>37.9</v>
      </c>
      <c r="K259" s="4">
        <v>0.5</v>
      </c>
      <c r="L259" s="4">
        <v>0.7</v>
      </c>
      <c r="M259" s="4">
        <v>77.8</v>
      </c>
      <c r="N259" s="4">
        <v>0.7</v>
      </c>
      <c r="O259" s="4">
        <v>2.6</v>
      </c>
      <c r="P259" s="4">
        <v>3.3</v>
      </c>
      <c r="Q259" s="4">
        <v>1.1000000000000001</v>
      </c>
      <c r="R259" s="4">
        <v>0.6</v>
      </c>
      <c r="S259" s="4">
        <v>0.3</v>
      </c>
      <c r="T259" s="4">
        <v>0.4</v>
      </c>
      <c r="U259" s="4">
        <v>1.9</v>
      </c>
      <c r="V259" s="4">
        <v>6.3</v>
      </c>
    </row>
    <row r="260" spans="1:22" x14ac:dyDescent="0.25">
      <c r="A260" s="3" t="s">
        <v>308</v>
      </c>
      <c r="B260" s="3" t="s">
        <v>33</v>
      </c>
      <c r="C260" s="4">
        <v>82</v>
      </c>
      <c r="D260" s="4">
        <v>21.9</v>
      </c>
      <c r="E260" s="4">
        <v>2.2999999999999998</v>
      </c>
      <c r="F260" s="4">
        <v>5.6</v>
      </c>
      <c r="G260" s="4">
        <v>40.700000000000003</v>
      </c>
      <c r="H260" s="4">
        <v>0.7</v>
      </c>
      <c r="I260" s="4">
        <v>2</v>
      </c>
      <c r="J260" s="4">
        <v>33.299999999999997</v>
      </c>
      <c r="K260" s="4">
        <v>1</v>
      </c>
      <c r="L260" s="4">
        <v>1.5</v>
      </c>
      <c r="M260" s="4">
        <v>66.7</v>
      </c>
      <c r="N260" s="4">
        <v>1</v>
      </c>
      <c r="O260" s="4">
        <v>3.9</v>
      </c>
      <c r="P260" s="4">
        <v>5</v>
      </c>
      <c r="Q260" s="4">
        <v>1.9</v>
      </c>
      <c r="R260" s="4">
        <v>1.1000000000000001</v>
      </c>
      <c r="S260" s="4">
        <v>1.2</v>
      </c>
      <c r="T260" s="4">
        <v>0.9</v>
      </c>
      <c r="U260" s="4">
        <v>2.8</v>
      </c>
      <c r="V260" s="4">
        <v>6.2</v>
      </c>
    </row>
    <row r="261" spans="1:22" x14ac:dyDescent="0.25">
      <c r="A261" s="3" t="s">
        <v>309</v>
      </c>
      <c r="B261" s="3" t="s">
        <v>86</v>
      </c>
      <c r="C261" s="4">
        <v>49</v>
      </c>
      <c r="D261" s="4">
        <v>13.1</v>
      </c>
      <c r="E261" s="4">
        <v>2.5</v>
      </c>
      <c r="F261" s="4">
        <v>5</v>
      </c>
      <c r="G261" s="4">
        <v>49.2</v>
      </c>
      <c r="H261" s="4">
        <v>0.5</v>
      </c>
      <c r="I261" s="4">
        <v>1</v>
      </c>
      <c r="J261" s="4">
        <v>46.9</v>
      </c>
      <c r="K261" s="4">
        <v>0.8</v>
      </c>
      <c r="L261" s="4">
        <v>1</v>
      </c>
      <c r="M261" s="4">
        <v>78.7</v>
      </c>
      <c r="N261" s="4">
        <v>0.8</v>
      </c>
      <c r="O261" s="4">
        <v>2.5</v>
      </c>
      <c r="P261" s="4">
        <v>3.2</v>
      </c>
      <c r="Q261" s="4">
        <v>0.4</v>
      </c>
      <c r="R261" s="4">
        <v>0.6</v>
      </c>
      <c r="S261" s="4">
        <v>0.4</v>
      </c>
      <c r="T261" s="4">
        <v>0.3</v>
      </c>
      <c r="U261" s="4">
        <v>1.3</v>
      </c>
      <c r="V261" s="4">
        <v>6.2</v>
      </c>
    </row>
    <row r="262" spans="1:22" x14ac:dyDescent="0.25">
      <c r="A262" s="3" t="s">
        <v>310</v>
      </c>
      <c r="B262" s="3" t="s">
        <v>72</v>
      </c>
      <c r="C262" s="4">
        <v>69</v>
      </c>
      <c r="D262" s="4">
        <v>17.2</v>
      </c>
      <c r="E262" s="4">
        <v>2.7</v>
      </c>
      <c r="F262" s="4">
        <v>5.4</v>
      </c>
      <c r="G262" s="4">
        <v>50.1</v>
      </c>
      <c r="H262" s="4">
        <v>0</v>
      </c>
      <c r="I262" s="4">
        <v>0</v>
      </c>
      <c r="J262" s="4">
        <v>0</v>
      </c>
      <c r="K262" s="4">
        <v>0.8</v>
      </c>
      <c r="L262" s="4">
        <v>1.2</v>
      </c>
      <c r="M262" s="4">
        <v>68.7</v>
      </c>
      <c r="N262" s="4">
        <v>1.4</v>
      </c>
      <c r="O262" s="4">
        <v>3.8</v>
      </c>
      <c r="P262" s="4">
        <v>5.3</v>
      </c>
      <c r="Q262" s="4">
        <v>1.1000000000000001</v>
      </c>
      <c r="R262" s="4">
        <v>1.1000000000000001</v>
      </c>
      <c r="S262" s="4">
        <v>0.6</v>
      </c>
      <c r="T262" s="4">
        <v>1.3</v>
      </c>
      <c r="U262" s="4">
        <v>2.4</v>
      </c>
      <c r="V262" s="4">
        <v>6.2</v>
      </c>
    </row>
    <row r="263" spans="1:22" x14ac:dyDescent="0.25">
      <c r="A263" s="3" t="s">
        <v>311</v>
      </c>
      <c r="B263" s="3" t="s">
        <v>37</v>
      </c>
      <c r="C263" s="4">
        <v>45</v>
      </c>
      <c r="D263" s="4">
        <v>19.899999999999999</v>
      </c>
      <c r="E263" s="4">
        <v>2.5</v>
      </c>
      <c r="F263" s="4">
        <v>6.7</v>
      </c>
      <c r="G263" s="4">
        <v>37.700000000000003</v>
      </c>
      <c r="H263" s="4">
        <v>0.5</v>
      </c>
      <c r="I263" s="4">
        <v>1.3</v>
      </c>
      <c r="J263" s="4">
        <v>37.299999999999997</v>
      </c>
      <c r="K263" s="4">
        <v>0.7</v>
      </c>
      <c r="L263" s="4">
        <v>1</v>
      </c>
      <c r="M263" s="4">
        <v>74.400000000000006</v>
      </c>
      <c r="N263" s="4">
        <v>0.4</v>
      </c>
      <c r="O263" s="4">
        <v>1.4</v>
      </c>
      <c r="P263" s="4">
        <v>1.8</v>
      </c>
      <c r="Q263" s="4">
        <v>2.7</v>
      </c>
      <c r="R263" s="4">
        <v>0.9</v>
      </c>
      <c r="S263" s="4">
        <v>0.5</v>
      </c>
      <c r="T263" s="4">
        <v>0.2</v>
      </c>
      <c r="U263" s="4">
        <v>1.5</v>
      </c>
      <c r="V263" s="4">
        <v>6.2</v>
      </c>
    </row>
    <row r="264" spans="1:22" x14ac:dyDescent="0.25">
      <c r="A264" s="3" t="s">
        <v>312</v>
      </c>
      <c r="B264" s="3" t="s">
        <v>104</v>
      </c>
      <c r="C264" s="4">
        <v>66</v>
      </c>
      <c r="D264" s="4">
        <v>18.3</v>
      </c>
      <c r="E264" s="4">
        <v>2.7</v>
      </c>
      <c r="F264" s="4">
        <v>5</v>
      </c>
      <c r="G264" s="4">
        <v>52.7</v>
      </c>
      <c r="H264" s="4">
        <v>0</v>
      </c>
      <c r="I264" s="4">
        <v>0</v>
      </c>
      <c r="J264" s="4">
        <v>0</v>
      </c>
      <c r="K264" s="4">
        <v>0.8</v>
      </c>
      <c r="L264" s="4">
        <v>1.1000000000000001</v>
      </c>
      <c r="M264" s="4">
        <v>68</v>
      </c>
      <c r="N264" s="4">
        <v>1.8</v>
      </c>
      <c r="O264" s="4">
        <v>2.9</v>
      </c>
      <c r="P264" s="4">
        <v>4.7</v>
      </c>
      <c r="Q264" s="4">
        <v>0.7</v>
      </c>
      <c r="R264" s="4">
        <v>0.6</v>
      </c>
      <c r="S264" s="4">
        <v>0.6</v>
      </c>
      <c r="T264" s="4">
        <v>0.7</v>
      </c>
      <c r="U264" s="4">
        <v>2.1</v>
      </c>
      <c r="V264" s="4">
        <v>6.1</v>
      </c>
    </row>
    <row r="265" spans="1:22" x14ac:dyDescent="0.25">
      <c r="A265" s="3" t="s">
        <v>313</v>
      </c>
      <c r="B265" s="3" t="s">
        <v>41</v>
      </c>
      <c r="C265" s="4">
        <v>64</v>
      </c>
      <c r="D265" s="4">
        <v>20.3</v>
      </c>
      <c r="E265" s="4">
        <v>2</v>
      </c>
      <c r="F265" s="4">
        <v>4.8</v>
      </c>
      <c r="G265" s="4">
        <v>42</v>
      </c>
      <c r="H265" s="4">
        <v>1.6</v>
      </c>
      <c r="I265" s="4">
        <v>3.9</v>
      </c>
      <c r="J265" s="4">
        <v>41.3</v>
      </c>
      <c r="K265" s="4">
        <v>0.5</v>
      </c>
      <c r="L265" s="4">
        <v>0.6</v>
      </c>
      <c r="M265" s="4">
        <v>80.5</v>
      </c>
      <c r="N265" s="4">
        <v>0.5</v>
      </c>
      <c r="O265" s="4">
        <v>2.1</v>
      </c>
      <c r="P265" s="4">
        <v>2.6</v>
      </c>
      <c r="Q265" s="4">
        <v>0.7</v>
      </c>
      <c r="R265" s="4">
        <v>0.4</v>
      </c>
      <c r="S265" s="4">
        <v>0.3</v>
      </c>
      <c r="T265" s="4">
        <v>0.2</v>
      </c>
      <c r="U265" s="4">
        <v>1.3</v>
      </c>
      <c r="V265" s="4">
        <v>6.1</v>
      </c>
    </row>
    <row r="266" spans="1:22" x14ac:dyDescent="0.25">
      <c r="A266" s="3" t="s">
        <v>314</v>
      </c>
      <c r="B266" s="3" t="s">
        <v>80</v>
      </c>
      <c r="C266" s="4">
        <v>8</v>
      </c>
      <c r="D266" s="4">
        <v>15.7</v>
      </c>
      <c r="E266" s="4">
        <v>2.6</v>
      </c>
      <c r="F266" s="4">
        <v>4.4000000000000004</v>
      </c>
      <c r="G266" s="4">
        <v>60</v>
      </c>
      <c r="H266" s="4">
        <v>0</v>
      </c>
      <c r="I266" s="4">
        <v>0.1</v>
      </c>
      <c r="J266" s="4">
        <v>0</v>
      </c>
      <c r="K266" s="4">
        <v>0.8</v>
      </c>
      <c r="L266" s="4">
        <v>1.9</v>
      </c>
      <c r="M266" s="4">
        <v>40</v>
      </c>
      <c r="N266" s="4">
        <v>1.3</v>
      </c>
      <c r="O266" s="4">
        <v>1.3</v>
      </c>
      <c r="P266" s="4">
        <v>2.5</v>
      </c>
      <c r="Q266" s="4">
        <v>0.6</v>
      </c>
      <c r="R266" s="4">
        <v>0.6</v>
      </c>
      <c r="S266" s="4">
        <v>0.9</v>
      </c>
      <c r="T266" s="4">
        <v>0.6</v>
      </c>
      <c r="U266" s="4">
        <v>2.1</v>
      </c>
      <c r="V266" s="4">
        <v>6</v>
      </c>
    </row>
    <row r="267" spans="1:22" x14ac:dyDescent="0.25">
      <c r="A267" s="3" t="s">
        <v>315</v>
      </c>
      <c r="B267" s="3" t="s">
        <v>76</v>
      </c>
      <c r="C267" s="4">
        <v>77</v>
      </c>
      <c r="D267" s="4">
        <v>22.6</v>
      </c>
      <c r="E267" s="4">
        <v>2.2000000000000002</v>
      </c>
      <c r="F267" s="4">
        <v>4.8</v>
      </c>
      <c r="G267" s="4">
        <v>46</v>
      </c>
      <c r="H267" s="4">
        <v>0.9</v>
      </c>
      <c r="I267" s="4">
        <v>2.2000000000000002</v>
      </c>
      <c r="J267" s="4">
        <v>40.1</v>
      </c>
      <c r="K267" s="4">
        <v>0.7</v>
      </c>
      <c r="L267" s="4">
        <v>0.9</v>
      </c>
      <c r="M267" s="4">
        <v>71.2</v>
      </c>
      <c r="N267" s="4">
        <v>0.9</v>
      </c>
      <c r="O267" s="4">
        <v>2.2999999999999998</v>
      </c>
      <c r="P267" s="4">
        <v>3.2</v>
      </c>
      <c r="Q267" s="4">
        <v>0.9</v>
      </c>
      <c r="R267" s="4">
        <v>0.8</v>
      </c>
      <c r="S267" s="4">
        <v>0.7</v>
      </c>
      <c r="T267" s="4">
        <v>0.2</v>
      </c>
      <c r="U267" s="4">
        <v>1.9</v>
      </c>
      <c r="V267" s="4">
        <v>6</v>
      </c>
    </row>
    <row r="268" spans="1:22" x14ac:dyDescent="0.25">
      <c r="A268" s="3" t="s">
        <v>316</v>
      </c>
      <c r="B268" s="3" t="s">
        <v>41</v>
      </c>
      <c r="C268" s="4">
        <v>82</v>
      </c>
      <c r="D268" s="4">
        <v>17.3</v>
      </c>
      <c r="E268" s="4">
        <v>2.1</v>
      </c>
      <c r="F268" s="4">
        <v>4.9000000000000004</v>
      </c>
      <c r="G268" s="4">
        <v>42.6</v>
      </c>
      <c r="H268" s="4">
        <v>0</v>
      </c>
      <c r="I268" s="4">
        <v>0</v>
      </c>
      <c r="J268" s="4">
        <v>0</v>
      </c>
      <c r="K268" s="4">
        <v>1.8</v>
      </c>
      <c r="L268" s="4">
        <v>2.4</v>
      </c>
      <c r="M268" s="4">
        <v>73</v>
      </c>
      <c r="N268" s="4">
        <v>1.4</v>
      </c>
      <c r="O268" s="4">
        <v>2.9</v>
      </c>
      <c r="P268" s="4">
        <v>4.3</v>
      </c>
      <c r="Q268" s="4">
        <v>1.1000000000000001</v>
      </c>
      <c r="R268" s="4">
        <v>1.1000000000000001</v>
      </c>
      <c r="S268" s="4">
        <v>0.5</v>
      </c>
      <c r="T268" s="4">
        <v>0.5</v>
      </c>
      <c r="U268" s="4">
        <v>2.1</v>
      </c>
      <c r="V268" s="4">
        <v>6</v>
      </c>
    </row>
    <row r="269" spans="1:22" x14ac:dyDescent="0.25">
      <c r="A269" s="3" t="s">
        <v>317</v>
      </c>
      <c r="B269" s="3" t="s">
        <v>76</v>
      </c>
      <c r="C269" s="4">
        <v>67</v>
      </c>
      <c r="D269" s="4">
        <v>17.3</v>
      </c>
      <c r="E269" s="4">
        <v>2.1</v>
      </c>
      <c r="F269" s="4">
        <v>5</v>
      </c>
      <c r="G269" s="4">
        <v>41.5</v>
      </c>
      <c r="H269" s="4">
        <v>0.6</v>
      </c>
      <c r="I269" s="4">
        <v>1.9</v>
      </c>
      <c r="J269" s="4">
        <v>29.6</v>
      </c>
      <c r="K269" s="4">
        <v>1.3</v>
      </c>
      <c r="L269" s="4">
        <v>1.8</v>
      </c>
      <c r="M269" s="4">
        <v>73.099999999999994</v>
      </c>
      <c r="N269" s="4">
        <v>0.4</v>
      </c>
      <c r="O269" s="4">
        <v>1.5</v>
      </c>
      <c r="P269" s="4">
        <v>1.9</v>
      </c>
      <c r="Q269" s="4">
        <v>1.1000000000000001</v>
      </c>
      <c r="R269" s="4">
        <v>1</v>
      </c>
      <c r="S269" s="4">
        <v>0.5</v>
      </c>
      <c r="T269" s="4">
        <v>0</v>
      </c>
      <c r="U269" s="4">
        <v>1.9</v>
      </c>
      <c r="V269" s="4">
        <v>6</v>
      </c>
    </row>
    <row r="270" spans="1:22" x14ac:dyDescent="0.25">
      <c r="A270" s="3" t="s">
        <v>318</v>
      </c>
      <c r="B270" s="3" t="s">
        <v>74</v>
      </c>
      <c r="C270" s="4">
        <v>67</v>
      </c>
      <c r="D270" s="4">
        <v>13.6</v>
      </c>
      <c r="E270" s="4">
        <v>2.2000000000000002</v>
      </c>
      <c r="F270" s="4">
        <v>5.0999999999999996</v>
      </c>
      <c r="G270" s="4">
        <v>42.9</v>
      </c>
      <c r="H270" s="4">
        <v>0.6</v>
      </c>
      <c r="I270" s="4">
        <v>1.9</v>
      </c>
      <c r="J270" s="4">
        <v>33.6</v>
      </c>
      <c r="K270" s="4">
        <v>1</v>
      </c>
      <c r="L270" s="4">
        <v>1.6</v>
      </c>
      <c r="M270" s="4">
        <v>60.6</v>
      </c>
      <c r="N270" s="4">
        <v>0.1</v>
      </c>
      <c r="O270" s="4">
        <v>1.6</v>
      </c>
      <c r="P270" s="4">
        <v>1.7</v>
      </c>
      <c r="Q270" s="4">
        <v>1.4</v>
      </c>
      <c r="R270" s="4">
        <v>1.2</v>
      </c>
      <c r="S270" s="4">
        <v>0.6</v>
      </c>
      <c r="T270" s="4">
        <v>0.2</v>
      </c>
      <c r="U270" s="4">
        <v>1.5</v>
      </c>
      <c r="V270" s="4">
        <v>6</v>
      </c>
    </row>
    <row r="271" spans="1:22" x14ac:dyDescent="0.25">
      <c r="A271" s="3" t="s">
        <v>319</v>
      </c>
      <c r="B271" s="3" t="s">
        <v>86</v>
      </c>
      <c r="C271" s="4">
        <v>76</v>
      </c>
      <c r="D271" s="4">
        <v>25.6</v>
      </c>
      <c r="E271" s="4">
        <v>2.6</v>
      </c>
      <c r="F271" s="4">
        <v>6.5</v>
      </c>
      <c r="G271" s="4">
        <v>40.700000000000003</v>
      </c>
      <c r="H271" s="4">
        <v>0.3</v>
      </c>
      <c r="I271" s="4">
        <v>0.9</v>
      </c>
      <c r="J271" s="4">
        <v>29</v>
      </c>
      <c r="K271" s="4">
        <v>0.4</v>
      </c>
      <c r="L271" s="4">
        <v>0.8</v>
      </c>
      <c r="M271" s="4">
        <v>56.7</v>
      </c>
      <c r="N271" s="4">
        <v>0.4</v>
      </c>
      <c r="O271" s="4">
        <v>2.7</v>
      </c>
      <c r="P271" s="4">
        <v>3.1</v>
      </c>
      <c r="Q271" s="4">
        <v>1.6</v>
      </c>
      <c r="R271" s="4">
        <v>0.5</v>
      </c>
      <c r="S271" s="4">
        <v>0.5</v>
      </c>
      <c r="T271" s="4">
        <v>0.3</v>
      </c>
      <c r="U271" s="4">
        <v>0.8</v>
      </c>
      <c r="V271" s="4">
        <v>6</v>
      </c>
    </row>
    <row r="272" spans="1:22" x14ac:dyDescent="0.25">
      <c r="A272" s="3" t="s">
        <v>320</v>
      </c>
      <c r="B272" s="3" t="s">
        <v>101</v>
      </c>
      <c r="C272" s="4">
        <v>80</v>
      </c>
      <c r="D272" s="4">
        <v>19.8</v>
      </c>
      <c r="E272" s="4">
        <v>2.2999999999999998</v>
      </c>
      <c r="F272" s="4">
        <v>5.8</v>
      </c>
      <c r="G272" s="4">
        <v>39.6</v>
      </c>
      <c r="H272" s="4">
        <v>0.7</v>
      </c>
      <c r="I272" s="4">
        <v>2.2999999999999998</v>
      </c>
      <c r="J272" s="4">
        <v>31.9</v>
      </c>
      <c r="K272" s="4">
        <v>0.6</v>
      </c>
      <c r="L272" s="4">
        <v>0.8</v>
      </c>
      <c r="M272" s="4">
        <v>77</v>
      </c>
      <c r="N272" s="4">
        <v>0.5</v>
      </c>
      <c r="O272" s="4">
        <v>1.5</v>
      </c>
      <c r="P272" s="4">
        <v>2</v>
      </c>
      <c r="Q272" s="4">
        <v>0.7</v>
      </c>
      <c r="R272" s="4">
        <v>0.4</v>
      </c>
      <c r="S272" s="4">
        <v>0.9</v>
      </c>
      <c r="T272" s="4">
        <v>0.2</v>
      </c>
      <c r="U272" s="4">
        <v>1.8</v>
      </c>
      <c r="V272" s="4">
        <v>5.9</v>
      </c>
    </row>
    <row r="273" spans="1:22" x14ac:dyDescent="0.25">
      <c r="A273" s="3" t="s">
        <v>321</v>
      </c>
      <c r="B273" s="3" t="s">
        <v>84</v>
      </c>
      <c r="C273" s="4">
        <v>68</v>
      </c>
      <c r="D273" s="4">
        <v>17.100000000000001</v>
      </c>
      <c r="E273" s="4">
        <v>2.4</v>
      </c>
      <c r="F273" s="4">
        <v>6</v>
      </c>
      <c r="G273" s="4">
        <v>39.5</v>
      </c>
      <c r="H273" s="4">
        <v>0.4</v>
      </c>
      <c r="I273" s="4">
        <v>0.9</v>
      </c>
      <c r="J273" s="4">
        <v>37.5</v>
      </c>
      <c r="K273" s="4">
        <v>0.8</v>
      </c>
      <c r="L273" s="4">
        <v>0.9</v>
      </c>
      <c r="M273" s="4">
        <v>85.5</v>
      </c>
      <c r="N273" s="4">
        <v>0.8</v>
      </c>
      <c r="O273" s="4">
        <v>2.2999999999999998</v>
      </c>
      <c r="P273" s="4">
        <v>3.1</v>
      </c>
      <c r="Q273" s="4">
        <v>0.9</v>
      </c>
      <c r="R273" s="4">
        <v>0.9</v>
      </c>
      <c r="S273" s="4">
        <v>0.6</v>
      </c>
      <c r="T273" s="4">
        <v>0.7</v>
      </c>
      <c r="U273" s="4">
        <v>2.7</v>
      </c>
      <c r="V273" s="4">
        <v>5.9</v>
      </c>
    </row>
    <row r="274" spans="1:22" x14ac:dyDescent="0.25">
      <c r="A274" s="3" t="s">
        <v>322</v>
      </c>
      <c r="B274" s="3" t="s">
        <v>50</v>
      </c>
      <c r="C274" s="4">
        <v>56</v>
      </c>
      <c r="D274" s="4">
        <v>17</v>
      </c>
      <c r="E274" s="4">
        <v>2.4</v>
      </c>
      <c r="F274" s="4">
        <v>4.4000000000000004</v>
      </c>
      <c r="G274" s="4">
        <v>54.6</v>
      </c>
      <c r="H274" s="4">
        <v>0</v>
      </c>
      <c r="I274" s="4">
        <v>0</v>
      </c>
      <c r="J274" s="4">
        <v>0</v>
      </c>
      <c r="K274" s="4">
        <v>1</v>
      </c>
      <c r="L274" s="4">
        <v>1.2</v>
      </c>
      <c r="M274" s="4">
        <v>83.6</v>
      </c>
      <c r="N274" s="4">
        <v>1.7</v>
      </c>
      <c r="O274" s="4">
        <v>3.3</v>
      </c>
      <c r="P274" s="4">
        <v>4.9000000000000004</v>
      </c>
      <c r="Q274" s="4">
        <v>0.7</v>
      </c>
      <c r="R274" s="4">
        <v>1.1000000000000001</v>
      </c>
      <c r="S274" s="4">
        <v>0.4</v>
      </c>
      <c r="T274" s="4">
        <v>0.8</v>
      </c>
      <c r="U274" s="4">
        <v>3.3</v>
      </c>
      <c r="V274" s="4">
        <v>5.9</v>
      </c>
    </row>
    <row r="275" spans="1:22" x14ac:dyDescent="0.25">
      <c r="A275" s="3" t="s">
        <v>323</v>
      </c>
      <c r="B275" s="3" t="s">
        <v>29</v>
      </c>
      <c r="C275" s="4">
        <v>48</v>
      </c>
      <c r="D275" s="4">
        <v>20.2</v>
      </c>
      <c r="E275" s="4">
        <v>2.1</v>
      </c>
      <c r="F275" s="4">
        <v>4</v>
      </c>
      <c r="G275" s="4">
        <v>53.2</v>
      </c>
      <c r="H275" s="4">
        <v>0</v>
      </c>
      <c r="I275" s="4">
        <v>0</v>
      </c>
      <c r="J275" s="4" t="s">
        <v>89</v>
      </c>
      <c r="K275" s="4">
        <v>1.6</v>
      </c>
      <c r="L275" s="4">
        <v>2.6</v>
      </c>
      <c r="M275" s="4">
        <v>61.9</v>
      </c>
      <c r="N275" s="4">
        <v>2.1</v>
      </c>
      <c r="O275" s="4">
        <v>5.8</v>
      </c>
      <c r="P275" s="4">
        <v>7.9</v>
      </c>
      <c r="Q275" s="4">
        <v>0.5</v>
      </c>
      <c r="R275" s="4">
        <v>1.2</v>
      </c>
      <c r="S275" s="4">
        <v>0.3</v>
      </c>
      <c r="T275" s="4">
        <v>0.8</v>
      </c>
      <c r="U275" s="4">
        <v>1.9</v>
      </c>
      <c r="V275" s="4">
        <v>5.8</v>
      </c>
    </row>
    <row r="276" spans="1:22" x14ac:dyDescent="0.25">
      <c r="A276" s="3" t="s">
        <v>324</v>
      </c>
      <c r="B276" s="3" t="s">
        <v>48</v>
      </c>
      <c r="C276" s="4">
        <v>70</v>
      </c>
      <c r="D276" s="4">
        <v>15</v>
      </c>
      <c r="E276" s="4">
        <v>2.2000000000000002</v>
      </c>
      <c r="F276" s="4">
        <v>4.0999999999999996</v>
      </c>
      <c r="G276" s="4">
        <v>53.8</v>
      </c>
      <c r="H276" s="4">
        <v>0</v>
      </c>
      <c r="I276" s="4">
        <v>0</v>
      </c>
      <c r="J276" s="4">
        <v>0</v>
      </c>
      <c r="K276" s="4">
        <v>1.2</v>
      </c>
      <c r="L276" s="4">
        <v>1.7</v>
      </c>
      <c r="M276" s="4">
        <v>71.900000000000006</v>
      </c>
      <c r="N276" s="4">
        <v>1.5</v>
      </c>
      <c r="O276" s="4">
        <v>2.6</v>
      </c>
      <c r="P276" s="4">
        <v>4</v>
      </c>
      <c r="Q276" s="4">
        <v>0.5</v>
      </c>
      <c r="R276" s="4">
        <v>0.9</v>
      </c>
      <c r="S276" s="4">
        <v>0.3</v>
      </c>
      <c r="T276" s="4">
        <v>0.5</v>
      </c>
      <c r="U276" s="4">
        <v>2</v>
      </c>
      <c r="V276" s="4">
        <v>5.7</v>
      </c>
    </row>
    <row r="277" spans="1:22" x14ac:dyDescent="0.25">
      <c r="A277" s="3" t="s">
        <v>325</v>
      </c>
      <c r="B277" s="3" t="s">
        <v>29</v>
      </c>
      <c r="C277" s="4">
        <v>55</v>
      </c>
      <c r="D277" s="4">
        <v>19.7</v>
      </c>
      <c r="E277" s="4">
        <v>2.1</v>
      </c>
      <c r="F277" s="4">
        <v>5.3</v>
      </c>
      <c r="G277" s="4">
        <v>40.1</v>
      </c>
      <c r="H277" s="4">
        <v>1.3</v>
      </c>
      <c r="I277" s="4">
        <v>3.5</v>
      </c>
      <c r="J277" s="4">
        <v>35.799999999999997</v>
      </c>
      <c r="K277" s="4">
        <v>0.2</v>
      </c>
      <c r="L277" s="4">
        <v>0.3</v>
      </c>
      <c r="M277" s="4">
        <v>52.6</v>
      </c>
      <c r="N277" s="4">
        <v>0.4</v>
      </c>
      <c r="O277" s="4">
        <v>1.8</v>
      </c>
      <c r="P277" s="4">
        <v>2.2000000000000002</v>
      </c>
      <c r="Q277" s="4">
        <v>1.1000000000000001</v>
      </c>
      <c r="R277" s="4">
        <v>0.5</v>
      </c>
      <c r="S277" s="4">
        <v>0.5</v>
      </c>
      <c r="T277" s="4">
        <v>0.6</v>
      </c>
      <c r="U277" s="4">
        <v>2.2000000000000002</v>
      </c>
      <c r="V277" s="4">
        <v>5.7</v>
      </c>
    </row>
    <row r="278" spans="1:22" x14ac:dyDescent="0.25">
      <c r="A278" s="3" t="s">
        <v>326</v>
      </c>
      <c r="B278" s="3" t="s">
        <v>67</v>
      </c>
      <c r="C278" s="4">
        <v>73</v>
      </c>
      <c r="D278" s="4">
        <v>19.399999999999999</v>
      </c>
      <c r="E278" s="4">
        <v>2.5</v>
      </c>
      <c r="F278" s="4">
        <v>4.5</v>
      </c>
      <c r="G278" s="4">
        <v>53.9</v>
      </c>
      <c r="H278" s="4">
        <v>0</v>
      </c>
      <c r="I278" s="4">
        <v>0</v>
      </c>
      <c r="J278" s="4">
        <v>0</v>
      </c>
      <c r="K278" s="4">
        <v>0.8</v>
      </c>
      <c r="L278" s="4">
        <v>1.3</v>
      </c>
      <c r="M278" s="4">
        <v>64.900000000000006</v>
      </c>
      <c r="N278" s="4">
        <v>1.3</v>
      </c>
      <c r="O278" s="4">
        <v>3.6</v>
      </c>
      <c r="P278" s="4">
        <v>4.9000000000000004</v>
      </c>
      <c r="Q278" s="4">
        <v>1</v>
      </c>
      <c r="R278" s="4">
        <v>0.8</v>
      </c>
      <c r="S278" s="4">
        <v>0.5</v>
      </c>
      <c r="T278" s="4">
        <v>1.2</v>
      </c>
      <c r="U278" s="4">
        <v>2.6</v>
      </c>
      <c r="V278" s="4">
        <v>5.7</v>
      </c>
    </row>
    <row r="279" spans="1:22" x14ac:dyDescent="0.25">
      <c r="A279" s="3" t="s">
        <v>327</v>
      </c>
      <c r="B279" s="3" t="s">
        <v>72</v>
      </c>
      <c r="C279" s="4">
        <v>76</v>
      </c>
      <c r="D279" s="4">
        <v>15.4</v>
      </c>
      <c r="E279" s="4">
        <v>2.4</v>
      </c>
      <c r="F279" s="4">
        <v>5.5</v>
      </c>
      <c r="G279" s="4">
        <v>42.9</v>
      </c>
      <c r="H279" s="4">
        <v>0.4</v>
      </c>
      <c r="I279" s="4">
        <v>1.2</v>
      </c>
      <c r="J279" s="4">
        <v>31.5</v>
      </c>
      <c r="K279" s="4">
        <v>0.6</v>
      </c>
      <c r="L279" s="4">
        <v>0.8</v>
      </c>
      <c r="M279" s="4">
        <v>82.5</v>
      </c>
      <c r="N279" s="4">
        <v>0.7</v>
      </c>
      <c r="O279" s="4">
        <v>2.7</v>
      </c>
      <c r="P279" s="4">
        <v>3.4</v>
      </c>
      <c r="Q279" s="4">
        <v>0.3</v>
      </c>
      <c r="R279" s="4">
        <v>0.7</v>
      </c>
      <c r="S279" s="4">
        <v>0.2</v>
      </c>
      <c r="T279" s="4">
        <v>0.3</v>
      </c>
      <c r="U279" s="4">
        <v>2</v>
      </c>
      <c r="V279" s="4">
        <v>5.7</v>
      </c>
    </row>
    <row r="280" spans="1:22" x14ac:dyDescent="0.25">
      <c r="A280" s="3" t="s">
        <v>328</v>
      </c>
      <c r="B280" s="3" t="s">
        <v>86</v>
      </c>
      <c r="C280" s="4">
        <v>63</v>
      </c>
      <c r="D280" s="4">
        <v>15.2</v>
      </c>
      <c r="E280" s="4">
        <v>2.5</v>
      </c>
      <c r="F280" s="4">
        <v>4.5999999999999996</v>
      </c>
      <c r="G280" s="4">
        <v>53.4</v>
      </c>
      <c r="H280" s="4">
        <v>0</v>
      </c>
      <c r="I280" s="4">
        <v>0</v>
      </c>
      <c r="J280" s="4" t="s">
        <v>89</v>
      </c>
      <c r="K280" s="4">
        <v>0.7</v>
      </c>
      <c r="L280" s="4">
        <v>1.4</v>
      </c>
      <c r="M280" s="4">
        <v>52.8</v>
      </c>
      <c r="N280" s="4">
        <v>1.5</v>
      </c>
      <c r="O280" s="4">
        <v>2.7</v>
      </c>
      <c r="P280" s="4">
        <v>4.0999999999999996</v>
      </c>
      <c r="Q280" s="4">
        <v>0.4</v>
      </c>
      <c r="R280" s="4">
        <v>0.6</v>
      </c>
      <c r="S280" s="4">
        <v>0.3</v>
      </c>
      <c r="T280" s="4">
        <v>0.7</v>
      </c>
      <c r="U280" s="4">
        <v>1.8</v>
      </c>
      <c r="V280" s="4">
        <v>5.7</v>
      </c>
    </row>
    <row r="281" spans="1:22" x14ac:dyDescent="0.25">
      <c r="A281" s="3" t="s">
        <v>329</v>
      </c>
      <c r="B281" s="3" t="s">
        <v>108</v>
      </c>
      <c r="C281" s="4">
        <v>59</v>
      </c>
      <c r="D281" s="4">
        <v>14.7</v>
      </c>
      <c r="E281" s="4">
        <v>1.9</v>
      </c>
      <c r="F281" s="4">
        <v>4.5</v>
      </c>
      <c r="G281" s="4">
        <v>42</v>
      </c>
      <c r="H281" s="4">
        <v>1</v>
      </c>
      <c r="I281" s="4">
        <v>2.6</v>
      </c>
      <c r="J281" s="4">
        <v>39.1</v>
      </c>
      <c r="K281" s="4">
        <v>0.8</v>
      </c>
      <c r="L281" s="4">
        <v>1.1000000000000001</v>
      </c>
      <c r="M281" s="4">
        <v>73.8</v>
      </c>
      <c r="N281" s="4">
        <v>0.2</v>
      </c>
      <c r="O281" s="4">
        <v>1.6</v>
      </c>
      <c r="P281" s="4">
        <v>1.9</v>
      </c>
      <c r="Q281" s="4">
        <v>0.6</v>
      </c>
      <c r="R281" s="4">
        <v>0.6</v>
      </c>
      <c r="S281" s="4">
        <v>0.5</v>
      </c>
      <c r="T281" s="4">
        <v>0.1</v>
      </c>
      <c r="U281" s="4">
        <v>1.2</v>
      </c>
      <c r="V281" s="4">
        <v>5.6</v>
      </c>
    </row>
    <row r="282" spans="1:22" x14ac:dyDescent="0.25">
      <c r="A282" s="3" t="s">
        <v>330</v>
      </c>
      <c r="B282" s="3" t="s">
        <v>108</v>
      </c>
      <c r="C282" s="4">
        <v>49</v>
      </c>
      <c r="D282" s="4">
        <v>10.6</v>
      </c>
      <c r="E282" s="4">
        <v>2.2000000000000002</v>
      </c>
      <c r="F282" s="4">
        <v>4.5999999999999996</v>
      </c>
      <c r="G282" s="4">
        <v>47.1</v>
      </c>
      <c r="H282" s="4">
        <v>0.8</v>
      </c>
      <c r="I282" s="4">
        <v>1.7</v>
      </c>
      <c r="J282" s="4">
        <v>47.6</v>
      </c>
      <c r="K282" s="4">
        <v>0.4</v>
      </c>
      <c r="L282" s="4">
        <v>0.4</v>
      </c>
      <c r="M282" s="4">
        <v>90.5</v>
      </c>
      <c r="N282" s="4">
        <v>0.2</v>
      </c>
      <c r="O282" s="4">
        <v>0.9</v>
      </c>
      <c r="P282" s="4">
        <v>1.1000000000000001</v>
      </c>
      <c r="Q282" s="4">
        <v>1.3</v>
      </c>
      <c r="R282" s="4">
        <v>1</v>
      </c>
      <c r="S282" s="4">
        <v>0.3</v>
      </c>
      <c r="T282" s="4">
        <v>0.1</v>
      </c>
      <c r="U282" s="4">
        <v>0.7</v>
      </c>
      <c r="V282" s="4">
        <v>5.6</v>
      </c>
    </row>
    <row r="283" spans="1:22" x14ac:dyDescent="0.25">
      <c r="A283" s="3" t="s">
        <v>331</v>
      </c>
      <c r="B283" s="3" t="s">
        <v>74</v>
      </c>
      <c r="C283" s="4">
        <v>36</v>
      </c>
      <c r="D283" s="4">
        <v>20.9</v>
      </c>
      <c r="E283" s="4">
        <v>2</v>
      </c>
      <c r="F283" s="4">
        <v>5.3</v>
      </c>
      <c r="G283" s="4">
        <v>38</v>
      </c>
      <c r="H283" s="4">
        <v>1.2</v>
      </c>
      <c r="I283" s="4">
        <v>3.6</v>
      </c>
      <c r="J283" s="4">
        <v>32.6</v>
      </c>
      <c r="K283" s="4">
        <v>0.4</v>
      </c>
      <c r="L283" s="4">
        <v>0.6</v>
      </c>
      <c r="M283" s="4">
        <v>70</v>
      </c>
      <c r="N283" s="4">
        <v>0.7</v>
      </c>
      <c r="O283" s="4">
        <v>3.9</v>
      </c>
      <c r="P283" s="4">
        <v>4.5999999999999996</v>
      </c>
      <c r="Q283" s="4">
        <v>0.8</v>
      </c>
      <c r="R283" s="4">
        <v>0.6</v>
      </c>
      <c r="S283" s="4">
        <v>0.5</v>
      </c>
      <c r="T283" s="4">
        <v>0.8</v>
      </c>
      <c r="U283" s="4">
        <v>2.6</v>
      </c>
      <c r="V283" s="4">
        <v>5.6</v>
      </c>
    </row>
    <row r="284" spans="1:22" x14ac:dyDescent="0.25">
      <c r="A284" s="3" t="s">
        <v>332</v>
      </c>
      <c r="B284" s="3" t="s">
        <v>29</v>
      </c>
      <c r="C284" s="4">
        <v>62</v>
      </c>
      <c r="D284" s="4">
        <v>15.4</v>
      </c>
      <c r="E284" s="4">
        <v>2.1</v>
      </c>
      <c r="F284" s="4">
        <v>4.8</v>
      </c>
      <c r="G284" s="4">
        <v>44.3</v>
      </c>
      <c r="H284" s="4">
        <v>0.3</v>
      </c>
      <c r="I284" s="4">
        <v>1.4</v>
      </c>
      <c r="J284" s="4">
        <v>25</v>
      </c>
      <c r="K284" s="4">
        <v>0.9</v>
      </c>
      <c r="L284" s="4">
        <v>1.5</v>
      </c>
      <c r="M284" s="4">
        <v>60.4</v>
      </c>
      <c r="N284" s="4">
        <v>1</v>
      </c>
      <c r="O284" s="4">
        <v>2.7</v>
      </c>
      <c r="P284" s="4">
        <v>3.6</v>
      </c>
      <c r="Q284" s="4">
        <v>0.5</v>
      </c>
      <c r="R284" s="4">
        <v>0.8</v>
      </c>
      <c r="S284" s="4">
        <v>0.3</v>
      </c>
      <c r="T284" s="4">
        <v>0.3</v>
      </c>
      <c r="U284" s="4">
        <v>2.1</v>
      </c>
      <c r="V284" s="4">
        <v>5.5</v>
      </c>
    </row>
    <row r="285" spans="1:22" x14ac:dyDescent="0.25">
      <c r="A285" s="3" t="s">
        <v>333</v>
      </c>
      <c r="B285" s="3" t="s">
        <v>74</v>
      </c>
      <c r="C285" s="4">
        <v>65</v>
      </c>
      <c r="D285" s="4">
        <v>16.8</v>
      </c>
      <c r="E285" s="4">
        <v>2.2000000000000002</v>
      </c>
      <c r="F285" s="4">
        <v>4.5999999999999996</v>
      </c>
      <c r="G285" s="4">
        <v>47.7</v>
      </c>
      <c r="H285" s="4">
        <v>0</v>
      </c>
      <c r="I285" s="4">
        <v>0</v>
      </c>
      <c r="J285" s="4" t="s">
        <v>89</v>
      </c>
      <c r="K285" s="4">
        <v>1</v>
      </c>
      <c r="L285" s="4">
        <v>1.4</v>
      </c>
      <c r="M285" s="4">
        <v>68.099999999999994</v>
      </c>
      <c r="N285" s="4">
        <v>1.3</v>
      </c>
      <c r="O285" s="4">
        <v>2.6</v>
      </c>
      <c r="P285" s="4">
        <v>3.9</v>
      </c>
      <c r="Q285" s="4">
        <v>0.8</v>
      </c>
      <c r="R285" s="4">
        <v>0.7</v>
      </c>
      <c r="S285" s="4">
        <v>0.4</v>
      </c>
      <c r="T285" s="4">
        <v>0.7</v>
      </c>
      <c r="U285" s="4">
        <v>2.1</v>
      </c>
      <c r="V285" s="4">
        <v>5.4</v>
      </c>
    </row>
    <row r="286" spans="1:22" x14ac:dyDescent="0.25">
      <c r="A286" s="3" t="s">
        <v>334</v>
      </c>
      <c r="B286" s="3" t="s">
        <v>37</v>
      </c>
      <c r="C286" s="4">
        <v>63</v>
      </c>
      <c r="D286" s="4">
        <v>16.899999999999999</v>
      </c>
      <c r="E286" s="4">
        <v>2.1</v>
      </c>
      <c r="F286" s="4">
        <v>5.2</v>
      </c>
      <c r="G286" s="4">
        <v>39.9</v>
      </c>
      <c r="H286" s="4">
        <v>0.7</v>
      </c>
      <c r="I286" s="4">
        <v>1.9</v>
      </c>
      <c r="J286" s="4">
        <v>35</v>
      </c>
      <c r="K286" s="4">
        <v>0.7</v>
      </c>
      <c r="L286" s="4">
        <v>0.8</v>
      </c>
      <c r="M286" s="4">
        <v>80.8</v>
      </c>
      <c r="N286" s="4">
        <v>0.6</v>
      </c>
      <c r="O286" s="4">
        <v>2.1</v>
      </c>
      <c r="P286" s="4">
        <v>2.7</v>
      </c>
      <c r="Q286" s="4">
        <v>0.8</v>
      </c>
      <c r="R286" s="4">
        <v>0.4</v>
      </c>
      <c r="S286" s="4">
        <v>0.3</v>
      </c>
      <c r="T286" s="4">
        <v>0.3</v>
      </c>
      <c r="U286" s="4">
        <v>1.5</v>
      </c>
      <c r="V286" s="4">
        <v>5.4</v>
      </c>
    </row>
    <row r="287" spans="1:22" x14ac:dyDescent="0.25">
      <c r="A287" s="3" t="s">
        <v>335</v>
      </c>
      <c r="B287" s="3" t="s">
        <v>76</v>
      </c>
      <c r="C287" s="4">
        <v>9</v>
      </c>
      <c r="D287" s="4">
        <v>12.9</v>
      </c>
      <c r="E287" s="4">
        <v>2</v>
      </c>
      <c r="F287" s="4">
        <v>4.7</v>
      </c>
      <c r="G287" s="4">
        <v>42.9</v>
      </c>
      <c r="H287" s="4">
        <v>0.8</v>
      </c>
      <c r="I287" s="4">
        <v>2.2999999999999998</v>
      </c>
      <c r="J287" s="4">
        <v>33.299999999999997</v>
      </c>
      <c r="K287" s="4">
        <v>0.6</v>
      </c>
      <c r="L287" s="4">
        <v>0.7</v>
      </c>
      <c r="M287" s="4">
        <v>83.3</v>
      </c>
      <c r="N287" s="4">
        <v>0</v>
      </c>
      <c r="O287" s="4">
        <v>1</v>
      </c>
      <c r="P287" s="4">
        <v>1</v>
      </c>
      <c r="Q287" s="4">
        <v>1.1000000000000001</v>
      </c>
      <c r="R287" s="4">
        <v>0.6</v>
      </c>
      <c r="S287" s="4">
        <v>0.9</v>
      </c>
      <c r="T287" s="4">
        <v>0</v>
      </c>
      <c r="U287" s="4">
        <v>1.2</v>
      </c>
      <c r="V287" s="4">
        <v>5.3</v>
      </c>
    </row>
    <row r="288" spans="1:22" x14ac:dyDescent="0.25">
      <c r="A288" s="3" t="s">
        <v>336</v>
      </c>
      <c r="B288" s="3" t="s">
        <v>35</v>
      </c>
      <c r="C288" s="4">
        <v>38</v>
      </c>
      <c r="D288" s="4">
        <v>12.5</v>
      </c>
      <c r="E288" s="4">
        <v>1.9</v>
      </c>
      <c r="F288" s="4">
        <v>4.7</v>
      </c>
      <c r="G288" s="4">
        <v>41.6</v>
      </c>
      <c r="H288" s="4">
        <v>0.8</v>
      </c>
      <c r="I288" s="4">
        <v>2.1</v>
      </c>
      <c r="J288" s="4">
        <v>37.5</v>
      </c>
      <c r="K288" s="4">
        <v>0.6</v>
      </c>
      <c r="L288" s="4">
        <v>0.9</v>
      </c>
      <c r="M288" s="4">
        <v>67.599999999999994</v>
      </c>
      <c r="N288" s="4">
        <v>0.2</v>
      </c>
      <c r="O288" s="4">
        <v>1.1000000000000001</v>
      </c>
      <c r="P288" s="4">
        <v>1.3</v>
      </c>
      <c r="Q288" s="4">
        <v>0.7</v>
      </c>
      <c r="R288" s="4">
        <v>0.9</v>
      </c>
      <c r="S288" s="4">
        <v>0.4</v>
      </c>
      <c r="T288" s="4">
        <v>0.1</v>
      </c>
      <c r="U288" s="4">
        <v>1.4</v>
      </c>
      <c r="V288" s="4">
        <v>5.3</v>
      </c>
    </row>
    <row r="289" spans="1:22" x14ac:dyDescent="0.25">
      <c r="A289" s="3" t="s">
        <v>337</v>
      </c>
      <c r="B289" s="3" t="s">
        <v>41</v>
      </c>
      <c r="C289" s="4">
        <v>19</v>
      </c>
      <c r="D289" s="4">
        <v>14.7</v>
      </c>
      <c r="E289" s="4">
        <v>1.9</v>
      </c>
      <c r="F289" s="4">
        <v>5.7</v>
      </c>
      <c r="G289" s="4">
        <v>34.299999999999997</v>
      </c>
      <c r="H289" s="4">
        <v>0.4</v>
      </c>
      <c r="I289" s="4">
        <v>1.5</v>
      </c>
      <c r="J289" s="4">
        <v>27.6</v>
      </c>
      <c r="K289" s="4">
        <v>0.9</v>
      </c>
      <c r="L289" s="4">
        <v>1.1000000000000001</v>
      </c>
      <c r="M289" s="4">
        <v>81</v>
      </c>
      <c r="N289" s="4">
        <v>0.2</v>
      </c>
      <c r="O289" s="4">
        <v>1.3</v>
      </c>
      <c r="P289" s="4">
        <v>1.4</v>
      </c>
      <c r="Q289" s="4">
        <v>1.1000000000000001</v>
      </c>
      <c r="R289" s="4">
        <v>1.1000000000000001</v>
      </c>
      <c r="S289" s="4">
        <v>0.5</v>
      </c>
      <c r="T289" s="4">
        <v>0.1</v>
      </c>
      <c r="U289" s="4">
        <v>0.9</v>
      </c>
      <c r="V289" s="4">
        <v>5.2</v>
      </c>
    </row>
    <row r="290" spans="1:22" x14ac:dyDescent="0.25">
      <c r="A290" s="3" t="s">
        <v>338</v>
      </c>
      <c r="B290" s="3" t="s">
        <v>39</v>
      </c>
      <c r="C290" s="4">
        <v>78</v>
      </c>
      <c r="D290" s="4">
        <v>22.1</v>
      </c>
      <c r="E290" s="4">
        <v>1.9</v>
      </c>
      <c r="F290" s="4">
        <v>5.3</v>
      </c>
      <c r="G290" s="4">
        <v>36.299999999999997</v>
      </c>
      <c r="H290" s="4">
        <v>0.8</v>
      </c>
      <c r="I290" s="4">
        <v>2.1</v>
      </c>
      <c r="J290" s="4">
        <v>38.700000000000003</v>
      </c>
      <c r="K290" s="4">
        <v>0.5</v>
      </c>
      <c r="L290" s="4">
        <v>0.7</v>
      </c>
      <c r="M290" s="4">
        <v>76.900000000000006</v>
      </c>
      <c r="N290" s="4">
        <v>0.3</v>
      </c>
      <c r="O290" s="4">
        <v>1.8</v>
      </c>
      <c r="P290" s="4">
        <v>2.1</v>
      </c>
      <c r="Q290" s="4">
        <v>1.9</v>
      </c>
      <c r="R290" s="4">
        <v>0.7</v>
      </c>
      <c r="S290" s="4">
        <v>0.6</v>
      </c>
      <c r="T290" s="4">
        <v>0.2</v>
      </c>
      <c r="U290" s="4">
        <v>1.6</v>
      </c>
      <c r="V290" s="4">
        <v>5.2</v>
      </c>
    </row>
    <row r="291" spans="1:22" x14ac:dyDescent="0.25">
      <c r="A291" s="3" t="s">
        <v>339</v>
      </c>
      <c r="B291" s="3" t="s">
        <v>21</v>
      </c>
      <c r="C291" s="4">
        <v>81</v>
      </c>
      <c r="D291" s="4">
        <v>17.600000000000001</v>
      </c>
      <c r="E291" s="4">
        <v>1.7</v>
      </c>
      <c r="F291" s="4">
        <v>4.5</v>
      </c>
      <c r="G291" s="4">
        <v>39.1</v>
      </c>
      <c r="H291" s="4">
        <v>1.1000000000000001</v>
      </c>
      <c r="I291" s="4">
        <v>2.8</v>
      </c>
      <c r="J291" s="4">
        <v>38.4</v>
      </c>
      <c r="K291" s="4">
        <v>0.7</v>
      </c>
      <c r="L291" s="4">
        <v>0.9</v>
      </c>
      <c r="M291" s="4">
        <v>77.5</v>
      </c>
      <c r="N291" s="4">
        <v>0.1</v>
      </c>
      <c r="O291" s="4">
        <v>1.4</v>
      </c>
      <c r="P291" s="4">
        <v>1.5</v>
      </c>
      <c r="Q291" s="4">
        <v>1.4</v>
      </c>
      <c r="R291" s="4">
        <v>0.6</v>
      </c>
      <c r="S291" s="4">
        <v>0.9</v>
      </c>
      <c r="T291" s="4">
        <v>0</v>
      </c>
      <c r="U291" s="4">
        <v>1.9</v>
      </c>
      <c r="V291" s="4">
        <v>5.2</v>
      </c>
    </row>
    <row r="292" spans="1:22" x14ac:dyDescent="0.25">
      <c r="A292" s="3" t="s">
        <v>340</v>
      </c>
      <c r="B292" s="3" t="s">
        <v>93</v>
      </c>
      <c r="C292" s="4">
        <v>58</v>
      </c>
      <c r="D292" s="4">
        <v>24.4</v>
      </c>
      <c r="E292" s="4">
        <v>2</v>
      </c>
      <c r="F292" s="4">
        <v>4</v>
      </c>
      <c r="G292" s="4">
        <v>50.4</v>
      </c>
      <c r="H292" s="4">
        <v>0.3</v>
      </c>
      <c r="I292" s="4">
        <v>1.1000000000000001</v>
      </c>
      <c r="J292" s="4">
        <v>29.7</v>
      </c>
      <c r="K292" s="4">
        <v>0.8</v>
      </c>
      <c r="L292" s="4">
        <v>1.7</v>
      </c>
      <c r="M292" s="4">
        <v>46.5</v>
      </c>
      <c r="N292" s="4">
        <v>0.6</v>
      </c>
      <c r="O292" s="4">
        <v>3</v>
      </c>
      <c r="P292" s="4">
        <v>3.7</v>
      </c>
      <c r="Q292" s="4">
        <v>2.5</v>
      </c>
      <c r="R292" s="4">
        <v>1.7</v>
      </c>
      <c r="S292" s="4">
        <v>1.3</v>
      </c>
      <c r="T292" s="4">
        <v>0.2</v>
      </c>
      <c r="U292" s="4">
        <v>1.4</v>
      </c>
      <c r="V292" s="4">
        <v>5.0999999999999996</v>
      </c>
    </row>
    <row r="293" spans="1:22" x14ac:dyDescent="0.25">
      <c r="A293" s="3" t="s">
        <v>341</v>
      </c>
      <c r="B293" s="3" t="s">
        <v>35</v>
      </c>
      <c r="C293" s="4">
        <v>68</v>
      </c>
      <c r="D293" s="4">
        <v>14.5</v>
      </c>
      <c r="E293" s="4">
        <v>1.6</v>
      </c>
      <c r="F293" s="4">
        <v>4.4000000000000004</v>
      </c>
      <c r="G293" s="4">
        <v>37.4</v>
      </c>
      <c r="H293" s="4">
        <v>1</v>
      </c>
      <c r="I293" s="4">
        <v>3</v>
      </c>
      <c r="J293" s="4">
        <v>34.200000000000003</v>
      </c>
      <c r="K293" s="4">
        <v>0.8</v>
      </c>
      <c r="L293" s="4">
        <v>1</v>
      </c>
      <c r="M293" s="4">
        <v>75.400000000000006</v>
      </c>
      <c r="N293" s="4">
        <v>0.4</v>
      </c>
      <c r="O293" s="4">
        <v>2.4</v>
      </c>
      <c r="P293" s="4">
        <v>2.8</v>
      </c>
      <c r="Q293" s="4">
        <v>0.9</v>
      </c>
      <c r="R293" s="4">
        <v>0.6</v>
      </c>
      <c r="S293" s="4">
        <v>0.3</v>
      </c>
      <c r="T293" s="4">
        <v>0.2</v>
      </c>
      <c r="U293" s="4">
        <v>0.9</v>
      </c>
      <c r="V293" s="4">
        <v>5</v>
      </c>
    </row>
    <row r="294" spans="1:22" x14ac:dyDescent="0.25">
      <c r="A294" s="3" t="s">
        <v>342</v>
      </c>
      <c r="B294" s="3" t="s">
        <v>31</v>
      </c>
      <c r="C294" s="4">
        <v>55</v>
      </c>
      <c r="D294" s="4">
        <v>15.8</v>
      </c>
      <c r="E294" s="4">
        <v>1.9</v>
      </c>
      <c r="F294" s="4">
        <v>4.9000000000000004</v>
      </c>
      <c r="G294" s="4">
        <v>37.6</v>
      </c>
      <c r="H294" s="4">
        <v>0.7</v>
      </c>
      <c r="I294" s="4">
        <v>2.2000000000000002</v>
      </c>
      <c r="J294" s="4">
        <v>33.9</v>
      </c>
      <c r="K294" s="4">
        <v>0.5</v>
      </c>
      <c r="L294" s="4">
        <v>0.6</v>
      </c>
      <c r="M294" s="4">
        <v>82.4</v>
      </c>
      <c r="N294" s="4">
        <v>0.2</v>
      </c>
      <c r="O294" s="4">
        <v>1.2</v>
      </c>
      <c r="P294" s="4">
        <v>1.4</v>
      </c>
      <c r="Q294" s="4">
        <v>0.9</v>
      </c>
      <c r="R294" s="4">
        <v>0.6</v>
      </c>
      <c r="S294" s="4">
        <v>0.4</v>
      </c>
      <c r="T294" s="4">
        <v>0.2</v>
      </c>
      <c r="U294" s="4">
        <v>1.7</v>
      </c>
      <c r="V294" s="4">
        <v>5</v>
      </c>
    </row>
    <row r="295" spans="1:22" x14ac:dyDescent="0.25">
      <c r="A295" s="3" t="s">
        <v>343</v>
      </c>
      <c r="B295" s="3" t="s">
        <v>53</v>
      </c>
      <c r="C295" s="4">
        <v>45</v>
      </c>
      <c r="D295" s="4">
        <v>19.100000000000001</v>
      </c>
      <c r="E295" s="4">
        <v>1.8</v>
      </c>
      <c r="F295" s="4">
        <v>3.6</v>
      </c>
      <c r="G295" s="4">
        <v>51.3</v>
      </c>
      <c r="H295" s="4">
        <v>0</v>
      </c>
      <c r="I295" s="4">
        <v>0.1</v>
      </c>
      <c r="J295" s="4">
        <v>20</v>
      </c>
      <c r="K295" s="4">
        <v>1.4</v>
      </c>
      <c r="L295" s="4">
        <v>2.6</v>
      </c>
      <c r="M295" s="4">
        <v>51.3</v>
      </c>
      <c r="N295" s="4">
        <v>1.2</v>
      </c>
      <c r="O295" s="4">
        <v>2</v>
      </c>
      <c r="P295" s="4">
        <v>3.2</v>
      </c>
      <c r="Q295" s="4">
        <v>1.6</v>
      </c>
      <c r="R295" s="4">
        <v>1.2</v>
      </c>
      <c r="S295" s="4">
        <v>0.9</v>
      </c>
      <c r="T295" s="4">
        <v>0.4</v>
      </c>
      <c r="U295" s="4">
        <v>1.4</v>
      </c>
      <c r="V295" s="4">
        <v>5</v>
      </c>
    </row>
    <row r="296" spans="1:22" x14ac:dyDescent="0.25">
      <c r="A296" s="3" t="s">
        <v>344</v>
      </c>
      <c r="B296" s="3" t="s">
        <v>41</v>
      </c>
      <c r="C296" s="4">
        <v>61</v>
      </c>
      <c r="D296" s="4">
        <v>18.7</v>
      </c>
      <c r="E296" s="4">
        <v>2.1</v>
      </c>
      <c r="F296" s="4">
        <v>5.4</v>
      </c>
      <c r="G296" s="4">
        <v>38.5</v>
      </c>
      <c r="H296" s="4">
        <v>0.6</v>
      </c>
      <c r="I296" s="4">
        <v>1.8</v>
      </c>
      <c r="J296" s="4">
        <v>34.299999999999997</v>
      </c>
      <c r="K296" s="4">
        <v>0.3</v>
      </c>
      <c r="L296" s="4">
        <v>0.4</v>
      </c>
      <c r="M296" s="4">
        <v>65.400000000000006</v>
      </c>
      <c r="N296" s="4">
        <v>0.4</v>
      </c>
      <c r="O296" s="4">
        <v>1.2</v>
      </c>
      <c r="P296" s="4">
        <v>1.6</v>
      </c>
      <c r="Q296" s="4">
        <v>2.9</v>
      </c>
      <c r="R296" s="4">
        <v>1.1000000000000001</v>
      </c>
      <c r="S296" s="4">
        <v>0.5</v>
      </c>
      <c r="T296" s="4">
        <v>0.1</v>
      </c>
      <c r="U296" s="4">
        <v>1.5</v>
      </c>
      <c r="V296" s="4">
        <v>5</v>
      </c>
    </row>
    <row r="297" spans="1:22" x14ac:dyDescent="0.25">
      <c r="A297" s="3" t="s">
        <v>345</v>
      </c>
      <c r="B297" s="3" t="s">
        <v>95</v>
      </c>
      <c r="C297" s="4">
        <v>68</v>
      </c>
      <c r="D297" s="4">
        <v>13.8</v>
      </c>
      <c r="E297" s="4">
        <v>1.9</v>
      </c>
      <c r="F297" s="4">
        <v>3.9</v>
      </c>
      <c r="G297" s="4">
        <v>47.5</v>
      </c>
      <c r="H297" s="4">
        <v>0.2</v>
      </c>
      <c r="I297" s="4">
        <v>0.6</v>
      </c>
      <c r="J297" s="4">
        <v>31.6</v>
      </c>
      <c r="K297" s="4">
        <v>1.2</v>
      </c>
      <c r="L297" s="4">
        <v>1.4</v>
      </c>
      <c r="M297" s="4">
        <v>82.3</v>
      </c>
      <c r="N297" s="4">
        <v>0.5</v>
      </c>
      <c r="O297" s="4">
        <v>1.1000000000000001</v>
      </c>
      <c r="P297" s="4">
        <v>1.6</v>
      </c>
      <c r="Q297" s="4">
        <v>1.7</v>
      </c>
      <c r="R297" s="4">
        <v>0.6</v>
      </c>
      <c r="S297" s="4">
        <v>0.5</v>
      </c>
      <c r="T297" s="4">
        <v>0.2</v>
      </c>
      <c r="U297" s="4">
        <v>1.2</v>
      </c>
      <c r="V297" s="4">
        <v>5</v>
      </c>
    </row>
    <row r="298" spans="1:22" x14ac:dyDescent="0.25">
      <c r="A298" s="3" t="s">
        <v>346</v>
      </c>
      <c r="B298" s="3" t="s">
        <v>39</v>
      </c>
      <c r="C298" s="4">
        <v>64</v>
      </c>
      <c r="D298" s="4">
        <v>15.3</v>
      </c>
      <c r="E298" s="4">
        <v>1.5</v>
      </c>
      <c r="F298" s="4">
        <v>3.1</v>
      </c>
      <c r="G298" s="4">
        <v>47.4</v>
      </c>
      <c r="H298" s="4">
        <v>0</v>
      </c>
      <c r="I298" s="4">
        <v>0</v>
      </c>
      <c r="J298" s="4">
        <v>0</v>
      </c>
      <c r="K298" s="4">
        <v>2</v>
      </c>
      <c r="L298" s="4">
        <v>2.9</v>
      </c>
      <c r="M298" s="4">
        <v>68.099999999999994</v>
      </c>
      <c r="N298" s="4">
        <v>1.9</v>
      </c>
      <c r="O298" s="4">
        <v>2.6</v>
      </c>
      <c r="P298" s="4">
        <v>4.5</v>
      </c>
      <c r="Q298" s="4">
        <v>0.3</v>
      </c>
      <c r="R298" s="4">
        <v>0.7</v>
      </c>
      <c r="S298" s="4">
        <v>0.4</v>
      </c>
      <c r="T298" s="4">
        <v>0.3</v>
      </c>
      <c r="U298" s="4">
        <v>2.1</v>
      </c>
      <c r="V298" s="4">
        <v>4.9000000000000004</v>
      </c>
    </row>
    <row r="299" spans="1:22" x14ac:dyDescent="0.25">
      <c r="A299" s="3" t="s">
        <v>347</v>
      </c>
      <c r="B299" s="3" t="s">
        <v>86</v>
      </c>
      <c r="C299" s="4">
        <v>41</v>
      </c>
      <c r="D299" s="4">
        <v>15.7</v>
      </c>
      <c r="E299" s="4">
        <v>1.9</v>
      </c>
      <c r="F299" s="4">
        <v>4.3</v>
      </c>
      <c r="G299" s="4">
        <v>43.8</v>
      </c>
      <c r="H299" s="4">
        <v>0.5</v>
      </c>
      <c r="I299" s="4">
        <v>1</v>
      </c>
      <c r="J299" s="4">
        <v>45.2</v>
      </c>
      <c r="K299" s="4">
        <v>0.6</v>
      </c>
      <c r="L299" s="4">
        <v>0.7</v>
      </c>
      <c r="M299" s="4">
        <v>83.3</v>
      </c>
      <c r="N299" s="4">
        <v>0.2</v>
      </c>
      <c r="O299" s="4">
        <v>1.2</v>
      </c>
      <c r="P299" s="4">
        <v>1.4</v>
      </c>
      <c r="Q299" s="4">
        <v>2.8</v>
      </c>
      <c r="R299" s="4">
        <v>1.1000000000000001</v>
      </c>
      <c r="S299" s="4">
        <v>0.6</v>
      </c>
      <c r="T299" s="4">
        <v>0.1</v>
      </c>
      <c r="U299" s="4">
        <v>1.2</v>
      </c>
      <c r="V299" s="4">
        <v>4.9000000000000004</v>
      </c>
    </row>
    <row r="300" spans="1:22" x14ac:dyDescent="0.25">
      <c r="A300" s="3" t="s">
        <v>348</v>
      </c>
      <c r="B300" s="3" t="s">
        <v>25</v>
      </c>
      <c r="C300" s="4">
        <v>20</v>
      </c>
      <c r="D300" s="4">
        <v>11.8</v>
      </c>
      <c r="E300" s="4">
        <v>1.6</v>
      </c>
      <c r="F300" s="4">
        <v>3.4</v>
      </c>
      <c r="G300" s="4">
        <v>45.6</v>
      </c>
      <c r="H300" s="4">
        <v>1.4</v>
      </c>
      <c r="I300" s="4">
        <v>2.7</v>
      </c>
      <c r="J300" s="4">
        <v>51.9</v>
      </c>
      <c r="K300" s="4">
        <v>0.4</v>
      </c>
      <c r="L300" s="4">
        <v>0.6</v>
      </c>
      <c r="M300" s="4">
        <v>63.6</v>
      </c>
      <c r="N300" s="4">
        <v>0.1</v>
      </c>
      <c r="O300" s="4">
        <v>1.1000000000000001</v>
      </c>
      <c r="P300" s="4">
        <v>1.2</v>
      </c>
      <c r="Q300" s="4">
        <v>0.5</v>
      </c>
      <c r="R300" s="4">
        <v>0.2</v>
      </c>
      <c r="S300" s="4">
        <v>0.2</v>
      </c>
      <c r="T300" s="4">
        <v>0.2</v>
      </c>
      <c r="U300" s="4">
        <v>0.3</v>
      </c>
      <c r="V300" s="4">
        <v>4.9000000000000004</v>
      </c>
    </row>
    <row r="301" spans="1:22" x14ac:dyDescent="0.25">
      <c r="A301" s="3" t="s">
        <v>349</v>
      </c>
      <c r="B301" s="3" t="s">
        <v>84</v>
      </c>
      <c r="C301" s="4">
        <v>52</v>
      </c>
      <c r="D301" s="4">
        <v>15.2</v>
      </c>
      <c r="E301" s="4">
        <v>1.8</v>
      </c>
      <c r="F301" s="4">
        <v>4.9000000000000004</v>
      </c>
      <c r="G301" s="4">
        <v>36.700000000000003</v>
      </c>
      <c r="H301" s="4">
        <v>0.6</v>
      </c>
      <c r="I301" s="4">
        <v>1.8</v>
      </c>
      <c r="J301" s="4">
        <v>31.9</v>
      </c>
      <c r="K301" s="4">
        <v>0.8</v>
      </c>
      <c r="L301" s="4">
        <v>1.1000000000000001</v>
      </c>
      <c r="M301" s="4">
        <v>70.900000000000006</v>
      </c>
      <c r="N301" s="4">
        <v>0.7</v>
      </c>
      <c r="O301" s="4">
        <v>2.1</v>
      </c>
      <c r="P301" s="4">
        <v>2.8</v>
      </c>
      <c r="Q301" s="4">
        <v>0.5</v>
      </c>
      <c r="R301" s="4">
        <v>0.9</v>
      </c>
      <c r="S301" s="4">
        <v>0.4</v>
      </c>
      <c r="T301" s="4">
        <v>0.6</v>
      </c>
      <c r="U301" s="4">
        <v>1.3</v>
      </c>
      <c r="V301" s="4">
        <v>4.9000000000000004</v>
      </c>
    </row>
    <row r="302" spans="1:22" x14ac:dyDescent="0.25">
      <c r="A302" s="3" t="s">
        <v>350</v>
      </c>
      <c r="B302" s="3" t="s">
        <v>60</v>
      </c>
      <c r="C302" s="4">
        <v>58</v>
      </c>
      <c r="D302" s="4">
        <v>16.899999999999999</v>
      </c>
      <c r="E302" s="4">
        <v>1.8</v>
      </c>
      <c r="F302" s="4">
        <v>4</v>
      </c>
      <c r="G302" s="4">
        <v>45.9</v>
      </c>
      <c r="H302" s="4">
        <v>0.2</v>
      </c>
      <c r="I302" s="4">
        <v>0.4</v>
      </c>
      <c r="J302" s="4">
        <v>52.4</v>
      </c>
      <c r="K302" s="4">
        <v>1</v>
      </c>
      <c r="L302" s="4">
        <v>1.3</v>
      </c>
      <c r="M302" s="4">
        <v>77.900000000000006</v>
      </c>
      <c r="N302" s="4">
        <v>0.5</v>
      </c>
      <c r="O302" s="4">
        <v>1.8</v>
      </c>
      <c r="P302" s="4">
        <v>2.2000000000000002</v>
      </c>
      <c r="Q302" s="4">
        <v>3.4</v>
      </c>
      <c r="R302" s="4">
        <v>1.1000000000000001</v>
      </c>
      <c r="S302" s="4">
        <v>0.6</v>
      </c>
      <c r="T302" s="4">
        <v>0.2</v>
      </c>
      <c r="U302" s="4">
        <v>1.3</v>
      </c>
      <c r="V302" s="4">
        <v>4.9000000000000004</v>
      </c>
    </row>
    <row r="303" spans="1:22" x14ac:dyDescent="0.25">
      <c r="A303" s="3" t="s">
        <v>351</v>
      </c>
      <c r="B303" s="3" t="s">
        <v>86</v>
      </c>
      <c r="C303" s="4">
        <v>71</v>
      </c>
      <c r="D303" s="4">
        <v>16.5</v>
      </c>
      <c r="E303" s="4">
        <v>2</v>
      </c>
      <c r="F303" s="4">
        <v>4.4000000000000004</v>
      </c>
      <c r="G303" s="4">
        <v>45.7</v>
      </c>
      <c r="H303" s="4">
        <v>0.3</v>
      </c>
      <c r="I303" s="4">
        <v>0.9</v>
      </c>
      <c r="J303" s="4">
        <v>31.1</v>
      </c>
      <c r="K303" s="4">
        <v>0.6</v>
      </c>
      <c r="L303" s="4">
        <v>1</v>
      </c>
      <c r="M303" s="4">
        <v>61.1</v>
      </c>
      <c r="N303" s="4">
        <v>0.3</v>
      </c>
      <c r="O303" s="4">
        <v>1.6</v>
      </c>
      <c r="P303" s="4">
        <v>1.9</v>
      </c>
      <c r="Q303" s="4">
        <v>2.9</v>
      </c>
      <c r="R303" s="4">
        <v>1.4</v>
      </c>
      <c r="S303" s="4">
        <v>0.9</v>
      </c>
      <c r="T303" s="4">
        <v>0.1</v>
      </c>
      <c r="U303" s="4">
        <v>1.6</v>
      </c>
      <c r="V303" s="4">
        <v>4.9000000000000004</v>
      </c>
    </row>
    <row r="304" spans="1:22" x14ac:dyDescent="0.25">
      <c r="A304" s="3" t="s">
        <v>352</v>
      </c>
      <c r="B304" s="3" t="s">
        <v>23</v>
      </c>
      <c r="C304" s="4">
        <v>29</v>
      </c>
      <c r="D304" s="4">
        <v>13.4</v>
      </c>
      <c r="E304" s="4">
        <v>1.9</v>
      </c>
      <c r="F304" s="4">
        <v>4.9000000000000004</v>
      </c>
      <c r="G304" s="4">
        <v>39.700000000000003</v>
      </c>
      <c r="H304" s="4">
        <v>0.6</v>
      </c>
      <c r="I304" s="4">
        <v>1.9</v>
      </c>
      <c r="J304" s="4">
        <v>31.5</v>
      </c>
      <c r="K304" s="4">
        <v>0.3</v>
      </c>
      <c r="L304" s="4">
        <v>0.6</v>
      </c>
      <c r="M304" s="4">
        <v>62.5</v>
      </c>
      <c r="N304" s="4">
        <v>0.6</v>
      </c>
      <c r="O304" s="4">
        <v>1.4</v>
      </c>
      <c r="P304" s="4">
        <v>2</v>
      </c>
      <c r="Q304" s="4">
        <v>0.6</v>
      </c>
      <c r="R304" s="4">
        <v>0.7</v>
      </c>
      <c r="S304" s="4">
        <v>0.8</v>
      </c>
      <c r="T304" s="4">
        <v>0.3</v>
      </c>
      <c r="U304" s="4">
        <v>1.5</v>
      </c>
      <c r="V304" s="4">
        <v>4.8</v>
      </c>
    </row>
    <row r="305" spans="1:22" x14ac:dyDescent="0.25">
      <c r="A305" s="3" t="s">
        <v>353</v>
      </c>
      <c r="B305" s="3" t="s">
        <v>27</v>
      </c>
      <c r="C305" s="4">
        <v>60</v>
      </c>
      <c r="D305" s="4">
        <v>13.6</v>
      </c>
      <c r="E305" s="4">
        <v>1.9</v>
      </c>
      <c r="F305" s="4">
        <v>3.8</v>
      </c>
      <c r="G305" s="4">
        <v>49.8</v>
      </c>
      <c r="H305" s="4">
        <v>0</v>
      </c>
      <c r="I305" s="4">
        <v>0</v>
      </c>
      <c r="J305" s="4">
        <v>100</v>
      </c>
      <c r="K305" s="4">
        <v>1</v>
      </c>
      <c r="L305" s="4">
        <v>1.6</v>
      </c>
      <c r="M305" s="4">
        <v>63.4</v>
      </c>
      <c r="N305" s="4">
        <v>1.7</v>
      </c>
      <c r="O305" s="4">
        <v>3.3</v>
      </c>
      <c r="P305" s="4">
        <v>5</v>
      </c>
      <c r="Q305" s="4">
        <v>0.7</v>
      </c>
      <c r="R305" s="4">
        <v>0.9</v>
      </c>
      <c r="S305" s="4">
        <v>0.5</v>
      </c>
      <c r="T305" s="4">
        <v>0.8</v>
      </c>
      <c r="U305" s="4">
        <v>1.8</v>
      </c>
      <c r="V305" s="4">
        <v>4.8</v>
      </c>
    </row>
    <row r="306" spans="1:22" x14ac:dyDescent="0.25">
      <c r="A306" s="3" t="s">
        <v>354</v>
      </c>
      <c r="B306" s="3" t="s">
        <v>27</v>
      </c>
      <c r="C306" s="4">
        <v>31</v>
      </c>
      <c r="D306" s="4">
        <v>19.5</v>
      </c>
      <c r="E306" s="4">
        <v>2.1</v>
      </c>
      <c r="F306" s="4">
        <v>3.5</v>
      </c>
      <c r="G306" s="4">
        <v>59.8</v>
      </c>
      <c r="H306" s="4">
        <v>0</v>
      </c>
      <c r="I306" s="4">
        <v>0</v>
      </c>
      <c r="J306" s="4" t="s">
        <v>89</v>
      </c>
      <c r="K306" s="4">
        <v>0.7</v>
      </c>
      <c r="L306" s="4">
        <v>1.6</v>
      </c>
      <c r="M306" s="4">
        <v>42</v>
      </c>
      <c r="N306" s="4">
        <v>1.8</v>
      </c>
      <c r="O306" s="4">
        <v>3.8</v>
      </c>
      <c r="P306" s="4">
        <v>5.6</v>
      </c>
      <c r="Q306" s="4">
        <v>0.7</v>
      </c>
      <c r="R306" s="4">
        <v>0.8</v>
      </c>
      <c r="S306" s="4">
        <v>0.3</v>
      </c>
      <c r="T306" s="4">
        <v>1.6</v>
      </c>
      <c r="U306" s="4">
        <v>2.1</v>
      </c>
      <c r="V306" s="4">
        <v>4.8</v>
      </c>
    </row>
    <row r="307" spans="1:22" x14ac:dyDescent="0.25">
      <c r="A307" s="3" t="s">
        <v>355</v>
      </c>
      <c r="B307" s="3" t="s">
        <v>35</v>
      </c>
      <c r="C307" s="4">
        <v>70</v>
      </c>
      <c r="D307" s="4">
        <v>12.5</v>
      </c>
      <c r="E307" s="4">
        <v>2</v>
      </c>
      <c r="F307" s="4">
        <v>4.2</v>
      </c>
      <c r="G307" s="4">
        <v>48.1</v>
      </c>
      <c r="H307" s="4">
        <v>0</v>
      </c>
      <c r="I307" s="4">
        <v>0</v>
      </c>
      <c r="J307" s="4">
        <v>0</v>
      </c>
      <c r="K307" s="4">
        <v>0.8</v>
      </c>
      <c r="L307" s="4">
        <v>1.4</v>
      </c>
      <c r="M307" s="4">
        <v>56.4</v>
      </c>
      <c r="N307" s="4">
        <v>1.5</v>
      </c>
      <c r="O307" s="4">
        <v>2.9</v>
      </c>
      <c r="P307" s="4">
        <v>4.4000000000000004</v>
      </c>
      <c r="Q307" s="4">
        <v>0.5</v>
      </c>
      <c r="R307" s="4">
        <v>0.8</v>
      </c>
      <c r="S307" s="4">
        <v>0.3</v>
      </c>
      <c r="T307" s="4">
        <v>0.3</v>
      </c>
      <c r="U307" s="4">
        <v>1.9</v>
      </c>
      <c r="V307" s="4">
        <v>4.8</v>
      </c>
    </row>
    <row r="308" spans="1:22" x14ac:dyDescent="0.25">
      <c r="A308" s="3" t="s">
        <v>356</v>
      </c>
      <c r="B308" s="3" t="s">
        <v>84</v>
      </c>
      <c r="C308" s="4">
        <v>43</v>
      </c>
      <c r="D308" s="4">
        <v>12.3</v>
      </c>
      <c r="E308" s="4">
        <v>1.6</v>
      </c>
      <c r="F308" s="4">
        <v>4.0999999999999996</v>
      </c>
      <c r="G308" s="4">
        <v>38.6</v>
      </c>
      <c r="H308" s="4">
        <v>0.4</v>
      </c>
      <c r="I308" s="4">
        <v>1.4</v>
      </c>
      <c r="J308" s="4">
        <v>29.5</v>
      </c>
      <c r="K308" s="4">
        <v>1.2</v>
      </c>
      <c r="L308" s="4">
        <v>1.6</v>
      </c>
      <c r="M308" s="4">
        <v>75.400000000000006</v>
      </c>
      <c r="N308" s="4">
        <v>0.5</v>
      </c>
      <c r="O308" s="4">
        <v>2.4</v>
      </c>
      <c r="P308" s="4">
        <v>2.8</v>
      </c>
      <c r="Q308" s="4">
        <v>0.7</v>
      </c>
      <c r="R308" s="4">
        <v>0.9</v>
      </c>
      <c r="S308" s="4">
        <v>0.6</v>
      </c>
      <c r="T308" s="4">
        <v>0.4</v>
      </c>
      <c r="U308" s="4">
        <v>1.5</v>
      </c>
      <c r="V308" s="4">
        <v>4.8</v>
      </c>
    </row>
    <row r="309" spans="1:22" x14ac:dyDescent="0.25">
      <c r="A309" s="3" t="s">
        <v>357</v>
      </c>
      <c r="B309" s="3" t="s">
        <v>23</v>
      </c>
      <c r="C309" s="4">
        <v>54</v>
      </c>
      <c r="D309" s="4">
        <v>14.2</v>
      </c>
      <c r="E309" s="4">
        <v>1.8</v>
      </c>
      <c r="F309" s="4">
        <v>4.8</v>
      </c>
      <c r="G309" s="4">
        <v>37.200000000000003</v>
      </c>
      <c r="H309" s="4">
        <v>0.8</v>
      </c>
      <c r="I309" s="4">
        <v>2.2999999999999998</v>
      </c>
      <c r="J309" s="4">
        <v>33.6</v>
      </c>
      <c r="K309" s="4">
        <v>0.4</v>
      </c>
      <c r="L309" s="4">
        <v>0.6</v>
      </c>
      <c r="M309" s="4">
        <v>64.7</v>
      </c>
      <c r="N309" s="4">
        <v>0.4</v>
      </c>
      <c r="O309" s="4">
        <v>2.2000000000000002</v>
      </c>
      <c r="P309" s="4">
        <v>2.6</v>
      </c>
      <c r="Q309" s="4">
        <v>0.3</v>
      </c>
      <c r="R309" s="4">
        <v>0.6</v>
      </c>
      <c r="S309" s="4">
        <v>0.3</v>
      </c>
      <c r="T309" s="4">
        <v>0.5</v>
      </c>
      <c r="U309" s="4">
        <v>1.2</v>
      </c>
      <c r="V309" s="4">
        <v>4.8</v>
      </c>
    </row>
    <row r="310" spans="1:22" x14ac:dyDescent="0.25">
      <c r="A310" s="3" t="s">
        <v>358</v>
      </c>
      <c r="B310" s="3" t="s">
        <v>41</v>
      </c>
      <c r="C310" s="4">
        <v>29</v>
      </c>
      <c r="D310" s="4">
        <v>8.3000000000000007</v>
      </c>
      <c r="E310" s="4">
        <v>1.8</v>
      </c>
      <c r="F310" s="4">
        <v>4.0999999999999996</v>
      </c>
      <c r="G310" s="4">
        <v>44.1</v>
      </c>
      <c r="H310" s="4">
        <v>0.8</v>
      </c>
      <c r="I310" s="4">
        <v>2.1</v>
      </c>
      <c r="J310" s="4">
        <v>40</v>
      </c>
      <c r="K310" s="4">
        <v>0.3</v>
      </c>
      <c r="L310" s="4">
        <v>0.4</v>
      </c>
      <c r="M310" s="4">
        <v>72.7</v>
      </c>
      <c r="N310" s="4">
        <v>0</v>
      </c>
      <c r="O310" s="4">
        <v>0.7</v>
      </c>
      <c r="P310" s="4">
        <v>0.7</v>
      </c>
      <c r="Q310" s="4">
        <v>1.8</v>
      </c>
      <c r="R310" s="4">
        <v>0.9</v>
      </c>
      <c r="S310" s="4">
        <v>0.5</v>
      </c>
      <c r="T310" s="4">
        <v>0</v>
      </c>
      <c r="U310" s="4">
        <v>0.6</v>
      </c>
      <c r="V310" s="4">
        <v>4.7</v>
      </c>
    </row>
    <row r="311" spans="1:22" x14ac:dyDescent="0.25">
      <c r="A311" s="3" t="s">
        <v>359</v>
      </c>
      <c r="B311" s="3" t="s">
        <v>48</v>
      </c>
      <c r="C311" s="4">
        <v>72</v>
      </c>
      <c r="D311" s="4">
        <v>17.7</v>
      </c>
      <c r="E311" s="4">
        <v>1.7</v>
      </c>
      <c r="F311" s="4">
        <v>4.0999999999999996</v>
      </c>
      <c r="G311" s="4">
        <v>41.2</v>
      </c>
      <c r="H311" s="4">
        <v>0.8</v>
      </c>
      <c r="I311" s="4">
        <v>2.2000000000000002</v>
      </c>
      <c r="J311" s="4">
        <v>36.799999999999997</v>
      </c>
      <c r="K311" s="4">
        <v>0.5</v>
      </c>
      <c r="L311" s="4">
        <v>0.7</v>
      </c>
      <c r="M311" s="4">
        <v>79.2</v>
      </c>
      <c r="N311" s="4">
        <v>0.4</v>
      </c>
      <c r="O311" s="4">
        <v>1.3</v>
      </c>
      <c r="P311" s="4">
        <v>1.7</v>
      </c>
      <c r="Q311" s="4">
        <v>2.6</v>
      </c>
      <c r="R311" s="4">
        <v>0.8</v>
      </c>
      <c r="S311" s="4">
        <v>0.5</v>
      </c>
      <c r="T311" s="4">
        <v>0.1</v>
      </c>
      <c r="U311" s="4">
        <v>1.7</v>
      </c>
      <c r="V311" s="4">
        <v>4.7</v>
      </c>
    </row>
    <row r="312" spans="1:22" x14ac:dyDescent="0.25">
      <c r="A312" s="3" t="s">
        <v>360</v>
      </c>
      <c r="B312" s="3" t="s">
        <v>60</v>
      </c>
      <c r="C312" s="4">
        <v>53</v>
      </c>
      <c r="D312" s="4">
        <v>10.9</v>
      </c>
      <c r="E312" s="4">
        <v>2.1</v>
      </c>
      <c r="F312" s="4">
        <v>4.2</v>
      </c>
      <c r="G312" s="4">
        <v>50.5</v>
      </c>
      <c r="H312" s="4">
        <v>0</v>
      </c>
      <c r="I312" s="4">
        <v>0</v>
      </c>
      <c r="J312" s="4" t="s">
        <v>89</v>
      </c>
      <c r="K312" s="4">
        <v>0.5</v>
      </c>
      <c r="L312" s="4">
        <v>0.6</v>
      </c>
      <c r="M312" s="4">
        <v>87.1</v>
      </c>
      <c r="N312" s="4">
        <v>1</v>
      </c>
      <c r="O312" s="4">
        <v>1.4</v>
      </c>
      <c r="P312" s="4">
        <v>2.4</v>
      </c>
      <c r="Q312" s="4">
        <v>0.3</v>
      </c>
      <c r="R312" s="4">
        <v>0.8</v>
      </c>
      <c r="S312" s="4">
        <v>0.1</v>
      </c>
      <c r="T312" s="4">
        <v>0.5</v>
      </c>
      <c r="U312" s="4">
        <v>1.9</v>
      </c>
      <c r="V312" s="4">
        <v>4.7</v>
      </c>
    </row>
    <row r="313" spans="1:22" x14ac:dyDescent="0.25">
      <c r="A313" s="3" t="s">
        <v>361</v>
      </c>
      <c r="B313" s="3" t="s">
        <v>44</v>
      </c>
      <c r="C313" s="4">
        <v>65</v>
      </c>
      <c r="D313" s="4">
        <v>16.5</v>
      </c>
      <c r="E313" s="4">
        <v>2.1</v>
      </c>
      <c r="F313" s="4">
        <v>4.5999999999999996</v>
      </c>
      <c r="G313" s="4">
        <v>44.7</v>
      </c>
      <c r="H313" s="4">
        <v>0</v>
      </c>
      <c r="I313" s="4">
        <v>0.2</v>
      </c>
      <c r="J313" s="4">
        <v>15.4</v>
      </c>
      <c r="K313" s="4">
        <v>0.5</v>
      </c>
      <c r="L313" s="4">
        <v>0.8</v>
      </c>
      <c r="M313" s="4">
        <v>66</v>
      </c>
      <c r="N313" s="4">
        <v>1.8</v>
      </c>
      <c r="O313" s="4">
        <v>3</v>
      </c>
      <c r="P313" s="4">
        <v>4.8</v>
      </c>
      <c r="Q313" s="4">
        <v>1.1000000000000001</v>
      </c>
      <c r="R313" s="4">
        <v>0.7</v>
      </c>
      <c r="S313" s="4">
        <v>0.4</v>
      </c>
      <c r="T313" s="4">
        <v>0.5</v>
      </c>
      <c r="U313" s="4">
        <v>1.9</v>
      </c>
      <c r="V313" s="4">
        <v>4.7</v>
      </c>
    </row>
    <row r="314" spans="1:22" x14ac:dyDescent="0.25">
      <c r="A314" s="3" t="s">
        <v>362</v>
      </c>
      <c r="B314" s="3" t="s">
        <v>29</v>
      </c>
      <c r="C314" s="4">
        <v>22</v>
      </c>
      <c r="D314" s="4">
        <v>11.5</v>
      </c>
      <c r="E314" s="4">
        <v>1.4</v>
      </c>
      <c r="F314" s="4">
        <v>4</v>
      </c>
      <c r="G314" s="4">
        <v>35.6</v>
      </c>
      <c r="H314" s="4">
        <v>0.8</v>
      </c>
      <c r="I314" s="4">
        <v>2.5</v>
      </c>
      <c r="J314" s="4">
        <v>32.700000000000003</v>
      </c>
      <c r="K314" s="4">
        <v>1</v>
      </c>
      <c r="L314" s="4">
        <v>1.3</v>
      </c>
      <c r="M314" s="4">
        <v>72.400000000000006</v>
      </c>
      <c r="N314" s="4">
        <v>0.3</v>
      </c>
      <c r="O314" s="4">
        <v>0.8</v>
      </c>
      <c r="P314" s="4">
        <v>1.1000000000000001</v>
      </c>
      <c r="Q314" s="4">
        <v>1</v>
      </c>
      <c r="R314" s="4">
        <v>1</v>
      </c>
      <c r="S314" s="4">
        <v>0.4</v>
      </c>
      <c r="T314" s="4">
        <v>0.2</v>
      </c>
      <c r="U314" s="4">
        <v>1.1000000000000001</v>
      </c>
      <c r="V314" s="4">
        <v>4.5999999999999996</v>
      </c>
    </row>
    <row r="315" spans="1:22" x14ac:dyDescent="0.25">
      <c r="A315" s="3" t="s">
        <v>363</v>
      </c>
      <c r="B315" s="3" t="s">
        <v>46</v>
      </c>
      <c r="C315" s="4">
        <v>78</v>
      </c>
      <c r="D315" s="4">
        <v>16.100000000000001</v>
      </c>
      <c r="E315" s="4">
        <v>1.7</v>
      </c>
      <c r="F315" s="4">
        <v>3.8</v>
      </c>
      <c r="G315" s="4">
        <v>43.9</v>
      </c>
      <c r="H315" s="4">
        <v>0.6</v>
      </c>
      <c r="I315" s="4">
        <v>1.9</v>
      </c>
      <c r="J315" s="4">
        <v>33.1</v>
      </c>
      <c r="K315" s="4">
        <v>0.6</v>
      </c>
      <c r="L315" s="4">
        <v>0.8</v>
      </c>
      <c r="M315" s="4">
        <v>75.400000000000006</v>
      </c>
      <c r="N315" s="4">
        <v>0.6</v>
      </c>
      <c r="O315" s="4">
        <v>1.9</v>
      </c>
      <c r="P315" s="4">
        <v>2.5</v>
      </c>
      <c r="Q315" s="4">
        <v>0.8</v>
      </c>
      <c r="R315" s="4">
        <v>0.5</v>
      </c>
      <c r="S315" s="4">
        <v>0.8</v>
      </c>
      <c r="T315" s="4">
        <v>0.3</v>
      </c>
      <c r="U315" s="4">
        <v>1.3</v>
      </c>
      <c r="V315" s="4">
        <v>4.5999999999999996</v>
      </c>
    </row>
    <row r="316" spans="1:22" x14ac:dyDescent="0.25">
      <c r="A316" s="3" t="s">
        <v>364</v>
      </c>
      <c r="B316" s="3" t="s">
        <v>101</v>
      </c>
      <c r="C316" s="4">
        <v>20</v>
      </c>
      <c r="D316" s="4">
        <v>9</v>
      </c>
      <c r="E316" s="4">
        <v>1.8</v>
      </c>
      <c r="F316" s="4">
        <v>4.5999999999999996</v>
      </c>
      <c r="G316" s="4">
        <v>38</v>
      </c>
      <c r="H316" s="4">
        <v>0.7</v>
      </c>
      <c r="I316" s="4">
        <v>2.8</v>
      </c>
      <c r="J316" s="4">
        <v>25</v>
      </c>
      <c r="K316" s="4">
        <v>0.4</v>
      </c>
      <c r="L316" s="4">
        <v>0.7</v>
      </c>
      <c r="M316" s="4">
        <v>57.1</v>
      </c>
      <c r="N316" s="4">
        <v>0.3</v>
      </c>
      <c r="O316" s="4">
        <v>1.4</v>
      </c>
      <c r="P316" s="4">
        <v>1.7</v>
      </c>
      <c r="Q316" s="4">
        <v>0.3</v>
      </c>
      <c r="R316" s="4">
        <v>0.4</v>
      </c>
      <c r="S316" s="4">
        <v>0.2</v>
      </c>
      <c r="T316" s="4">
        <v>0.3</v>
      </c>
      <c r="U316" s="4">
        <v>0.8</v>
      </c>
      <c r="V316" s="4">
        <v>4.5999999999999996</v>
      </c>
    </row>
    <row r="317" spans="1:22" x14ac:dyDescent="0.25">
      <c r="A317" s="3" t="s">
        <v>365</v>
      </c>
      <c r="B317" s="3" t="s">
        <v>25</v>
      </c>
      <c r="C317" s="4">
        <v>60</v>
      </c>
      <c r="D317" s="4">
        <v>16.2</v>
      </c>
      <c r="E317" s="4">
        <v>1.6</v>
      </c>
      <c r="F317" s="4">
        <v>3.9</v>
      </c>
      <c r="G317" s="4">
        <v>41.5</v>
      </c>
      <c r="H317" s="4">
        <v>0.8</v>
      </c>
      <c r="I317" s="4">
        <v>2.2000000000000002</v>
      </c>
      <c r="J317" s="4">
        <v>34.299999999999997</v>
      </c>
      <c r="K317" s="4">
        <v>0.4</v>
      </c>
      <c r="L317" s="4">
        <v>0.6</v>
      </c>
      <c r="M317" s="4">
        <v>78.8</v>
      </c>
      <c r="N317" s="4">
        <v>0.4</v>
      </c>
      <c r="O317" s="4">
        <v>1.4</v>
      </c>
      <c r="P317" s="4">
        <v>1.8</v>
      </c>
      <c r="Q317" s="4">
        <v>1</v>
      </c>
      <c r="R317" s="4">
        <v>0.6</v>
      </c>
      <c r="S317" s="4">
        <v>0.9</v>
      </c>
      <c r="T317" s="4">
        <v>0.1</v>
      </c>
      <c r="U317" s="4">
        <v>1.5</v>
      </c>
      <c r="V317" s="4">
        <v>4.5</v>
      </c>
    </row>
    <row r="318" spans="1:22" x14ac:dyDescent="0.25">
      <c r="A318" s="3" t="s">
        <v>366</v>
      </c>
      <c r="B318" s="3" t="s">
        <v>108</v>
      </c>
      <c r="C318" s="4">
        <v>77</v>
      </c>
      <c r="D318" s="4">
        <v>16</v>
      </c>
      <c r="E318" s="4">
        <v>1.7</v>
      </c>
      <c r="F318" s="4">
        <v>4.4000000000000004</v>
      </c>
      <c r="G318" s="4">
        <v>38.4</v>
      </c>
      <c r="H318" s="4">
        <v>0.7</v>
      </c>
      <c r="I318" s="4">
        <v>2.2999999999999998</v>
      </c>
      <c r="J318" s="4">
        <v>32</v>
      </c>
      <c r="K318" s="4">
        <v>0.4</v>
      </c>
      <c r="L318" s="4">
        <v>0.5</v>
      </c>
      <c r="M318" s="4">
        <v>75.599999999999994</v>
      </c>
      <c r="N318" s="4">
        <v>0.2</v>
      </c>
      <c r="O318" s="4">
        <v>1.4</v>
      </c>
      <c r="P318" s="4">
        <v>1.6</v>
      </c>
      <c r="Q318" s="4">
        <v>0.9</v>
      </c>
      <c r="R318" s="4">
        <v>0.6</v>
      </c>
      <c r="S318" s="4">
        <v>0.4</v>
      </c>
      <c r="T318" s="4">
        <v>0.2</v>
      </c>
      <c r="U318" s="4">
        <v>1.1000000000000001</v>
      </c>
      <c r="V318" s="4">
        <v>4.5</v>
      </c>
    </row>
    <row r="319" spans="1:22" x14ac:dyDescent="0.25">
      <c r="A319" s="3" t="s">
        <v>367</v>
      </c>
      <c r="B319" s="3" t="s">
        <v>74</v>
      </c>
      <c r="C319" s="4">
        <v>35</v>
      </c>
      <c r="D319" s="4">
        <v>9</v>
      </c>
      <c r="E319" s="4">
        <v>1.6</v>
      </c>
      <c r="F319" s="4">
        <v>3.6</v>
      </c>
      <c r="G319" s="4">
        <v>45.6</v>
      </c>
      <c r="H319" s="4">
        <v>0.4</v>
      </c>
      <c r="I319" s="4">
        <v>0.7</v>
      </c>
      <c r="J319" s="4">
        <v>52</v>
      </c>
      <c r="K319" s="4">
        <v>0.9</v>
      </c>
      <c r="L319" s="4">
        <v>1.3</v>
      </c>
      <c r="M319" s="4">
        <v>72.7</v>
      </c>
      <c r="N319" s="4">
        <v>0.3</v>
      </c>
      <c r="O319" s="4">
        <v>1.3</v>
      </c>
      <c r="P319" s="4">
        <v>1.5</v>
      </c>
      <c r="Q319" s="4">
        <v>0.7</v>
      </c>
      <c r="R319" s="4">
        <v>0.7</v>
      </c>
      <c r="S319" s="4">
        <v>0.4</v>
      </c>
      <c r="T319" s="4">
        <v>0.1</v>
      </c>
      <c r="U319" s="4">
        <v>0.6</v>
      </c>
      <c r="V319" s="4">
        <v>4.5</v>
      </c>
    </row>
    <row r="320" spans="1:22" x14ac:dyDescent="0.25">
      <c r="A320" s="3" t="s">
        <v>368</v>
      </c>
      <c r="B320" s="3" t="s">
        <v>53</v>
      </c>
      <c r="C320" s="4">
        <v>35</v>
      </c>
      <c r="D320" s="4">
        <v>16.3</v>
      </c>
      <c r="E320" s="4">
        <v>1.6</v>
      </c>
      <c r="F320" s="4">
        <v>4.3</v>
      </c>
      <c r="G320" s="4">
        <v>36.200000000000003</v>
      </c>
      <c r="H320" s="4">
        <v>1.1000000000000001</v>
      </c>
      <c r="I320" s="4">
        <v>2.9</v>
      </c>
      <c r="J320" s="4">
        <v>37.9</v>
      </c>
      <c r="K320" s="4">
        <v>0.3</v>
      </c>
      <c r="L320" s="4">
        <v>0.4</v>
      </c>
      <c r="M320" s="4">
        <v>66.7</v>
      </c>
      <c r="N320" s="4">
        <v>0.1</v>
      </c>
      <c r="O320" s="4">
        <v>0.9</v>
      </c>
      <c r="P320" s="4">
        <v>1.1000000000000001</v>
      </c>
      <c r="Q320" s="4">
        <v>1.6</v>
      </c>
      <c r="R320" s="4">
        <v>0.8</v>
      </c>
      <c r="S320" s="4">
        <v>0.4</v>
      </c>
      <c r="T320" s="4">
        <v>0</v>
      </c>
      <c r="U320" s="4">
        <v>1.4</v>
      </c>
      <c r="V320" s="4">
        <v>4.5</v>
      </c>
    </row>
    <row r="321" spans="1:22" x14ac:dyDescent="0.25">
      <c r="A321" s="3" t="s">
        <v>369</v>
      </c>
      <c r="B321" s="3" t="s">
        <v>93</v>
      </c>
      <c r="C321" s="4">
        <v>37</v>
      </c>
      <c r="D321" s="4">
        <v>13.2</v>
      </c>
      <c r="E321" s="4">
        <v>1.7</v>
      </c>
      <c r="F321" s="4">
        <v>4</v>
      </c>
      <c r="G321" s="4">
        <v>43.5</v>
      </c>
      <c r="H321" s="4">
        <v>0.3</v>
      </c>
      <c r="I321" s="4">
        <v>1.1000000000000001</v>
      </c>
      <c r="J321" s="4">
        <v>30</v>
      </c>
      <c r="K321" s="4">
        <v>0.6</v>
      </c>
      <c r="L321" s="4">
        <v>1</v>
      </c>
      <c r="M321" s="4">
        <v>64.900000000000006</v>
      </c>
      <c r="N321" s="4">
        <v>1.1000000000000001</v>
      </c>
      <c r="O321" s="4">
        <v>2.2999999999999998</v>
      </c>
      <c r="P321" s="4">
        <v>3.5</v>
      </c>
      <c r="Q321" s="4">
        <v>0.4</v>
      </c>
      <c r="R321" s="4">
        <v>1.1000000000000001</v>
      </c>
      <c r="S321" s="4">
        <v>0.4</v>
      </c>
      <c r="T321" s="4">
        <v>0.7</v>
      </c>
      <c r="U321" s="4">
        <v>2</v>
      </c>
      <c r="V321" s="4">
        <v>4.4000000000000004</v>
      </c>
    </row>
    <row r="322" spans="1:22" x14ac:dyDescent="0.25">
      <c r="A322" s="3" t="s">
        <v>370</v>
      </c>
      <c r="B322" s="3" t="s">
        <v>50</v>
      </c>
      <c r="C322" s="4">
        <v>45</v>
      </c>
      <c r="D322" s="4">
        <v>16.100000000000001</v>
      </c>
      <c r="E322" s="4">
        <v>1.6</v>
      </c>
      <c r="F322" s="4">
        <v>3.7</v>
      </c>
      <c r="G322" s="4">
        <v>44</v>
      </c>
      <c r="H322" s="4">
        <v>0.6</v>
      </c>
      <c r="I322" s="4">
        <v>1.7</v>
      </c>
      <c r="J322" s="4">
        <v>32.5</v>
      </c>
      <c r="K322" s="4">
        <v>0.6</v>
      </c>
      <c r="L322" s="4">
        <v>0.8</v>
      </c>
      <c r="M322" s="4">
        <v>80.599999999999994</v>
      </c>
      <c r="N322" s="4">
        <v>0.2</v>
      </c>
      <c r="O322" s="4">
        <v>1</v>
      </c>
      <c r="P322" s="4">
        <v>1.2</v>
      </c>
      <c r="Q322" s="4">
        <v>1</v>
      </c>
      <c r="R322" s="4">
        <v>0.5</v>
      </c>
      <c r="S322" s="4">
        <v>0.5</v>
      </c>
      <c r="T322" s="4">
        <v>0.2</v>
      </c>
      <c r="U322" s="4">
        <v>2</v>
      </c>
      <c r="V322" s="4">
        <v>4.4000000000000004</v>
      </c>
    </row>
    <row r="323" spans="1:22" x14ac:dyDescent="0.25">
      <c r="A323" s="3" t="s">
        <v>371</v>
      </c>
      <c r="B323" s="3" t="s">
        <v>67</v>
      </c>
      <c r="C323" s="4">
        <v>26</v>
      </c>
      <c r="D323" s="4">
        <v>16.5</v>
      </c>
      <c r="E323" s="4">
        <v>2</v>
      </c>
      <c r="F323" s="4">
        <v>3.9</v>
      </c>
      <c r="G323" s="4">
        <v>51</v>
      </c>
      <c r="H323" s="4">
        <v>0</v>
      </c>
      <c r="I323" s="4">
        <v>0</v>
      </c>
      <c r="J323" s="4" t="s">
        <v>89</v>
      </c>
      <c r="K323" s="4">
        <v>0.3</v>
      </c>
      <c r="L323" s="4">
        <v>0.8</v>
      </c>
      <c r="M323" s="4">
        <v>40</v>
      </c>
      <c r="N323" s="4">
        <v>1.6</v>
      </c>
      <c r="O323" s="4">
        <v>3.2</v>
      </c>
      <c r="P323" s="4">
        <v>4.8</v>
      </c>
      <c r="Q323" s="4">
        <v>1.1000000000000001</v>
      </c>
      <c r="R323" s="4">
        <v>1.1000000000000001</v>
      </c>
      <c r="S323" s="4">
        <v>1</v>
      </c>
      <c r="T323" s="4">
        <v>0.4</v>
      </c>
      <c r="U323" s="4">
        <v>1.8</v>
      </c>
      <c r="V323" s="4">
        <v>4.3</v>
      </c>
    </row>
    <row r="324" spans="1:22" x14ac:dyDescent="0.25">
      <c r="A324" s="3" t="s">
        <v>372</v>
      </c>
      <c r="B324" s="3" t="s">
        <v>23</v>
      </c>
      <c r="C324" s="4">
        <v>32</v>
      </c>
      <c r="D324" s="4">
        <v>19.8</v>
      </c>
      <c r="E324" s="4">
        <v>2</v>
      </c>
      <c r="F324" s="4">
        <v>3.8</v>
      </c>
      <c r="G324" s="4">
        <v>51.2</v>
      </c>
      <c r="H324" s="4">
        <v>0</v>
      </c>
      <c r="I324" s="4">
        <v>0</v>
      </c>
      <c r="J324" s="4">
        <v>0</v>
      </c>
      <c r="K324" s="4">
        <v>0.3</v>
      </c>
      <c r="L324" s="4">
        <v>0.6</v>
      </c>
      <c r="M324" s="4">
        <v>57.9</v>
      </c>
      <c r="N324" s="4">
        <v>1.1000000000000001</v>
      </c>
      <c r="O324" s="4">
        <v>3.1</v>
      </c>
      <c r="P324" s="4">
        <v>4.2</v>
      </c>
      <c r="Q324" s="4">
        <v>1.6</v>
      </c>
      <c r="R324" s="4">
        <v>0.8</v>
      </c>
      <c r="S324" s="4">
        <v>0.8</v>
      </c>
      <c r="T324" s="4">
        <v>0.8</v>
      </c>
      <c r="U324" s="4">
        <v>2.7</v>
      </c>
      <c r="V324" s="4">
        <v>4.3</v>
      </c>
    </row>
    <row r="325" spans="1:22" x14ac:dyDescent="0.25">
      <c r="A325" s="3" t="s">
        <v>373</v>
      </c>
      <c r="B325" s="3" t="s">
        <v>101</v>
      </c>
      <c r="C325" s="4">
        <v>64</v>
      </c>
      <c r="D325" s="4">
        <v>11.6</v>
      </c>
      <c r="E325" s="4">
        <v>1.5</v>
      </c>
      <c r="F325" s="4">
        <v>3.3</v>
      </c>
      <c r="G325" s="4">
        <v>47.1</v>
      </c>
      <c r="H325" s="4">
        <v>0.5</v>
      </c>
      <c r="I325" s="4">
        <v>1.2</v>
      </c>
      <c r="J325" s="4">
        <v>41.9</v>
      </c>
      <c r="K325" s="4">
        <v>0.7</v>
      </c>
      <c r="L325" s="4">
        <v>0.9</v>
      </c>
      <c r="M325" s="4">
        <v>72.900000000000006</v>
      </c>
      <c r="N325" s="4">
        <v>0.8</v>
      </c>
      <c r="O325" s="4">
        <v>1.9</v>
      </c>
      <c r="P325" s="4">
        <v>2.7</v>
      </c>
      <c r="Q325" s="4">
        <v>0.6</v>
      </c>
      <c r="R325" s="4">
        <v>0.7</v>
      </c>
      <c r="S325" s="4">
        <v>0.3</v>
      </c>
      <c r="T325" s="4">
        <v>0.1</v>
      </c>
      <c r="U325" s="4">
        <v>1.3</v>
      </c>
      <c r="V325" s="4">
        <v>4.2</v>
      </c>
    </row>
    <row r="326" spans="1:22" x14ac:dyDescent="0.25">
      <c r="A326" s="3" t="s">
        <v>374</v>
      </c>
      <c r="B326" s="3" t="s">
        <v>104</v>
      </c>
      <c r="C326" s="4">
        <v>20</v>
      </c>
      <c r="D326" s="4">
        <v>11.2</v>
      </c>
      <c r="E326" s="4">
        <v>1.5</v>
      </c>
      <c r="F326" s="4">
        <v>3.1</v>
      </c>
      <c r="G326" s="4">
        <v>47.5</v>
      </c>
      <c r="H326" s="4">
        <v>0</v>
      </c>
      <c r="I326" s="4">
        <v>0.1</v>
      </c>
      <c r="J326" s="4">
        <v>0</v>
      </c>
      <c r="K326" s="4">
        <v>1.3</v>
      </c>
      <c r="L326" s="4">
        <v>1.4</v>
      </c>
      <c r="M326" s="4">
        <v>96.3</v>
      </c>
      <c r="N326" s="4">
        <v>0.8</v>
      </c>
      <c r="O326" s="4">
        <v>0.9</v>
      </c>
      <c r="P326" s="4">
        <v>1.7</v>
      </c>
      <c r="Q326" s="4">
        <v>0.3</v>
      </c>
      <c r="R326" s="4">
        <v>0.6</v>
      </c>
      <c r="S326" s="4">
        <v>0.8</v>
      </c>
      <c r="T326" s="4">
        <v>0.4</v>
      </c>
      <c r="U326" s="4">
        <v>1.8</v>
      </c>
      <c r="V326" s="4">
        <v>4.2</v>
      </c>
    </row>
    <row r="327" spans="1:22" x14ac:dyDescent="0.25">
      <c r="A327" s="3" t="s">
        <v>375</v>
      </c>
      <c r="B327" s="3" t="s">
        <v>37</v>
      </c>
      <c r="C327" s="4">
        <v>18</v>
      </c>
      <c r="D327" s="4">
        <v>12.9</v>
      </c>
      <c r="E327" s="4">
        <v>1.7</v>
      </c>
      <c r="F327" s="4">
        <v>3.3</v>
      </c>
      <c r="G327" s="4">
        <v>51.7</v>
      </c>
      <c r="H327" s="4">
        <v>0</v>
      </c>
      <c r="I327" s="4">
        <v>0</v>
      </c>
      <c r="J327" s="4" t="s">
        <v>89</v>
      </c>
      <c r="K327" s="4">
        <v>0.8</v>
      </c>
      <c r="L327" s="4">
        <v>0.9</v>
      </c>
      <c r="M327" s="4">
        <v>82.4</v>
      </c>
      <c r="N327" s="4">
        <v>0.8</v>
      </c>
      <c r="O327" s="4">
        <v>2.2999999999999998</v>
      </c>
      <c r="P327" s="4">
        <v>3.2</v>
      </c>
      <c r="Q327" s="4">
        <v>0.3</v>
      </c>
      <c r="R327" s="4">
        <v>0.5</v>
      </c>
      <c r="S327" s="4">
        <v>0.2</v>
      </c>
      <c r="T327" s="4">
        <v>0.1</v>
      </c>
      <c r="U327" s="4">
        <v>1.9</v>
      </c>
      <c r="V327" s="4">
        <v>4.2</v>
      </c>
    </row>
    <row r="328" spans="1:22" x14ac:dyDescent="0.25">
      <c r="A328" s="3" t="s">
        <v>376</v>
      </c>
      <c r="B328" s="3" t="s">
        <v>21</v>
      </c>
      <c r="C328" s="4">
        <v>81</v>
      </c>
      <c r="D328" s="4">
        <v>16.7</v>
      </c>
      <c r="E328" s="4">
        <v>1.7</v>
      </c>
      <c r="F328" s="4">
        <v>3</v>
      </c>
      <c r="G328" s="4">
        <v>55.6</v>
      </c>
      <c r="H328" s="4">
        <v>0</v>
      </c>
      <c r="I328" s="4">
        <v>0.2</v>
      </c>
      <c r="J328" s="4">
        <v>23.5</v>
      </c>
      <c r="K328" s="4">
        <v>0.8</v>
      </c>
      <c r="L328" s="4">
        <v>1.1000000000000001</v>
      </c>
      <c r="M328" s="4">
        <v>71</v>
      </c>
      <c r="N328" s="4">
        <v>1.4</v>
      </c>
      <c r="O328" s="4">
        <v>2.2000000000000002</v>
      </c>
      <c r="P328" s="4">
        <v>3.6</v>
      </c>
      <c r="Q328" s="4">
        <v>1.3</v>
      </c>
      <c r="R328" s="4">
        <v>0.9</v>
      </c>
      <c r="S328" s="4">
        <v>0.4</v>
      </c>
      <c r="T328" s="4">
        <v>0.3</v>
      </c>
      <c r="U328" s="4">
        <v>2.2999999999999998</v>
      </c>
      <c r="V328" s="4">
        <v>4.2</v>
      </c>
    </row>
    <row r="329" spans="1:22" x14ac:dyDescent="0.25">
      <c r="A329" s="3" t="s">
        <v>377</v>
      </c>
      <c r="B329" s="3" t="s">
        <v>76</v>
      </c>
      <c r="C329" s="4">
        <v>45</v>
      </c>
      <c r="D329" s="4">
        <v>9.1999999999999993</v>
      </c>
      <c r="E329" s="4">
        <v>1.6</v>
      </c>
      <c r="F329" s="4">
        <v>3.7</v>
      </c>
      <c r="G329" s="4">
        <v>44.2</v>
      </c>
      <c r="H329" s="4">
        <v>0.7</v>
      </c>
      <c r="I329" s="4">
        <v>2</v>
      </c>
      <c r="J329" s="4">
        <v>37.1</v>
      </c>
      <c r="K329" s="4">
        <v>0.2</v>
      </c>
      <c r="L329" s="4">
        <v>0.4</v>
      </c>
      <c r="M329" s="4">
        <v>50</v>
      </c>
      <c r="N329" s="4">
        <v>0.5</v>
      </c>
      <c r="O329" s="4">
        <v>1.5</v>
      </c>
      <c r="P329" s="4">
        <v>2</v>
      </c>
      <c r="Q329" s="4">
        <v>0.3</v>
      </c>
      <c r="R329" s="4">
        <v>0.6</v>
      </c>
      <c r="S329" s="4">
        <v>0.3</v>
      </c>
      <c r="T329" s="4">
        <v>0.2</v>
      </c>
      <c r="U329" s="4">
        <v>1.4</v>
      </c>
      <c r="V329" s="4">
        <v>4.2</v>
      </c>
    </row>
    <row r="330" spans="1:22" x14ac:dyDescent="0.25">
      <c r="A330" s="3" t="s">
        <v>378</v>
      </c>
      <c r="B330" s="3" t="s">
        <v>48</v>
      </c>
      <c r="C330" s="4">
        <v>52</v>
      </c>
      <c r="D330" s="4">
        <v>12.7</v>
      </c>
      <c r="E330" s="4">
        <v>1.5</v>
      </c>
      <c r="F330" s="4">
        <v>4.3</v>
      </c>
      <c r="G330" s="4">
        <v>35.6</v>
      </c>
      <c r="H330" s="4">
        <v>0.3</v>
      </c>
      <c r="I330" s="4">
        <v>1</v>
      </c>
      <c r="J330" s="4">
        <v>24.5</v>
      </c>
      <c r="K330" s="4">
        <v>0.8</v>
      </c>
      <c r="L330" s="4">
        <v>1.3</v>
      </c>
      <c r="M330" s="4">
        <v>63.8</v>
      </c>
      <c r="N330" s="4">
        <v>0.9</v>
      </c>
      <c r="O330" s="4">
        <v>2</v>
      </c>
      <c r="P330" s="4">
        <v>3</v>
      </c>
      <c r="Q330" s="4">
        <v>0.3</v>
      </c>
      <c r="R330" s="4">
        <v>0.9</v>
      </c>
      <c r="S330" s="4">
        <v>0.4</v>
      </c>
      <c r="T330" s="4">
        <v>0.2</v>
      </c>
      <c r="U330" s="4">
        <v>1.8</v>
      </c>
      <c r="V330" s="4">
        <v>4.2</v>
      </c>
    </row>
    <row r="331" spans="1:22" x14ac:dyDescent="0.25">
      <c r="A331" s="3" t="s">
        <v>379</v>
      </c>
      <c r="B331" s="3" t="s">
        <v>76</v>
      </c>
      <c r="C331" s="4">
        <v>24</v>
      </c>
      <c r="D331" s="4">
        <v>14.1</v>
      </c>
      <c r="E331" s="4">
        <v>1.5</v>
      </c>
      <c r="F331" s="4">
        <v>2.5</v>
      </c>
      <c r="G331" s="4">
        <v>60</v>
      </c>
      <c r="H331" s="4">
        <v>0</v>
      </c>
      <c r="I331" s="4">
        <v>0</v>
      </c>
      <c r="J331" s="4" t="s">
        <v>89</v>
      </c>
      <c r="K331" s="4">
        <v>1.1000000000000001</v>
      </c>
      <c r="L331" s="4">
        <v>2.2000000000000002</v>
      </c>
      <c r="M331" s="4">
        <v>51.9</v>
      </c>
      <c r="N331" s="4">
        <v>0.8</v>
      </c>
      <c r="O331" s="4">
        <v>1.8</v>
      </c>
      <c r="P331" s="4">
        <v>2.6</v>
      </c>
      <c r="Q331" s="4">
        <v>0.5</v>
      </c>
      <c r="R331" s="4">
        <v>0.4</v>
      </c>
      <c r="S331" s="4">
        <v>0.4</v>
      </c>
      <c r="T331" s="4">
        <v>1.2</v>
      </c>
      <c r="U331" s="4">
        <v>2.6</v>
      </c>
      <c r="V331" s="4">
        <v>4.0999999999999996</v>
      </c>
    </row>
    <row r="332" spans="1:22" x14ac:dyDescent="0.25">
      <c r="A332" s="3" t="s">
        <v>380</v>
      </c>
      <c r="B332" s="3" t="s">
        <v>25</v>
      </c>
      <c r="C332" s="4">
        <v>73</v>
      </c>
      <c r="D332" s="4">
        <v>20.100000000000001</v>
      </c>
      <c r="E332" s="4">
        <v>1.4</v>
      </c>
      <c r="F332" s="4">
        <v>3.8</v>
      </c>
      <c r="G332" s="4">
        <v>38.200000000000003</v>
      </c>
      <c r="H332" s="4">
        <v>1</v>
      </c>
      <c r="I332" s="4">
        <v>2.9</v>
      </c>
      <c r="J332" s="4">
        <v>34.799999999999997</v>
      </c>
      <c r="K332" s="4">
        <v>0.2</v>
      </c>
      <c r="L332" s="4">
        <v>0.3</v>
      </c>
      <c r="M332" s="4">
        <v>65.2</v>
      </c>
      <c r="N332" s="4">
        <v>0.5</v>
      </c>
      <c r="O332" s="4">
        <v>1.4</v>
      </c>
      <c r="P332" s="4">
        <v>1.9</v>
      </c>
      <c r="Q332" s="4">
        <v>0.9</v>
      </c>
      <c r="R332" s="4">
        <v>0.3</v>
      </c>
      <c r="S332" s="4">
        <v>0.7</v>
      </c>
      <c r="T332" s="4">
        <v>0.5</v>
      </c>
      <c r="U332" s="4">
        <v>1.7</v>
      </c>
      <c r="V332" s="4">
        <v>4.0999999999999996</v>
      </c>
    </row>
    <row r="333" spans="1:22" x14ac:dyDescent="0.25">
      <c r="A333" s="3" t="s">
        <v>381</v>
      </c>
      <c r="B333" s="3" t="s">
        <v>53</v>
      </c>
      <c r="C333" s="4">
        <v>15</v>
      </c>
      <c r="D333" s="4">
        <v>16.3</v>
      </c>
      <c r="E333" s="4">
        <v>1.7</v>
      </c>
      <c r="F333" s="4">
        <v>3.6</v>
      </c>
      <c r="G333" s="4">
        <v>46.3</v>
      </c>
      <c r="H333" s="4">
        <v>0.2</v>
      </c>
      <c r="I333" s="4">
        <v>0.8</v>
      </c>
      <c r="J333" s="4">
        <v>25</v>
      </c>
      <c r="K333" s="4">
        <v>0.6</v>
      </c>
      <c r="L333" s="4">
        <v>0.8</v>
      </c>
      <c r="M333" s="4">
        <v>75</v>
      </c>
      <c r="N333" s="4">
        <v>0.2</v>
      </c>
      <c r="O333" s="4">
        <v>1.3</v>
      </c>
      <c r="P333" s="4">
        <v>1.5</v>
      </c>
      <c r="Q333" s="4">
        <v>2</v>
      </c>
      <c r="R333" s="4">
        <v>0.9</v>
      </c>
      <c r="S333" s="4">
        <v>0.7</v>
      </c>
      <c r="T333" s="4">
        <v>0.1</v>
      </c>
      <c r="U333" s="4">
        <v>2.5</v>
      </c>
      <c r="V333" s="4">
        <v>4.0999999999999996</v>
      </c>
    </row>
    <row r="334" spans="1:22" x14ac:dyDescent="0.25">
      <c r="A334" s="3" t="s">
        <v>382</v>
      </c>
      <c r="B334" s="3" t="s">
        <v>27</v>
      </c>
      <c r="C334" s="4">
        <v>63</v>
      </c>
      <c r="D334" s="4">
        <v>10.5</v>
      </c>
      <c r="E334" s="4">
        <v>1.2</v>
      </c>
      <c r="F334" s="4">
        <v>3.8</v>
      </c>
      <c r="G334" s="4">
        <v>32.1</v>
      </c>
      <c r="H334" s="4">
        <v>0.5</v>
      </c>
      <c r="I334" s="4">
        <v>1.6</v>
      </c>
      <c r="J334" s="4">
        <v>29.4</v>
      </c>
      <c r="K334" s="4">
        <v>1.1000000000000001</v>
      </c>
      <c r="L334" s="4">
        <v>1.4</v>
      </c>
      <c r="M334" s="4">
        <v>75.599999999999994</v>
      </c>
      <c r="N334" s="4">
        <v>0.3</v>
      </c>
      <c r="O334" s="4">
        <v>1</v>
      </c>
      <c r="P334" s="4">
        <v>1.3</v>
      </c>
      <c r="Q334" s="4">
        <v>1.1000000000000001</v>
      </c>
      <c r="R334" s="4">
        <v>0.8</v>
      </c>
      <c r="S334" s="4">
        <v>0.4</v>
      </c>
      <c r="T334" s="4">
        <v>0.3</v>
      </c>
      <c r="U334" s="4">
        <v>0.6</v>
      </c>
      <c r="V334" s="4">
        <v>4</v>
      </c>
    </row>
    <row r="335" spans="1:22" x14ac:dyDescent="0.25">
      <c r="A335" s="3" t="s">
        <v>383</v>
      </c>
      <c r="B335" s="3" t="s">
        <v>29</v>
      </c>
      <c r="C335" s="4">
        <v>1</v>
      </c>
      <c r="D335" s="4">
        <v>19.399999999999999</v>
      </c>
      <c r="E335" s="4">
        <v>2</v>
      </c>
      <c r="F335" s="4">
        <v>6</v>
      </c>
      <c r="G335" s="4">
        <v>33.299999999999997</v>
      </c>
      <c r="H335" s="4">
        <v>0</v>
      </c>
      <c r="I335" s="4">
        <v>0</v>
      </c>
      <c r="J335" s="4" t="s">
        <v>89</v>
      </c>
      <c r="K335" s="4">
        <v>0</v>
      </c>
      <c r="L335" s="4">
        <v>0</v>
      </c>
      <c r="M335" s="4" t="s">
        <v>89</v>
      </c>
      <c r="N335" s="4">
        <v>0</v>
      </c>
      <c r="O335" s="4">
        <v>5</v>
      </c>
      <c r="P335" s="4">
        <v>5</v>
      </c>
      <c r="Q335" s="4">
        <v>0</v>
      </c>
      <c r="R335" s="4">
        <v>1</v>
      </c>
      <c r="S335" s="4">
        <v>0</v>
      </c>
      <c r="T335" s="4">
        <v>1</v>
      </c>
      <c r="U335" s="4">
        <v>1</v>
      </c>
      <c r="V335" s="4">
        <v>4</v>
      </c>
    </row>
    <row r="336" spans="1:22" x14ac:dyDescent="0.25">
      <c r="A336" s="3" t="s">
        <v>384</v>
      </c>
      <c r="B336" s="3" t="s">
        <v>35</v>
      </c>
      <c r="C336" s="4">
        <v>41</v>
      </c>
      <c r="D336" s="4">
        <v>9.4</v>
      </c>
      <c r="E336" s="4">
        <v>1.6</v>
      </c>
      <c r="F336" s="4">
        <v>3.8</v>
      </c>
      <c r="G336" s="4">
        <v>41.7</v>
      </c>
      <c r="H336" s="4">
        <v>0.2</v>
      </c>
      <c r="I336" s="4">
        <v>0.8</v>
      </c>
      <c r="J336" s="4">
        <v>30.3</v>
      </c>
      <c r="K336" s="4">
        <v>0.6</v>
      </c>
      <c r="L336" s="4">
        <v>0.8</v>
      </c>
      <c r="M336" s="4">
        <v>81.3</v>
      </c>
      <c r="N336" s="4">
        <v>0.4</v>
      </c>
      <c r="O336" s="4">
        <v>1.4</v>
      </c>
      <c r="P336" s="4">
        <v>1.8</v>
      </c>
      <c r="Q336" s="4">
        <v>0.8</v>
      </c>
      <c r="R336" s="4">
        <v>0.4</v>
      </c>
      <c r="S336" s="4">
        <v>0.2</v>
      </c>
      <c r="T336" s="4">
        <v>0.2</v>
      </c>
      <c r="U336" s="4">
        <v>0.8</v>
      </c>
      <c r="V336" s="4">
        <v>4</v>
      </c>
    </row>
    <row r="337" spans="1:22" x14ac:dyDescent="0.25">
      <c r="A337" s="3" t="s">
        <v>385</v>
      </c>
      <c r="B337" s="3" t="s">
        <v>48</v>
      </c>
      <c r="C337" s="4">
        <v>65</v>
      </c>
      <c r="D337" s="4">
        <v>15.7</v>
      </c>
      <c r="E337" s="4">
        <v>1.5</v>
      </c>
      <c r="F337" s="4">
        <v>3.6</v>
      </c>
      <c r="G337" s="4">
        <v>41.5</v>
      </c>
      <c r="H337" s="4">
        <v>0.3</v>
      </c>
      <c r="I337" s="4">
        <v>0.9</v>
      </c>
      <c r="J337" s="4">
        <v>32.799999999999997</v>
      </c>
      <c r="K337" s="4">
        <v>0.7</v>
      </c>
      <c r="L337" s="4">
        <v>0.9</v>
      </c>
      <c r="M337" s="4">
        <v>70.5</v>
      </c>
      <c r="N337" s="4">
        <v>0.5</v>
      </c>
      <c r="O337" s="4">
        <v>1.8</v>
      </c>
      <c r="P337" s="4">
        <v>2.2999999999999998</v>
      </c>
      <c r="Q337" s="4">
        <v>0.7</v>
      </c>
      <c r="R337" s="4">
        <v>0.7</v>
      </c>
      <c r="S337" s="4">
        <v>0.6</v>
      </c>
      <c r="T337" s="4">
        <v>0.2</v>
      </c>
      <c r="U337" s="4">
        <v>1.5</v>
      </c>
      <c r="V337" s="4">
        <v>4</v>
      </c>
    </row>
    <row r="338" spans="1:22" x14ac:dyDescent="0.25">
      <c r="A338" s="3" t="s">
        <v>386</v>
      </c>
      <c r="B338" s="3" t="s">
        <v>37</v>
      </c>
      <c r="C338" s="4">
        <v>54</v>
      </c>
      <c r="D338" s="4">
        <v>16.600000000000001</v>
      </c>
      <c r="E338" s="4">
        <v>1.3</v>
      </c>
      <c r="F338" s="4">
        <v>2.8</v>
      </c>
      <c r="G338" s="4">
        <v>47.3</v>
      </c>
      <c r="H338" s="4">
        <v>0</v>
      </c>
      <c r="I338" s="4">
        <v>0</v>
      </c>
      <c r="J338" s="4" t="s">
        <v>89</v>
      </c>
      <c r="K338" s="4">
        <v>1.3</v>
      </c>
      <c r="L338" s="4">
        <v>2.4</v>
      </c>
      <c r="M338" s="4">
        <v>55.4</v>
      </c>
      <c r="N338" s="4">
        <v>2.1</v>
      </c>
      <c r="O338" s="4">
        <v>4.0999999999999996</v>
      </c>
      <c r="P338" s="4">
        <v>6.2</v>
      </c>
      <c r="Q338" s="4">
        <v>0.4</v>
      </c>
      <c r="R338" s="4">
        <v>1.1000000000000001</v>
      </c>
      <c r="S338" s="4">
        <v>0.7</v>
      </c>
      <c r="T338" s="4">
        <v>0.1</v>
      </c>
      <c r="U338" s="4">
        <v>2.2000000000000002</v>
      </c>
      <c r="V338" s="4">
        <v>4</v>
      </c>
    </row>
    <row r="339" spans="1:22" x14ac:dyDescent="0.25">
      <c r="A339" s="3" t="s">
        <v>387</v>
      </c>
      <c r="B339" s="3" t="s">
        <v>86</v>
      </c>
      <c r="C339" s="4">
        <v>27</v>
      </c>
      <c r="D339" s="4">
        <v>11.6</v>
      </c>
      <c r="E339" s="4">
        <v>1.4</v>
      </c>
      <c r="F339" s="4">
        <v>3.6</v>
      </c>
      <c r="G339" s="4">
        <v>40.6</v>
      </c>
      <c r="H339" s="4">
        <v>0.4</v>
      </c>
      <c r="I339" s="4">
        <v>1.4</v>
      </c>
      <c r="J339" s="4">
        <v>31.6</v>
      </c>
      <c r="K339" s="4">
        <v>0.6</v>
      </c>
      <c r="L339" s="4">
        <v>1</v>
      </c>
      <c r="M339" s="4">
        <v>65.400000000000006</v>
      </c>
      <c r="N339" s="4">
        <v>0.3</v>
      </c>
      <c r="O339" s="4">
        <v>0.7</v>
      </c>
      <c r="P339" s="4">
        <v>1</v>
      </c>
      <c r="Q339" s="4">
        <v>1.6</v>
      </c>
      <c r="R339" s="4">
        <v>1</v>
      </c>
      <c r="S339" s="4">
        <v>0.5</v>
      </c>
      <c r="T339" s="4">
        <v>0</v>
      </c>
      <c r="U339" s="4">
        <v>1.2</v>
      </c>
      <c r="V339" s="4">
        <v>4</v>
      </c>
    </row>
    <row r="340" spans="1:22" x14ac:dyDescent="0.25">
      <c r="A340" s="3" t="s">
        <v>388</v>
      </c>
      <c r="B340" s="3" t="s">
        <v>25</v>
      </c>
      <c r="C340" s="4">
        <v>51</v>
      </c>
      <c r="D340" s="4">
        <v>13.2</v>
      </c>
      <c r="E340" s="4">
        <v>1.4</v>
      </c>
      <c r="F340" s="4">
        <v>3.7</v>
      </c>
      <c r="G340" s="4">
        <v>38.4</v>
      </c>
      <c r="H340" s="4">
        <v>0.6</v>
      </c>
      <c r="I340" s="4">
        <v>2</v>
      </c>
      <c r="J340" s="4">
        <v>30.4</v>
      </c>
      <c r="K340" s="4">
        <v>0.5</v>
      </c>
      <c r="L340" s="4">
        <v>0.7</v>
      </c>
      <c r="M340" s="4">
        <v>73.5</v>
      </c>
      <c r="N340" s="4">
        <v>0.4</v>
      </c>
      <c r="O340" s="4">
        <v>1.4</v>
      </c>
      <c r="P340" s="4">
        <v>1.7</v>
      </c>
      <c r="Q340" s="4">
        <v>1.3</v>
      </c>
      <c r="R340" s="4">
        <v>0.7</v>
      </c>
      <c r="S340" s="4">
        <v>0.4</v>
      </c>
      <c r="T340" s="4">
        <v>0.1</v>
      </c>
      <c r="U340" s="4">
        <v>1.6</v>
      </c>
      <c r="V340" s="4">
        <v>4</v>
      </c>
    </row>
    <row r="341" spans="1:22" x14ac:dyDescent="0.25">
      <c r="A341" s="3" t="s">
        <v>389</v>
      </c>
      <c r="B341" s="3" t="s">
        <v>27</v>
      </c>
      <c r="C341" s="4">
        <v>37</v>
      </c>
      <c r="D341" s="4">
        <v>7.8</v>
      </c>
      <c r="E341" s="4">
        <v>1.5</v>
      </c>
      <c r="F341" s="4">
        <v>3.4</v>
      </c>
      <c r="G341" s="4">
        <v>46</v>
      </c>
      <c r="H341" s="4">
        <v>0.1</v>
      </c>
      <c r="I341" s="4">
        <v>0.3</v>
      </c>
      <c r="J341" s="4">
        <v>27.3</v>
      </c>
      <c r="K341" s="4">
        <v>0.7</v>
      </c>
      <c r="L341" s="4">
        <v>1.1000000000000001</v>
      </c>
      <c r="M341" s="4">
        <v>65</v>
      </c>
      <c r="N341" s="4">
        <v>0.6</v>
      </c>
      <c r="O341" s="4">
        <v>0.8</v>
      </c>
      <c r="P341" s="4">
        <v>1.4</v>
      </c>
      <c r="Q341" s="4">
        <v>0.2</v>
      </c>
      <c r="R341" s="4">
        <v>0.4</v>
      </c>
      <c r="S341" s="4">
        <v>0.2</v>
      </c>
      <c r="T341" s="4">
        <v>0</v>
      </c>
      <c r="U341" s="4">
        <v>0.6</v>
      </c>
      <c r="V341" s="4">
        <v>3.9</v>
      </c>
    </row>
    <row r="342" spans="1:22" x14ac:dyDescent="0.25">
      <c r="A342" s="3" t="s">
        <v>390</v>
      </c>
      <c r="B342" s="3" t="s">
        <v>53</v>
      </c>
      <c r="C342" s="4">
        <v>23</v>
      </c>
      <c r="D342" s="4">
        <v>11.7</v>
      </c>
      <c r="E342" s="4">
        <v>1.3</v>
      </c>
      <c r="F342" s="4">
        <v>4</v>
      </c>
      <c r="G342" s="4">
        <v>34.1</v>
      </c>
      <c r="H342" s="4">
        <v>0.1</v>
      </c>
      <c r="I342" s="4">
        <v>0.5</v>
      </c>
      <c r="J342" s="4">
        <v>25</v>
      </c>
      <c r="K342" s="4">
        <v>1</v>
      </c>
      <c r="L342" s="4">
        <v>1.3</v>
      </c>
      <c r="M342" s="4">
        <v>80</v>
      </c>
      <c r="N342" s="4">
        <v>0.1</v>
      </c>
      <c r="O342" s="4">
        <v>0.5</v>
      </c>
      <c r="P342" s="4">
        <v>0.7</v>
      </c>
      <c r="Q342" s="4">
        <v>1.6</v>
      </c>
      <c r="R342" s="4">
        <v>1.3</v>
      </c>
      <c r="S342" s="4">
        <v>0.5</v>
      </c>
      <c r="T342" s="4">
        <v>0</v>
      </c>
      <c r="U342" s="4">
        <v>1.3</v>
      </c>
      <c r="V342" s="4">
        <v>3.9</v>
      </c>
    </row>
    <row r="343" spans="1:22" x14ac:dyDescent="0.25">
      <c r="A343" s="3" t="s">
        <v>391</v>
      </c>
      <c r="B343" s="3" t="s">
        <v>101</v>
      </c>
      <c r="C343" s="4">
        <v>19</v>
      </c>
      <c r="D343" s="4">
        <v>16.3</v>
      </c>
      <c r="E343" s="4">
        <v>1.3</v>
      </c>
      <c r="F343" s="4">
        <v>4.2</v>
      </c>
      <c r="G343" s="4">
        <v>30.4</v>
      </c>
      <c r="H343" s="4">
        <v>0.7</v>
      </c>
      <c r="I343" s="4">
        <v>2.5</v>
      </c>
      <c r="J343" s="4">
        <v>29.2</v>
      </c>
      <c r="K343" s="4">
        <v>0.5</v>
      </c>
      <c r="L343" s="4">
        <v>0.6</v>
      </c>
      <c r="M343" s="4">
        <v>83.3</v>
      </c>
      <c r="N343" s="4">
        <v>0.2</v>
      </c>
      <c r="O343" s="4">
        <v>1.3</v>
      </c>
      <c r="P343" s="4">
        <v>1.5</v>
      </c>
      <c r="Q343" s="4">
        <v>2.2000000000000002</v>
      </c>
      <c r="R343" s="4">
        <v>1.3</v>
      </c>
      <c r="S343" s="4">
        <v>0.4</v>
      </c>
      <c r="T343" s="4">
        <v>0.1</v>
      </c>
      <c r="U343" s="4">
        <v>1.3</v>
      </c>
      <c r="V343" s="4">
        <v>3.8</v>
      </c>
    </row>
    <row r="344" spans="1:22" x14ac:dyDescent="0.25">
      <c r="A344" s="3" t="s">
        <v>392</v>
      </c>
      <c r="B344" s="3" t="s">
        <v>80</v>
      </c>
      <c r="C344" s="4">
        <v>48</v>
      </c>
      <c r="D344" s="4">
        <v>9.6999999999999993</v>
      </c>
      <c r="E344" s="4">
        <v>1.4</v>
      </c>
      <c r="F344" s="4">
        <v>2.6</v>
      </c>
      <c r="G344" s="4">
        <v>54</v>
      </c>
      <c r="H344" s="4">
        <v>0</v>
      </c>
      <c r="I344" s="4">
        <v>0</v>
      </c>
      <c r="J344" s="4" t="s">
        <v>89</v>
      </c>
      <c r="K344" s="4">
        <v>0.9</v>
      </c>
      <c r="L344" s="4">
        <v>1.1000000000000001</v>
      </c>
      <c r="M344" s="4">
        <v>81.8</v>
      </c>
      <c r="N344" s="4">
        <v>1.1000000000000001</v>
      </c>
      <c r="O344" s="4">
        <v>1.1000000000000001</v>
      </c>
      <c r="P344" s="4">
        <v>2.2999999999999998</v>
      </c>
      <c r="Q344" s="4">
        <v>0.5</v>
      </c>
      <c r="R344" s="4">
        <v>0.6</v>
      </c>
      <c r="S344" s="4">
        <v>0.1</v>
      </c>
      <c r="T344" s="4">
        <v>0.3</v>
      </c>
      <c r="U344" s="4">
        <v>1.8</v>
      </c>
      <c r="V344" s="4">
        <v>3.8</v>
      </c>
    </row>
    <row r="345" spans="1:22" x14ac:dyDescent="0.25">
      <c r="A345" s="3" t="s">
        <v>393</v>
      </c>
      <c r="B345" s="3" t="s">
        <v>31</v>
      </c>
      <c r="C345" s="4">
        <v>22</v>
      </c>
      <c r="D345" s="4">
        <v>11.4</v>
      </c>
      <c r="E345" s="4">
        <v>1.3</v>
      </c>
      <c r="F345" s="4">
        <v>4.2</v>
      </c>
      <c r="G345" s="4">
        <v>31.5</v>
      </c>
      <c r="H345" s="4">
        <v>0.4</v>
      </c>
      <c r="I345" s="4">
        <v>1.9</v>
      </c>
      <c r="J345" s="4">
        <v>19.5</v>
      </c>
      <c r="K345" s="4">
        <v>0.8</v>
      </c>
      <c r="L345" s="4">
        <v>1.1000000000000001</v>
      </c>
      <c r="M345" s="4">
        <v>72</v>
      </c>
      <c r="N345" s="4">
        <v>0.4</v>
      </c>
      <c r="O345" s="4">
        <v>2.1</v>
      </c>
      <c r="P345" s="4">
        <v>2.5</v>
      </c>
      <c r="Q345" s="4">
        <v>0.3</v>
      </c>
      <c r="R345" s="4">
        <v>0.3</v>
      </c>
      <c r="S345" s="4">
        <v>0.4</v>
      </c>
      <c r="T345" s="4">
        <v>0.1</v>
      </c>
      <c r="U345" s="4">
        <v>1.3</v>
      </c>
      <c r="V345" s="4">
        <v>3.8</v>
      </c>
    </row>
    <row r="346" spans="1:22" x14ac:dyDescent="0.25">
      <c r="A346" s="3" t="s">
        <v>394</v>
      </c>
      <c r="B346" s="3" t="s">
        <v>67</v>
      </c>
      <c r="C346" s="4">
        <v>20</v>
      </c>
      <c r="D346" s="4">
        <v>10.7</v>
      </c>
      <c r="E346" s="4">
        <v>1.6</v>
      </c>
      <c r="F346" s="4">
        <v>3.7</v>
      </c>
      <c r="G346" s="4">
        <v>42.5</v>
      </c>
      <c r="H346" s="4">
        <v>0</v>
      </c>
      <c r="I346" s="4">
        <v>0.2</v>
      </c>
      <c r="J346" s="4">
        <v>0</v>
      </c>
      <c r="K346" s="4">
        <v>0.7</v>
      </c>
      <c r="L346" s="4">
        <v>0.7</v>
      </c>
      <c r="M346" s="4">
        <v>100</v>
      </c>
      <c r="N346" s="4">
        <v>0.9</v>
      </c>
      <c r="O346" s="4">
        <v>1.8</v>
      </c>
      <c r="P346" s="4">
        <v>2.6</v>
      </c>
      <c r="Q346" s="4">
        <v>0.4</v>
      </c>
      <c r="R346" s="4">
        <v>0.6</v>
      </c>
      <c r="S346" s="4">
        <v>0.2</v>
      </c>
      <c r="T346" s="4">
        <v>0.5</v>
      </c>
      <c r="U346" s="4">
        <v>1.5</v>
      </c>
      <c r="V346" s="4">
        <v>3.8</v>
      </c>
    </row>
    <row r="347" spans="1:22" x14ac:dyDescent="0.25">
      <c r="A347" s="3" t="s">
        <v>395</v>
      </c>
      <c r="B347" s="3" t="s">
        <v>104</v>
      </c>
      <c r="C347" s="4">
        <v>42</v>
      </c>
      <c r="D347" s="4">
        <v>14.1</v>
      </c>
      <c r="E347" s="4">
        <v>1.5</v>
      </c>
      <c r="F347" s="4">
        <v>4.5</v>
      </c>
      <c r="G347" s="4">
        <v>32.6</v>
      </c>
      <c r="H347" s="4">
        <v>0.6</v>
      </c>
      <c r="I347" s="4">
        <v>2</v>
      </c>
      <c r="J347" s="4">
        <v>29.8</v>
      </c>
      <c r="K347" s="4">
        <v>0.2</v>
      </c>
      <c r="L347" s="4">
        <v>0.4</v>
      </c>
      <c r="M347" s="4">
        <v>62.5</v>
      </c>
      <c r="N347" s="4">
        <v>0.3</v>
      </c>
      <c r="O347" s="4">
        <v>0.6</v>
      </c>
      <c r="P347" s="4">
        <v>0.9</v>
      </c>
      <c r="Q347" s="4">
        <v>1</v>
      </c>
      <c r="R347" s="4">
        <v>0.5</v>
      </c>
      <c r="S347" s="4">
        <v>0.3</v>
      </c>
      <c r="T347" s="4">
        <v>0</v>
      </c>
      <c r="U347" s="4">
        <v>1</v>
      </c>
      <c r="V347" s="4">
        <v>3.8</v>
      </c>
    </row>
    <row r="348" spans="1:22" x14ac:dyDescent="0.25">
      <c r="A348" s="3" t="s">
        <v>396</v>
      </c>
      <c r="B348" s="3" t="s">
        <v>23</v>
      </c>
      <c r="C348" s="4">
        <v>66</v>
      </c>
      <c r="D348" s="4">
        <v>19.399999999999999</v>
      </c>
      <c r="E348" s="4">
        <v>1.3</v>
      </c>
      <c r="F348" s="4">
        <v>2.9</v>
      </c>
      <c r="G348" s="4">
        <v>46.1</v>
      </c>
      <c r="H348" s="4">
        <v>1</v>
      </c>
      <c r="I348" s="4">
        <v>2.1</v>
      </c>
      <c r="J348" s="4">
        <v>46.4</v>
      </c>
      <c r="K348" s="4">
        <v>0.2</v>
      </c>
      <c r="L348" s="4">
        <v>0.2</v>
      </c>
      <c r="M348" s="4">
        <v>91.7</v>
      </c>
      <c r="N348" s="4">
        <v>0.5</v>
      </c>
      <c r="O348" s="4">
        <v>1.4</v>
      </c>
      <c r="P348" s="4">
        <v>2</v>
      </c>
      <c r="Q348" s="4">
        <v>3.5</v>
      </c>
      <c r="R348" s="4">
        <v>0.9</v>
      </c>
      <c r="S348" s="4">
        <v>1</v>
      </c>
      <c r="T348" s="4">
        <v>0</v>
      </c>
      <c r="U348" s="4">
        <v>2</v>
      </c>
      <c r="V348" s="4">
        <v>3.8</v>
      </c>
    </row>
    <row r="349" spans="1:22" x14ac:dyDescent="0.25">
      <c r="A349" s="3" t="s">
        <v>397</v>
      </c>
      <c r="B349" s="3" t="s">
        <v>39</v>
      </c>
      <c r="C349" s="4">
        <v>47</v>
      </c>
      <c r="D349" s="4">
        <v>10.5</v>
      </c>
      <c r="E349" s="4">
        <v>1.4</v>
      </c>
      <c r="F349" s="4">
        <v>3.3</v>
      </c>
      <c r="G349" s="4">
        <v>41.8</v>
      </c>
      <c r="H349" s="4">
        <v>0.4</v>
      </c>
      <c r="I349" s="4">
        <v>1.1000000000000001</v>
      </c>
      <c r="J349" s="4">
        <v>34</v>
      </c>
      <c r="K349" s="4">
        <v>0.7</v>
      </c>
      <c r="L349" s="4">
        <v>0.7</v>
      </c>
      <c r="M349" s="4">
        <v>88.6</v>
      </c>
      <c r="N349" s="4">
        <v>0.3</v>
      </c>
      <c r="O349" s="4">
        <v>1.3</v>
      </c>
      <c r="P349" s="4">
        <v>1.6</v>
      </c>
      <c r="Q349" s="4">
        <v>1.4</v>
      </c>
      <c r="R349" s="4">
        <v>0.7</v>
      </c>
      <c r="S349" s="4">
        <v>0.5</v>
      </c>
      <c r="T349" s="4">
        <v>0.1</v>
      </c>
      <c r="U349" s="4">
        <v>1</v>
      </c>
      <c r="V349" s="4">
        <v>3.8</v>
      </c>
    </row>
    <row r="350" spans="1:22" x14ac:dyDescent="0.25">
      <c r="A350" s="3" t="s">
        <v>398</v>
      </c>
      <c r="B350" s="3" t="s">
        <v>25</v>
      </c>
      <c r="C350" s="4">
        <v>46</v>
      </c>
      <c r="D350" s="4">
        <v>14.2</v>
      </c>
      <c r="E350" s="4">
        <v>1.6</v>
      </c>
      <c r="F350" s="4">
        <v>3.2</v>
      </c>
      <c r="G350" s="4">
        <v>50.7</v>
      </c>
      <c r="H350" s="4">
        <v>0</v>
      </c>
      <c r="I350" s="4">
        <v>0</v>
      </c>
      <c r="J350" s="4" t="s">
        <v>89</v>
      </c>
      <c r="K350" s="4">
        <v>0.5</v>
      </c>
      <c r="L350" s="4">
        <v>1</v>
      </c>
      <c r="M350" s="4">
        <v>56.8</v>
      </c>
      <c r="N350" s="4">
        <v>0.9</v>
      </c>
      <c r="O350" s="4">
        <v>2.9</v>
      </c>
      <c r="P350" s="4">
        <v>3.8</v>
      </c>
      <c r="Q350" s="4">
        <v>0.3</v>
      </c>
      <c r="R350" s="4">
        <v>0.5</v>
      </c>
      <c r="S350" s="4">
        <v>0.2</v>
      </c>
      <c r="T350" s="4">
        <v>0.3</v>
      </c>
      <c r="U350" s="4">
        <v>1.7</v>
      </c>
      <c r="V350" s="4">
        <v>3.8</v>
      </c>
    </row>
    <row r="351" spans="1:22" x14ac:dyDescent="0.25">
      <c r="A351" s="3" t="s">
        <v>399</v>
      </c>
      <c r="B351" s="3" t="s">
        <v>21</v>
      </c>
      <c r="C351" s="4">
        <v>3</v>
      </c>
      <c r="D351" s="4">
        <v>5.6</v>
      </c>
      <c r="E351" s="4">
        <v>1.7</v>
      </c>
      <c r="F351" s="4">
        <v>3</v>
      </c>
      <c r="G351" s="4">
        <v>55.6</v>
      </c>
      <c r="H351" s="4">
        <v>0.3</v>
      </c>
      <c r="I351" s="4">
        <v>1</v>
      </c>
      <c r="J351" s="4">
        <v>33.299999999999997</v>
      </c>
      <c r="K351" s="4">
        <v>0</v>
      </c>
      <c r="L351" s="4">
        <v>0</v>
      </c>
      <c r="M351" s="4" t="s">
        <v>89</v>
      </c>
      <c r="N351" s="4">
        <v>0</v>
      </c>
      <c r="O351" s="4">
        <v>0</v>
      </c>
      <c r="P351" s="4">
        <v>0</v>
      </c>
      <c r="Q351" s="4">
        <v>0.3</v>
      </c>
      <c r="R351" s="4">
        <v>0.7</v>
      </c>
      <c r="S351" s="4">
        <v>0.3</v>
      </c>
      <c r="T351" s="4">
        <v>0</v>
      </c>
      <c r="U351" s="4">
        <v>0.3</v>
      </c>
      <c r="V351" s="4">
        <v>3.7</v>
      </c>
    </row>
    <row r="352" spans="1:22" x14ac:dyDescent="0.25">
      <c r="A352" s="3" t="s">
        <v>400</v>
      </c>
      <c r="B352" s="3" t="s">
        <v>55</v>
      </c>
      <c r="C352" s="4">
        <v>52</v>
      </c>
      <c r="D352" s="4">
        <v>10.199999999999999</v>
      </c>
      <c r="E352" s="4">
        <v>1.5</v>
      </c>
      <c r="F352" s="4">
        <v>3.2</v>
      </c>
      <c r="G352" s="4">
        <v>45.5</v>
      </c>
      <c r="H352" s="4">
        <v>0.1</v>
      </c>
      <c r="I352" s="4">
        <v>0.7</v>
      </c>
      <c r="J352" s="4">
        <v>13.9</v>
      </c>
      <c r="K352" s="4">
        <v>0.7</v>
      </c>
      <c r="L352" s="4">
        <v>1.1000000000000001</v>
      </c>
      <c r="M352" s="4">
        <v>67.3</v>
      </c>
      <c r="N352" s="4">
        <v>0.5</v>
      </c>
      <c r="O352" s="4">
        <v>1.2</v>
      </c>
      <c r="P352" s="4">
        <v>1.7</v>
      </c>
      <c r="Q352" s="4">
        <v>0.4</v>
      </c>
      <c r="R352" s="4">
        <v>0.8</v>
      </c>
      <c r="S352" s="4">
        <v>0.4</v>
      </c>
      <c r="T352" s="4">
        <v>0.2</v>
      </c>
      <c r="U352" s="4">
        <v>0.9</v>
      </c>
      <c r="V352" s="4">
        <v>3.7</v>
      </c>
    </row>
    <row r="353" spans="1:22" x14ac:dyDescent="0.25">
      <c r="A353" s="3" t="s">
        <v>401</v>
      </c>
      <c r="B353" s="3" t="s">
        <v>55</v>
      </c>
      <c r="C353" s="4">
        <v>70</v>
      </c>
      <c r="D353" s="4">
        <v>14.4</v>
      </c>
      <c r="E353" s="4">
        <v>1.7</v>
      </c>
      <c r="F353" s="4">
        <v>4</v>
      </c>
      <c r="G353" s="4">
        <v>42.3</v>
      </c>
      <c r="H353" s="4">
        <v>0</v>
      </c>
      <c r="I353" s="4">
        <v>0.3</v>
      </c>
      <c r="J353" s="4">
        <v>4.3</v>
      </c>
      <c r="K353" s="4">
        <v>0.3</v>
      </c>
      <c r="L353" s="4">
        <v>0.6</v>
      </c>
      <c r="M353" s="4">
        <v>56.4</v>
      </c>
      <c r="N353" s="4">
        <v>0.4</v>
      </c>
      <c r="O353" s="4">
        <v>1.4</v>
      </c>
      <c r="P353" s="4">
        <v>1.8</v>
      </c>
      <c r="Q353" s="4">
        <v>2.6</v>
      </c>
      <c r="R353" s="4">
        <v>0.9</v>
      </c>
      <c r="S353" s="4">
        <v>0.7</v>
      </c>
      <c r="T353" s="4">
        <v>0.2</v>
      </c>
      <c r="U353" s="4">
        <v>0.9</v>
      </c>
      <c r="V353" s="4">
        <v>3.7</v>
      </c>
    </row>
    <row r="354" spans="1:22" x14ac:dyDescent="0.25">
      <c r="A354" s="3" t="s">
        <v>402</v>
      </c>
      <c r="B354" s="3" t="s">
        <v>67</v>
      </c>
      <c r="C354" s="4">
        <v>49</v>
      </c>
      <c r="D354" s="4">
        <v>13.1</v>
      </c>
      <c r="E354" s="4">
        <v>1.5</v>
      </c>
      <c r="F354" s="4">
        <v>3.8</v>
      </c>
      <c r="G354" s="4">
        <v>38.299999999999997</v>
      </c>
      <c r="H354" s="4">
        <v>0.2</v>
      </c>
      <c r="I354" s="4">
        <v>0.9</v>
      </c>
      <c r="J354" s="4">
        <v>23.8</v>
      </c>
      <c r="K354" s="4">
        <v>0.6</v>
      </c>
      <c r="L354" s="4">
        <v>0.9</v>
      </c>
      <c r="M354" s="4">
        <v>67.400000000000006</v>
      </c>
      <c r="N354" s="4">
        <v>0.1</v>
      </c>
      <c r="O354" s="4">
        <v>1.1000000000000001</v>
      </c>
      <c r="P354" s="4">
        <v>1.2</v>
      </c>
      <c r="Q354" s="4">
        <v>1.9</v>
      </c>
      <c r="R354" s="4">
        <v>1.2</v>
      </c>
      <c r="S354" s="4">
        <v>0.3</v>
      </c>
      <c r="T354" s="4">
        <v>0</v>
      </c>
      <c r="U354" s="4">
        <v>1.1000000000000001</v>
      </c>
      <c r="V354" s="4">
        <v>3.7</v>
      </c>
    </row>
    <row r="355" spans="1:22" x14ac:dyDescent="0.25">
      <c r="A355" s="3" t="s">
        <v>403</v>
      </c>
      <c r="B355" s="3" t="s">
        <v>44</v>
      </c>
      <c r="C355" s="4">
        <v>41</v>
      </c>
      <c r="D355" s="4">
        <v>6.5</v>
      </c>
      <c r="E355" s="4">
        <v>1.3</v>
      </c>
      <c r="F355" s="4">
        <v>2.9</v>
      </c>
      <c r="G355" s="4">
        <v>47</v>
      </c>
      <c r="H355" s="4">
        <v>0.8</v>
      </c>
      <c r="I355" s="4">
        <v>1.9</v>
      </c>
      <c r="J355" s="4">
        <v>41.8</v>
      </c>
      <c r="K355" s="4">
        <v>0.2</v>
      </c>
      <c r="L355" s="4">
        <v>0.3</v>
      </c>
      <c r="M355" s="4">
        <v>71.400000000000006</v>
      </c>
      <c r="N355" s="4">
        <v>0.2</v>
      </c>
      <c r="O355" s="4">
        <v>0.6</v>
      </c>
      <c r="P355" s="4">
        <v>0.8</v>
      </c>
      <c r="Q355" s="4">
        <v>0.4</v>
      </c>
      <c r="R355" s="4">
        <v>0.3</v>
      </c>
      <c r="S355" s="4">
        <v>0.1</v>
      </c>
      <c r="T355" s="4">
        <v>0.2</v>
      </c>
      <c r="U355" s="4">
        <v>0.9</v>
      </c>
      <c r="V355" s="4">
        <v>3.7</v>
      </c>
    </row>
    <row r="356" spans="1:22" x14ac:dyDescent="0.25">
      <c r="A356" s="3" t="s">
        <v>404</v>
      </c>
      <c r="B356" s="3" t="s">
        <v>84</v>
      </c>
      <c r="C356" s="4">
        <v>54</v>
      </c>
      <c r="D356" s="4">
        <v>14.4</v>
      </c>
      <c r="E356" s="4">
        <v>1.6</v>
      </c>
      <c r="F356" s="4">
        <v>3.2</v>
      </c>
      <c r="G356" s="4">
        <v>51.4</v>
      </c>
      <c r="H356" s="4">
        <v>0</v>
      </c>
      <c r="I356" s="4">
        <v>0</v>
      </c>
      <c r="J356" s="4" t="s">
        <v>89</v>
      </c>
      <c r="K356" s="4">
        <v>0.4</v>
      </c>
      <c r="L356" s="4">
        <v>1</v>
      </c>
      <c r="M356" s="4">
        <v>33.9</v>
      </c>
      <c r="N356" s="4">
        <v>1.5</v>
      </c>
      <c r="O356" s="4">
        <v>2</v>
      </c>
      <c r="P356" s="4">
        <v>3.5</v>
      </c>
      <c r="Q356" s="4">
        <v>0.4</v>
      </c>
      <c r="R356" s="4">
        <v>0.7</v>
      </c>
      <c r="S356" s="4">
        <v>1</v>
      </c>
      <c r="T356" s="4">
        <v>0.6</v>
      </c>
      <c r="U356" s="4">
        <v>2.2000000000000002</v>
      </c>
      <c r="V356" s="4">
        <v>3.6</v>
      </c>
    </row>
    <row r="357" spans="1:22" x14ac:dyDescent="0.25">
      <c r="A357" s="3" t="s">
        <v>405</v>
      </c>
      <c r="B357" s="3" t="s">
        <v>23</v>
      </c>
      <c r="C357" s="4">
        <v>41</v>
      </c>
      <c r="D357" s="4">
        <v>9.6999999999999993</v>
      </c>
      <c r="E357" s="4">
        <v>1.5</v>
      </c>
      <c r="F357" s="4">
        <v>2.8</v>
      </c>
      <c r="G357" s="4">
        <v>51.7</v>
      </c>
      <c r="H357" s="4">
        <v>0</v>
      </c>
      <c r="I357" s="4">
        <v>0</v>
      </c>
      <c r="J357" s="4" t="s">
        <v>89</v>
      </c>
      <c r="K357" s="4">
        <v>0.6</v>
      </c>
      <c r="L357" s="4">
        <v>1.2</v>
      </c>
      <c r="M357" s="4">
        <v>54.2</v>
      </c>
      <c r="N357" s="4">
        <v>0.9</v>
      </c>
      <c r="O357" s="4">
        <v>1.7</v>
      </c>
      <c r="P357" s="4">
        <v>2.7</v>
      </c>
      <c r="Q357" s="4">
        <v>0.2</v>
      </c>
      <c r="R357" s="4">
        <v>0.6</v>
      </c>
      <c r="S357" s="4">
        <v>0.1</v>
      </c>
      <c r="T357" s="4">
        <v>0.5</v>
      </c>
      <c r="U357" s="4">
        <v>1.7</v>
      </c>
      <c r="V357" s="4">
        <v>3.6</v>
      </c>
    </row>
    <row r="358" spans="1:22" x14ac:dyDescent="0.25">
      <c r="A358" s="3" t="s">
        <v>406</v>
      </c>
      <c r="B358" s="3" t="s">
        <v>72</v>
      </c>
      <c r="C358" s="4">
        <v>53</v>
      </c>
      <c r="D358" s="4">
        <v>13.1</v>
      </c>
      <c r="E358" s="4">
        <v>1.2</v>
      </c>
      <c r="F358" s="4">
        <v>3</v>
      </c>
      <c r="G358" s="4">
        <v>39.4</v>
      </c>
      <c r="H358" s="4">
        <v>0.7</v>
      </c>
      <c r="I358" s="4">
        <v>1.7</v>
      </c>
      <c r="J358" s="4">
        <v>40</v>
      </c>
      <c r="K358" s="4">
        <v>0.5</v>
      </c>
      <c r="L358" s="4">
        <v>0.7</v>
      </c>
      <c r="M358" s="4">
        <v>80.599999999999994</v>
      </c>
      <c r="N358" s="4">
        <v>0.2</v>
      </c>
      <c r="O358" s="4">
        <v>0.8</v>
      </c>
      <c r="P358" s="4">
        <v>0.9</v>
      </c>
      <c r="Q358" s="4">
        <v>0.8</v>
      </c>
      <c r="R358" s="4">
        <v>0.5</v>
      </c>
      <c r="S358" s="4">
        <v>0.2</v>
      </c>
      <c r="T358" s="4">
        <v>0</v>
      </c>
      <c r="U358" s="4">
        <v>1</v>
      </c>
      <c r="V358" s="4">
        <v>3.6</v>
      </c>
    </row>
    <row r="359" spans="1:22" x14ac:dyDescent="0.25">
      <c r="A359" s="3" t="s">
        <v>407</v>
      </c>
      <c r="B359" s="3" t="s">
        <v>104</v>
      </c>
      <c r="C359" s="4">
        <v>71</v>
      </c>
      <c r="D359" s="4">
        <v>14.8</v>
      </c>
      <c r="E359" s="4">
        <v>1.4</v>
      </c>
      <c r="F359" s="4">
        <v>3.7</v>
      </c>
      <c r="G359" s="4">
        <v>38.1</v>
      </c>
      <c r="H359" s="4">
        <v>0.5</v>
      </c>
      <c r="I359" s="4">
        <v>1.4</v>
      </c>
      <c r="J359" s="4">
        <v>37.5</v>
      </c>
      <c r="K359" s="4">
        <v>0.1</v>
      </c>
      <c r="L359" s="4">
        <v>0.2</v>
      </c>
      <c r="M359" s="4">
        <v>83.3</v>
      </c>
      <c r="N359" s="4">
        <v>0.2</v>
      </c>
      <c r="O359" s="4">
        <v>1.2</v>
      </c>
      <c r="P359" s="4">
        <v>1.4</v>
      </c>
      <c r="Q359" s="4">
        <v>1.7</v>
      </c>
      <c r="R359" s="4">
        <v>1.1000000000000001</v>
      </c>
      <c r="S359" s="4">
        <v>0.6</v>
      </c>
      <c r="T359" s="4">
        <v>0.1</v>
      </c>
      <c r="U359" s="4">
        <v>1.1000000000000001</v>
      </c>
      <c r="V359" s="4">
        <v>3.5</v>
      </c>
    </row>
    <row r="360" spans="1:22" x14ac:dyDescent="0.25">
      <c r="A360" s="3" t="s">
        <v>408</v>
      </c>
      <c r="B360" s="3" t="s">
        <v>44</v>
      </c>
      <c r="C360" s="4">
        <v>77</v>
      </c>
      <c r="D360" s="4">
        <v>16.2</v>
      </c>
      <c r="E360" s="4">
        <v>1.2</v>
      </c>
      <c r="F360" s="4">
        <v>2.5</v>
      </c>
      <c r="G360" s="4">
        <v>48.1</v>
      </c>
      <c r="H360" s="4">
        <v>0</v>
      </c>
      <c r="I360" s="4">
        <v>0</v>
      </c>
      <c r="J360" s="4">
        <v>0</v>
      </c>
      <c r="K360" s="4">
        <v>1.2</v>
      </c>
      <c r="L360" s="4">
        <v>1.9</v>
      </c>
      <c r="M360" s="4">
        <v>62.1</v>
      </c>
      <c r="N360" s="4">
        <v>1.4</v>
      </c>
      <c r="O360" s="4">
        <v>1.9</v>
      </c>
      <c r="P360" s="4">
        <v>3.3</v>
      </c>
      <c r="Q360" s="4">
        <v>0.3</v>
      </c>
      <c r="R360" s="4">
        <v>0.8</v>
      </c>
      <c r="S360" s="4">
        <v>0.5</v>
      </c>
      <c r="T360" s="4">
        <v>0.9</v>
      </c>
      <c r="U360" s="4">
        <v>2.7</v>
      </c>
      <c r="V360" s="4">
        <v>3.5</v>
      </c>
    </row>
    <row r="361" spans="1:22" x14ac:dyDescent="0.25">
      <c r="A361" s="3" t="s">
        <v>409</v>
      </c>
      <c r="B361" s="3" t="s">
        <v>27</v>
      </c>
      <c r="C361" s="4">
        <v>64</v>
      </c>
      <c r="D361" s="4">
        <v>15.7</v>
      </c>
      <c r="E361" s="4">
        <v>1.4</v>
      </c>
      <c r="F361" s="4">
        <v>3</v>
      </c>
      <c r="G361" s="4">
        <v>45.1</v>
      </c>
      <c r="H361" s="4">
        <v>0.1</v>
      </c>
      <c r="I361" s="4">
        <v>0.3</v>
      </c>
      <c r="J361" s="4">
        <v>23.5</v>
      </c>
      <c r="K361" s="4">
        <v>0.7</v>
      </c>
      <c r="L361" s="4">
        <v>1</v>
      </c>
      <c r="M361" s="4">
        <v>68.7</v>
      </c>
      <c r="N361" s="4">
        <v>0.9</v>
      </c>
      <c r="O361" s="4">
        <v>1.4</v>
      </c>
      <c r="P361" s="4">
        <v>2.2999999999999998</v>
      </c>
      <c r="Q361" s="4">
        <v>0.6</v>
      </c>
      <c r="R361" s="4">
        <v>0.6</v>
      </c>
      <c r="S361" s="4">
        <v>0.5</v>
      </c>
      <c r="T361" s="4">
        <v>0.2</v>
      </c>
      <c r="U361" s="4">
        <v>1.1000000000000001</v>
      </c>
      <c r="V361" s="4">
        <v>3.5</v>
      </c>
    </row>
    <row r="362" spans="1:22" x14ac:dyDescent="0.25">
      <c r="A362" s="3" t="s">
        <v>410</v>
      </c>
      <c r="B362" s="3" t="s">
        <v>50</v>
      </c>
      <c r="C362" s="4">
        <v>4</v>
      </c>
      <c r="D362" s="4">
        <v>7.5</v>
      </c>
      <c r="E362" s="4">
        <v>1.3</v>
      </c>
      <c r="F362" s="4">
        <v>3.8</v>
      </c>
      <c r="G362" s="4">
        <v>33.299999999999997</v>
      </c>
      <c r="H362" s="4">
        <v>0.8</v>
      </c>
      <c r="I362" s="4">
        <v>1.5</v>
      </c>
      <c r="J362" s="4">
        <v>50</v>
      </c>
      <c r="K362" s="4">
        <v>0.3</v>
      </c>
      <c r="L362" s="4">
        <v>0.5</v>
      </c>
      <c r="M362" s="4">
        <v>50</v>
      </c>
      <c r="N362" s="4">
        <v>0</v>
      </c>
      <c r="O362" s="4">
        <v>2</v>
      </c>
      <c r="P362" s="4">
        <v>2</v>
      </c>
      <c r="Q362" s="4">
        <v>0</v>
      </c>
      <c r="R362" s="4">
        <v>0.3</v>
      </c>
      <c r="S362" s="4">
        <v>0.3</v>
      </c>
      <c r="T362" s="4">
        <v>0.5</v>
      </c>
      <c r="U362" s="4">
        <v>0.8</v>
      </c>
      <c r="V362" s="4">
        <v>3.5</v>
      </c>
    </row>
    <row r="363" spans="1:22" x14ac:dyDescent="0.25">
      <c r="A363" s="3" t="s">
        <v>411</v>
      </c>
      <c r="B363" s="3" t="s">
        <v>21</v>
      </c>
      <c r="C363" s="4">
        <v>62</v>
      </c>
      <c r="D363" s="4">
        <v>12.3</v>
      </c>
      <c r="E363" s="4">
        <v>1.3</v>
      </c>
      <c r="F363" s="4">
        <v>2.9</v>
      </c>
      <c r="G363" s="4">
        <v>45.9</v>
      </c>
      <c r="H363" s="4">
        <v>0.4</v>
      </c>
      <c r="I363" s="4">
        <v>1</v>
      </c>
      <c r="J363" s="4">
        <v>36.1</v>
      </c>
      <c r="K363" s="4">
        <v>0.5</v>
      </c>
      <c r="L363" s="4">
        <v>0.7</v>
      </c>
      <c r="M363" s="4">
        <v>66.7</v>
      </c>
      <c r="N363" s="4">
        <v>0.5</v>
      </c>
      <c r="O363" s="4">
        <v>1.4</v>
      </c>
      <c r="P363" s="4">
        <v>1.8</v>
      </c>
      <c r="Q363" s="4">
        <v>0.4</v>
      </c>
      <c r="R363" s="4">
        <v>0.3</v>
      </c>
      <c r="S363" s="4">
        <v>0.2</v>
      </c>
      <c r="T363" s="4">
        <v>0.3</v>
      </c>
      <c r="U363" s="4">
        <v>1</v>
      </c>
      <c r="V363" s="4">
        <v>3.5</v>
      </c>
    </row>
    <row r="364" spans="1:22" x14ac:dyDescent="0.25">
      <c r="A364" s="3" t="s">
        <v>412</v>
      </c>
      <c r="B364" s="3" t="s">
        <v>29</v>
      </c>
      <c r="C364" s="4">
        <v>11</v>
      </c>
      <c r="D364" s="4">
        <v>9.1</v>
      </c>
      <c r="E364" s="4">
        <v>1.6</v>
      </c>
      <c r="F364" s="4">
        <v>2.5</v>
      </c>
      <c r="G364" s="4">
        <v>64.3</v>
      </c>
      <c r="H364" s="4">
        <v>0</v>
      </c>
      <c r="I364" s="4">
        <v>0</v>
      </c>
      <c r="J364" s="4" t="s">
        <v>89</v>
      </c>
      <c r="K364" s="4">
        <v>0.2</v>
      </c>
      <c r="L364" s="4">
        <v>0.5</v>
      </c>
      <c r="M364" s="4">
        <v>40</v>
      </c>
      <c r="N364" s="4">
        <v>1</v>
      </c>
      <c r="O364" s="4">
        <v>1.5</v>
      </c>
      <c r="P364" s="4">
        <v>2.5</v>
      </c>
      <c r="Q364" s="4">
        <v>0</v>
      </c>
      <c r="R364" s="4">
        <v>0.5</v>
      </c>
      <c r="S364" s="4">
        <v>0.1</v>
      </c>
      <c r="T364" s="4">
        <v>0.2</v>
      </c>
      <c r="U364" s="4">
        <v>1.5</v>
      </c>
      <c r="V364" s="4">
        <v>3.5</v>
      </c>
    </row>
    <row r="365" spans="1:22" x14ac:dyDescent="0.25">
      <c r="A365" s="3" t="s">
        <v>413</v>
      </c>
      <c r="B365" s="3" t="s">
        <v>76</v>
      </c>
      <c r="C365" s="4">
        <v>13</v>
      </c>
      <c r="D365" s="4">
        <v>12.7</v>
      </c>
      <c r="E365" s="4">
        <v>1.2</v>
      </c>
      <c r="F365" s="4">
        <v>3.5</v>
      </c>
      <c r="G365" s="4">
        <v>32.6</v>
      </c>
      <c r="H365" s="4">
        <v>0.6</v>
      </c>
      <c r="I365" s="4">
        <v>1.9</v>
      </c>
      <c r="J365" s="4">
        <v>32</v>
      </c>
      <c r="K365" s="4">
        <v>0.5</v>
      </c>
      <c r="L365" s="4">
        <v>0.7</v>
      </c>
      <c r="M365" s="4">
        <v>66.7</v>
      </c>
      <c r="N365" s="4">
        <v>0.1</v>
      </c>
      <c r="O365" s="4">
        <v>1.4</v>
      </c>
      <c r="P365" s="4">
        <v>1.5</v>
      </c>
      <c r="Q365" s="4">
        <v>0.6</v>
      </c>
      <c r="R365" s="4">
        <v>0.5</v>
      </c>
      <c r="S365" s="4">
        <v>0.5</v>
      </c>
      <c r="T365" s="4">
        <v>0.2</v>
      </c>
      <c r="U365" s="4">
        <v>0.8</v>
      </c>
      <c r="V365" s="4">
        <v>3.4</v>
      </c>
    </row>
    <row r="366" spans="1:22" x14ac:dyDescent="0.25">
      <c r="A366" s="3" t="s">
        <v>414</v>
      </c>
      <c r="B366" s="3" t="s">
        <v>80</v>
      </c>
      <c r="C366" s="4">
        <v>42</v>
      </c>
      <c r="D366" s="4">
        <v>19.100000000000001</v>
      </c>
      <c r="E366" s="4">
        <v>1.4</v>
      </c>
      <c r="F366" s="4">
        <v>3.4</v>
      </c>
      <c r="G366" s="4">
        <v>39.9</v>
      </c>
      <c r="H366" s="4">
        <v>0</v>
      </c>
      <c r="I366" s="4">
        <v>0</v>
      </c>
      <c r="J366" s="4" t="s">
        <v>89</v>
      </c>
      <c r="K366" s="4">
        <v>0.7</v>
      </c>
      <c r="L366" s="4">
        <v>1.1000000000000001</v>
      </c>
      <c r="M366" s="4">
        <v>63.8</v>
      </c>
      <c r="N366" s="4">
        <v>1.5</v>
      </c>
      <c r="O366" s="4">
        <v>2.1</v>
      </c>
      <c r="P366" s="4">
        <v>3.5</v>
      </c>
      <c r="Q366" s="4">
        <v>0.7</v>
      </c>
      <c r="R366" s="4">
        <v>0.9</v>
      </c>
      <c r="S366" s="4">
        <v>0.4</v>
      </c>
      <c r="T366" s="4">
        <v>1</v>
      </c>
      <c r="U366" s="4">
        <v>2.2999999999999998</v>
      </c>
      <c r="V366" s="4">
        <v>3.4</v>
      </c>
    </row>
    <row r="367" spans="1:22" x14ac:dyDescent="0.25">
      <c r="A367" s="3" t="s">
        <v>415</v>
      </c>
      <c r="B367" s="3" t="s">
        <v>21</v>
      </c>
      <c r="C367" s="4">
        <v>62</v>
      </c>
      <c r="D367" s="4">
        <v>19.5</v>
      </c>
      <c r="E367" s="4">
        <v>1.4</v>
      </c>
      <c r="F367" s="4">
        <v>3.1</v>
      </c>
      <c r="G367" s="4">
        <v>45.1</v>
      </c>
      <c r="H367" s="4">
        <v>0</v>
      </c>
      <c r="I367" s="4">
        <v>0</v>
      </c>
      <c r="J367" s="4">
        <v>0</v>
      </c>
      <c r="K367" s="4">
        <v>0.6</v>
      </c>
      <c r="L367" s="4">
        <v>1.1000000000000001</v>
      </c>
      <c r="M367" s="4">
        <v>55.2</v>
      </c>
      <c r="N367" s="4">
        <v>1.3</v>
      </c>
      <c r="O367" s="4">
        <v>3.6</v>
      </c>
      <c r="P367" s="4">
        <v>4.9000000000000004</v>
      </c>
      <c r="Q367" s="4">
        <v>1.1000000000000001</v>
      </c>
      <c r="R367" s="4">
        <v>1.5</v>
      </c>
      <c r="S367" s="4">
        <v>0.4</v>
      </c>
      <c r="T367" s="4">
        <v>0.5</v>
      </c>
      <c r="U367" s="4">
        <v>2.9</v>
      </c>
      <c r="V367" s="4">
        <v>3.4</v>
      </c>
    </row>
    <row r="368" spans="1:22" x14ac:dyDescent="0.25">
      <c r="A368" s="3" t="s">
        <v>416</v>
      </c>
      <c r="B368" s="3" t="s">
        <v>27</v>
      </c>
      <c r="C368" s="4">
        <v>53</v>
      </c>
      <c r="D368" s="4">
        <v>12.4</v>
      </c>
      <c r="E368" s="4">
        <v>1.3</v>
      </c>
      <c r="F368" s="4">
        <v>3.3</v>
      </c>
      <c r="G368" s="4">
        <v>37.9</v>
      </c>
      <c r="H368" s="4">
        <v>0.6</v>
      </c>
      <c r="I368" s="4">
        <v>1.7</v>
      </c>
      <c r="J368" s="4">
        <v>36</v>
      </c>
      <c r="K368" s="4">
        <v>0.3</v>
      </c>
      <c r="L368" s="4">
        <v>0.3</v>
      </c>
      <c r="M368" s="4">
        <v>93.8</v>
      </c>
      <c r="N368" s="4">
        <v>0.7</v>
      </c>
      <c r="O368" s="4">
        <v>1.8</v>
      </c>
      <c r="P368" s="4">
        <v>2.5</v>
      </c>
      <c r="Q368" s="4">
        <v>0.4</v>
      </c>
      <c r="R368" s="4">
        <v>0.2</v>
      </c>
      <c r="S368" s="4">
        <v>0.3</v>
      </c>
      <c r="T368" s="4">
        <v>0</v>
      </c>
      <c r="U368" s="4">
        <v>1.1000000000000001</v>
      </c>
      <c r="V368" s="4">
        <v>3.4</v>
      </c>
    </row>
    <row r="369" spans="1:22" x14ac:dyDescent="0.25">
      <c r="A369" s="3" t="s">
        <v>417</v>
      </c>
      <c r="B369" s="3" t="s">
        <v>25</v>
      </c>
      <c r="C369" s="4">
        <v>8</v>
      </c>
      <c r="D369" s="4">
        <v>9</v>
      </c>
      <c r="E369" s="4">
        <v>1.1000000000000001</v>
      </c>
      <c r="F369" s="4">
        <v>2.5</v>
      </c>
      <c r="G369" s="4">
        <v>45</v>
      </c>
      <c r="H369" s="4">
        <v>0.4</v>
      </c>
      <c r="I369" s="4">
        <v>1.1000000000000001</v>
      </c>
      <c r="J369" s="4">
        <v>33.299999999999997</v>
      </c>
      <c r="K369" s="4">
        <v>0.6</v>
      </c>
      <c r="L369" s="4">
        <v>0.6</v>
      </c>
      <c r="M369" s="4">
        <v>100</v>
      </c>
      <c r="N369" s="4">
        <v>0.5</v>
      </c>
      <c r="O369" s="4">
        <v>0.4</v>
      </c>
      <c r="P369" s="4">
        <v>0.9</v>
      </c>
      <c r="Q369" s="4">
        <v>0</v>
      </c>
      <c r="R369" s="4">
        <v>0.5</v>
      </c>
      <c r="S369" s="4">
        <v>0.6</v>
      </c>
      <c r="T369" s="4">
        <v>0</v>
      </c>
      <c r="U369" s="4">
        <v>1</v>
      </c>
      <c r="V369" s="4">
        <v>3.3</v>
      </c>
    </row>
    <row r="370" spans="1:22" x14ac:dyDescent="0.25">
      <c r="A370" s="3" t="s">
        <v>418</v>
      </c>
      <c r="B370" s="3" t="s">
        <v>95</v>
      </c>
      <c r="C370" s="4">
        <v>73</v>
      </c>
      <c r="D370" s="4">
        <v>13</v>
      </c>
      <c r="E370" s="4">
        <v>1.4</v>
      </c>
      <c r="F370" s="4">
        <v>2.4</v>
      </c>
      <c r="G370" s="4">
        <v>58</v>
      </c>
      <c r="H370" s="4">
        <v>0</v>
      </c>
      <c r="I370" s="4">
        <v>0</v>
      </c>
      <c r="J370" s="4" t="s">
        <v>89</v>
      </c>
      <c r="K370" s="4">
        <v>0.5</v>
      </c>
      <c r="L370" s="4">
        <v>0.8</v>
      </c>
      <c r="M370" s="4">
        <v>69.099999999999994</v>
      </c>
      <c r="N370" s="4">
        <v>1.2</v>
      </c>
      <c r="O370" s="4">
        <v>2.2999999999999998</v>
      </c>
      <c r="P370" s="4">
        <v>3.5</v>
      </c>
      <c r="Q370" s="4">
        <v>0.8</v>
      </c>
      <c r="R370" s="4">
        <v>0.9</v>
      </c>
      <c r="S370" s="4">
        <v>0.2</v>
      </c>
      <c r="T370" s="4">
        <v>0.3</v>
      </c>
      <c r="U370" s="4">
        <v>2</v>
      </c>
      <c r="V370" s="4">
        <v>3.3</v>
      </c>
    </row>
    <row r="371" spans="1:22" x14ac:dyDescent="0.25">
      <c r="A371" s="3" t="s">
        <v>419</v>
      </c>
      <c r="B371" s="3" t="s">
        <v>50</v>
      </c>
      <c r="C371" s="4">
        <v>58</v>
      </c>
      <c r="D371" s="4">
        <v>11.8</v>
      </c>
      <c r="E371" s="4">
        <v>1.2</v>
      </c>
      <c r="F371" s="4">
        <v>2.2000000000000002</v>
      </c>
      <c r="G371" s="4">
        <v>53.5</v>
      </c>
      <c r="H371" s="4">
        <v>0</v>
      </c>
      <c r="I371" s="4">
        <v>0</v>
      </c>
      <c r="J371" s="4">
        <v>0</v>
      </c>
      <c r="K371" s="4">
        <v>0.9</v>
      </c>
      <c r="L371" s="4">
        <v>1.3</v>
      </c>
      <c r="M371" s="4">
        <v>71.2</v>
      </c>
      <c r="N371" s="4">
        <v>0.8</v>
      </c>
      <c r="O371" s="4">
        <v>1.7</v>
      </c>
      <c r="P371" s="4">
        <v>2.6</v>
      </c>
      <c r="Q371" s="4">
        <v>0.4</v>
      </c>
      <c r="R371" s="4">
        <v>0.3</v>
      </c>
      <c r="S371" s="4">
        <v>0.3</v>
      </c>
      <c r="T371" s="4">
        <v>0.9</v>
      </c>
      <c r="U371" s="4">
        <v>1.3</v>
      </c>
      <c r="V371" s="4">
        <v>3.3</v>
      </c>
    </row>
    <row r="372" spans="1:22" x14ac:dyDescent="0.25">
      <c r="A372" s="3" t="s">
        <v>420</v>
      </c>
      <c r="B372" s="3" t="s">
        <v>35</v>
      </c>
      <c r="C372" s="4">
        <v>52</v>
      </c>
      <c r="D372" s="4">
        <v>14</v>
      </c>
      <c r="E372" s="4">
        <v>1.5</v>
      </c>
      <c r="F372" s="4">
        <v>3.1</v>
      </c>
      <c r="G372" s="4">
        <v>47.5</v>
      </c>
      <c r="H372" s="4">
        <v>0</v>
      </c>
      <c r="I372" s="4">
        <v>0</v>
      </c>
      <c r="J372" s="4">
        <v>0</v>
      </c>
      <c r="K372" s="4">
        <v>0.4</v>
      </c>
      <c r="L372" s="4">
        <v>0.6</v>
      </c>
      <c r="M372" s="4">
        <v>69</v>
      </c>
      <c r="N372" s="4">
        <v>1.7</v>
      </c>
      <c r="O372" s="4">
        <v>2.2999999999999998</v>
      </c>
      <c r="P372" s="4">
        <v>4</v>
      </c>
      <c r="Q372" s="4">
        <v>0.7</v>
      </c>
      <c r="R372" s="4">
        <v>0.6</v>
      </c>
      <c r="S372" s="4">
        <v>0.2</v>
      </c>
      <c r="T372" s="4">
        <v>0.4</v>
      </c>
      <c r="U372" s="4">
        <v>1.8</v>
      </c>
      <c r="V372" s="4">
        <v>3.3</v>
      </c>
    </row>
    <row r="373" spans="1:22" x14ac:dyDescent="0.25">
      <c r="A373" s="3" t="s">
        <v>421</v>
      </c>
      <c r="B373" s="3" t="s">
        <v>21</v>
      </c>
      <c r="C373" s="4">
        <v>81</v>
      </c>
      <c r="D373" s="4">
        <v>14.8</v>
      </c>
      <c r="E373" s="4">
        <v>1.1000000000000001</v>
      </c>
      <c r="F373" s="4">
        <v>2.2999999999999998</v>
      </c>
      <c r="G373" s="4">
        <v>50.3</v>
      </c>
      <c r="H373" s="4">
        <v>0</v>
      </c>
      <c r="I373" s="4">
        <v>0</v>
      </c>
      <c r="J373" s="4" t="s">
        <v>89</v>
      </c>
      <c r="K373" s="4">
        <v>1</v>
      </c>
      <c r="L373" s="4">
        <v>1.7</v>
      </c>
      <c r="M373" s="4">
        <v>58.1</v>
      </c>
      <c r="N373" s="4">
        <v>1.8</v>
      </c>
      <c r="O373" s="4">
        <v>2.2999999999999998</v>
      </c>
      <c r="P373" s="4">
        <v>4.0999999999999996</v>
      </c>
      <c r="Q373" s="4">
        <v>0.5</v>
      </c>
      <c r="R373" s="4">
        <v>0.9</v>
      </c>
      <c r="S373" s="4">
        <v>0.5</v>
      </c>
      <c r="T373" s="4">
        <v>0.7</v>
      </c>
      <c r="U373" s="4">
        <v>2.5</v>
      </c>
      <c r="V373" s="4">
        <v>3.3</v>
      </c>
    </row>
    <row r="374" spans="1:22" x14ac:dyDescent="0.25">
      <c r="A374" s="3" t="s">
        <v>422</v>
      </c>
      <c r="B374" s="3" t="s">
        <v>39</v>
      </c>
      <c r="C374" s="4">
        <v>54</v>
      </c>
      <c r="D374" s="4">
        <v>10</v>
      </c>
      <c r="E374" s="4">
        <v>1.1000000000000001</v>
      </c>
      <c r="F374" s="4">
        <v>2.7</v>
      </c>
      <c r="G374" s="4">
        <v>41.1</v>
      </c>
      <c r="H374" s="4">
        <v>1</v>
      </c>
      <c r="I374" s="4">
        <v>2.2999999999999998</v>
      </c>
      <c r="J374" s="4">
        <v>42.6</v>
      </c>
      <c r="K374" s="4">
        <v>0.1</v>
      </c>
      <c r="L374" s="4">
        <v>0.1</v>
      </c>
      <c r="M374" s="4">
        <v>100</v>
      </c>
      <c r="N374" s="4">
        <v>0.1</v>
      </c>
      <c r="O374" s="4">
        <v>0.9</v>
      </c>
      <c r="P374" s="4">
        <v>1.1000000000000001</v>
      </c>
      <c r="Q374" s="4">
        <v>0.2</v>
      </c>
      <c r="R374" s="4">
        <v>0.1</v>
      </c>
      <c r="S374" s="4">
        <v>0.2</v>
      </c>
      <c r="T374" s="4">
        <v>0.1</v>
      </c>
      <c r="U374" s="4">
        <v>0.8</v>
      </c>
      <c r="V374" s="4">
        <v>3.3</v>
      </c>
    </row>
    <row r="375" spans="1:22" x14ac:dyDescent="0.25">
      <c r="A375" s="3" t="s">
        <v>423</v>
      </c>
      <c r="B375" s="3" t="s">
        <v>95</v>
      </c>
      <c r="C375" s="4">
        <v>61</v>
      </c>
      <c r="D375" s="4">
        <v>11.3</v>
      </c>
      <c r="E375" s="4">
        <v>1.2</v>
      </c>
      <c r="F375" s="4">
        <v>2.7</v>
      </c>
      <c r="G375" s="4">
        <v>44.5</v>
      </c>
      <c r="H375" s="4">
        <v>0.7</v>
      </c>
      <c r="I375" s="4">
        <v>1.6</v>
      </c>
      <c r="J375" s="4">
        <v>42.9</v>
      </c>
      <c r="K375" s="4">
        <v>0.1</v>
      </c>
      <c r="L375" s="4">
        <v>0.2</v>
      </c>
      <c r="M375" s="4">
        <v>75</v>
      </c>
      <c r="N375" s="4">
        <v>0.3</v>
      </c>
      <c r="O375" s="4">
        <v>1.9</v>
      </c>
      <c r="P375" s="4">
        <v>2.1</v>
      </c>
      <c r="Q375" s="4">
        <v>0.5</v>
      </c>
      <c r="R375" s="4">
        <v>0.3</v>
      </c>
      <c r="S375" s="4">
        <v>0.2</v>
      </c>
      <c r="T375" s="4">
        <v>0.2</v>
      </c>
      <c r="U375" s="4">
        <v>0.8</v>
      </c>
      <c r="V375" s="4">
        <v>3.2</v>
      </c>
    </row>
    <row r="376" spans="1:22" x14ac:dyDescent="0.25">
      <c r="A376" s="3" t="s">
        <v>424</v>
      </c>
      <c r="B376" s="3" t="s">
        <v>46</v>
      </c>
      <c r="C376" s="4">
        <v>45</v>
      </c>
      <c r="D376" s="4">
        <v>8.6999999999999993</v>
      </c>
      <c r="E376" s="4">
        <v>1.2</v>
      </c>
      <c r="F376" s="4">
        <v>2.8</v>
      </c>
      <c r="G376" s="4">
        <v>43.7</v>
      </c>
      <c r="H376" s="4">
        <v>0.6</v>
      </c>
      <c r="I376" s="4">
        <v>1.3</v>
      </c>
      <c r="J376" s="4">
        <v>42.4</v>
      </c>
      <c r="K376" s="4">
        <v>0.2</v>
      </c>
      <c r="L376" s="4">
        <v>0.2</v>
      </c>
      <c r="M376" s="4">
        <v>90.9</v>
      </c>
      <c r="N376" s="4">
        <v>0.2</v>
      </c>
      <c r="O376" s="4">
        <v>0.8</v>
      </c>
      <c r="P376" s="4">
        <v>1</v>
      </c>
      <c r="Q376" s="4">
        <v>0.4</v>
      </c>
      <c r="R376" s="4">
        <v>0.2</v>
      </c>
      <c r="S376" s="4">
        <v>0.4</v>
      </c>
      <c r="T376" s="4">
        <v>0</v>
      </c>
      <c r="U376" s="4">
        <v>0.7</v>
      </c>
      <c r="V376" s="4">
        <v>3.2</v>
      </c>
    </row>
    <row r="377" spans="1:22" x14ac:dyDescent="0.25">
      <c r="A377" s="3" t="s">
        <v>425</v>
      </c>
      <c r="B377" s="3" t="s">
        <v>72</v>
      </c>
      <c r="C377" s="4">
        <v>34</v>
      </c>
      <c r="D377" s="4">
        <v>14.4</v>
      </c>
      <c r="E377" s="4">
        <v>1.4</v>
      </c>
      <c r="F377" s="4">
        <v>3.1</v>
      </c>
      <c r="G377" s="4">
        <v>44.8</v>
      </c>
      <c r="H377" s="4">
        <v>0</v>
      </c>
      <c r="I377" s="4">
        <v>0</v>
      </c>
      <c r="J377" s="4" t="s">
        <v>89</v>
      </c>
      <c r="K377" s="4">
        <v>0.4</v>
      </c>
      <c r="L377" s="4">
        <v>0.9</v>
      </c>
      <c r="M377" s="4">
        <v>48.4</v>
      </c>
      <c r="N377" s="4">
        <v>0.8</v>
      </c>
      <c r="O377" s="4">
        <v>1.7</v>
      </c>
      <c r="P377" s="4">
        <v>2.5</v>
      </c>
      <c r="Q377" s="4">
        <v>0.3</v>
      </c>
      <c r="R377" s="4">
        <v>0.4</v>
      </c>
      <c r="S377" s="4">
        <v>0.2</v>
      </c>
      <c r="T377" s="4">
        <v>0.6</v>
      </c>
      <c r="U377" s="4">
        <v>1.4</v>
      </c>
      <c r="V377" s="4">
        <v>3.2</v>
      </c>
    </row>
    <row r="378" spans="1:22" x14ac:dyDescent="0.25">
      <c r="A378" s="3" t="s">
        <v>426</v>
      </c>
      <c r="B378" s="3" t="s">
        <v>67</v>
      </c>
      <c r="C378" s="4">
        <v>13</v>
      </c>
      <c r="D378" s="4">
        <v>12.1</v>
      </c>
      <c r="E378" s="4">
        <v>1.2</v>
      </c>
      <c r="F378" s="4">
        <v>3.2</v>
      </c>
      <c r="G378" s="4">
        <v>38.1</v>
      </c>
      <c r="H378" s="4">
        <v>0.3</v>
      </c>
      <c r="I378" s="4">
        <v>1.4</v>
      </c>
      <c r="J378" s="4">
        <v>22.2</v>
      </c>
      <c r="K378" s="4">
        <v>0.3</v>
      </c>
      <c r="L378" s="4">
        <v>0.3</v>
      </c>
      <c r="M378" s="4">
        <v>100</v>
      </c>
      <c r="N378" s="4">
        <v>0.2</v>
      </c>
      <c r="O378" s="4">
        <v>1.5</v>
      </c>
      <c r="P378" s="4">
        <v>1.7</v>
      </c>
      <c r="Q378" s="4">
        <v>0.8</v>
      </c>
      <c r="R378" s="4">
        <v>0.8</v>
      </c>
      <c r="S378" s="4">
        <v>0.1</v>
      </c>
      <c r="T378" s="4">
        <v>0.1</v>
      </c>
      <c r="U378" s="4">
        <v>0.8</v>
      </c>
      <c r="V378" s="4">
        <v>3.1</v>
      </c>
    </row>
    <row r="379" spans="1:22" x14ac:dyDescent="0.25">
      <c r="A379" s="3" t="s">
        <v>427</v>
      </c>
      <c r="B379" s="3" t="s">
        <v>72</v>
      </c>
      <c r="C379" s="4">
        <v>31</v>
      </c>
      <c r="D379" s="4">
        <v>12.6</v>
      </c>
      <c r="E379" s="4">
        <v>1.2</v>
      </c>
      <c r="F379" s="4">
        <v>2.7</v>
      </c>
      <c r="G379" s="4">
        <v>45.8</v>
      </c>
      <c r="H379" s="4">
        <v>0</v>
      </c>
      <c r="I379" s="4">
        <v>0</v>
      </c>
      <c r="J379" s="4" t="s">
        <v>89</v>
      </c>
      <c r="K379" s="4">
        <v>0.7</v>
      </c>
      <c r="L379" s="4">
        <v>1</v>
      </c>
      <c r="M379" s="4">
        <v>65.599999999999994</v>
      </c>
      <c r="N379" s="4">
        <v>1.2</v>
      </c>
      <c r="O379" s="4">
        <v>2.9</v>
      </c>
      <c r="P379" s="4">
        <v>4.0999999999999996</v>
      </c>
      <c r="Q379" s="4">
        <v>0.2</v>
      </c>
      <c r="R379" s="4">
        <v>0.6</v>
      </c>
      <c r="S379" s="4">
        <v>0.2</v>
      </c>
      <c r="T379" s="4">
        <v>0.7</v>
      </c>
      <c r="U379" s="4">
        <v>2.1</v>
      </c>
      <c r="V379" s="4">
        <v>3.1</v>
      </c>
    </row>
    <row r="380" spans="1:22" x14ac:dyDescent="0.25">
      <c r="A380" s="3" t="s">
        <v>428</v>
      </c>
      <c r="B380" s="3" t="s">
        <v>39</v>
      </c>
      <c r="C380" s="4">
        <v>14</v>
      </c>
      <c r="D380" s="4">
        <v>10.4</v>
      </c>
      <c r="E380" s="4">
        <v>1.1000000000000001</v>
      </c>
      <c r="F380" s="4">
        <v>3.4</v>
      </c>
      <c r="G380" s="4">
        <v>31.3</v>
      </c>
      <c r="H380" s="4">
        <v>0.4</v>
      </c>
      <c r="I380" s="4">
        <v>1.2</v>
      </c>
      <c r="J380" s="4">
        <v>29.4</v>
      </c>
      <c r="K380" s="4">
        <v>0.6</v>
      </c>
      <c r="L380" s="4">
        <v>0.6</v>
      </c>
      <c r="M380" s="4">
        <v>88.9</v>
      </c>
      <c r="N380" s="4">
        <v>0.3</v>
      </c>
      <c r="O380" s="4">
        <v>1.4</v>
      </c>
      <c r="P380" s="4">
        <v>1.6</v>
      </c>
      <c r="Q380" s="4">
        <v>0.7</v>
      </c>
      <c r="R380" s="4">
        <v>0.7</v>
      </c>
      <c r="S380" s="4">
        <v>0.6</v>
      </c>
      <c r="T380" s="4">
        <v>0</v>
      </c>
      <c r="U380" s="4">
        <v>0.8</v>
      </c>
      <c r="V380" s="4">
        <v>3.1</v>
      </c>
    </row>
    <row r="381" spans="1:22" x14ac:dyDescent="0.25">
      <c r="A381" s="3" t="s">
        <v>429</v>
      </c>
      <c r="B381" s="3" t="s">
        <v>76</v>
      </c>
      <c r="C381" s="4">
        <v>22</v>
      </c>
      <c r="D381" s="4">
        <v>11.4</v>
      </c>
      <c r="E381" s="4">
        <v>1</v>
      </c>
      <c r="F381" s="4">
        <v>2.1</v>
      </c>
      <c r="G381" s="4">
        <v>44.7</v>
      </c>
      <c r="H381" s="4">
        <v>0</v>
      </c>
      <c r="I381" s="4">
        <v>0</v>
      </c>
      <c r="J381" s="4" t="s">
        <v>89</v>
      </c>
      <c r="K381" s="4">
        <v>1</v>
      </c>
      <c r="L381" s="4">
        <v>1.4</v>
      </c>
      <c r="M381" s="4">
        <v>76.7</v>
      </c>
      <c r="N381" s="4">
        <v>0.7</v>
      </c>
      <c r="O381" s="4">
        <v>2</v>
      </c>
      <c r="P381" s="4">
        <v>2.8</v>
      </c>
      <c r="Q381" s="4">
        <v>0.7</v>
      </c>
      <c r="R381" s="4">
        <v>0.8</v>
      </c>
      <c r="S381" s="4">
        <v>0.3</v>
      </c>
      <c r="T381" s="4">
        <v>0.7</v>
      </c>
      <c r="U381" s="4">
        <v>1.7</v>
      </c>
      <c r="V381" s="4">
        <v>3</v>
      </c>
    </row>
    <row r="382" spans="1:22" x14ac:dyDescent="0.25">
      <c r="A382" s="3" t="s">
        <v>430</v>
      </c>
      <c r="B382" s="3" t="s">
        <v>104</v>
      </c>
      <c r="C382" s="4">
        <v>23</v>
      </c>
      <c r="D382" s="4">
        <v>7.5</v>
      </c>
      <c r="E382" s="4">
        <v>1.1000000000000001</v>
      </c>
      <c r="F382" s="4">
        <v>2.9</v>
      </c>
      <c r="G382" s="4">
        <v>38.799999999999997</v>
      </c>
      <c r="H382" s="4">
        <v>0.5</v>
      </c>
      <c r="I382" s="4">
        <v>1.3</v>
      </c>
      <c r="J382" s="4">
        <v>35.5</v>
      </c>
      <c r="K382" s="4">
        <v>0.2</v>
      </c>
      <c r="L382" s="4">
        <v>0.3</v>
      </c>
      <c r="M382" s="4">
        <v>71.400000000000006</v>
      </c>
      <c r="N382" s="4">
        <v>0.1</v>
      </c>
      <c r="O382" s="4">
        <v>0.7</v>
      </c>
      <c r="P382" s="4">
        <v>0.8</v>
      </c>
      <c r="Q382" s="4">
        <v>0.7</v>
      </c>
      <c r="R382" s="4">
        <v>0.6</v>
      </c>
      <c r="S382" s="4">
        <v>0.3</v>
      </c>
      <c r="T382" s="4">
        <v>0.1</v>
      </c>
      <c r="U382" s="4">
        <v>1</v>
      </c>
      <c r="V382" s="4">
        <v>3</v>
      </c>
    </row>
    <row r="383" spans="1:22" x14ac:dyDescent="0.25">
      <c r="A383" s="3" t="s">
        <v>431</v>
      </c>
      <c r="B383" s="3" t="s">
        <v>31</v>
      </c>
      <c r="C383" s="4">
        <v>38</v>
      </c>
      <c r="D383" s="4">
        <v>10.3</v>
      </c>
      <c r="E383" s="4">
        <v>1.1000000000000001</v>
      </c>
      <c r="F383" s="4">
        <v>2.9</v>
      </c>
      <c r="G383" s="4">
        <v>38.5</v>
      </c>
      <c r="H383" s="4">
        <v>0.6</v>
      </c>
      <c r="I383" s="4">
        <v>1.3</v>
      </c>
      <c r="J383" s="4">
        <v>44</v>
      </c>
      <c r="K383" s="4">
        <v>0.2</v>
      </c>
      <c r="L383" s="4">
        <v>0.5</v>
      </c>
      <c r="M383" s="4">
        <v>50</v>
      </c>
      <c r="N383" s="4">
        <v>0.3</v>
      </c>
      <c r="O383" s="4">
        <v>2.1</v>
      </c>
      <c r="P383" s="4">
        <v>2.2999999999999998</v>
      </c>
      <c r="Q383" s="4">
        <v>0.9</v>
      </c>
      <c r="R383" s="4">
        <v>0.4</v>
      </c>
      <c r="S383" s="4">
        <v>0.5</v>
      </c>
      <c r="T383" s="4">
        <v>0.3</v>
      </c>
      <c r="U383" s="4">
        <v>1.3</v>
      </c>
      <c r="V383" s="4">
        <v>3</v>
      </c>
    </row>
    <row r="384" spans="1:22" x14ac:dyDescent="0.25">
      <c r="A384" s="3" t="s">
        <v>432</v>
      </c>
      <c r="B384" s="3" t="s">
        <v>95</v>
      </c>
      <c r="C384" s="4">
        <v>53</v>
      </c>
      <c r="D384" s="4">
        <v>9.3000000000000007</v>
      </c>
      <c r="E384" s="4">
        <v>1.3</v>
      </c>
      <c r="F384" s="4">
        <v>3.1</v>
      </c>
      <c r="G384" s="4">
        <v>43.6</v>
      </c>
      <c r="H384" s="4">
        <v>0</v>
      </c>
      <c r="I384" s="4">
        <v>0</v>
      </c>
      <c r="J384" s="4" t="s">
        <v>89</v>
      </c>
      <c r="K384" s="4">
        <v>0.4</v>
      </c>
      <c r="L384" s="4">
        <v>0.4</v>
      </c>
      <c r="M384" s="4">
        <v>90.5</v>
      </c>
      <c r="N384" s="4">
        <v>1.1000000000000001</v>
      </c>
      <c r="O384" s="4">
        <v>1.7</v>
      </c>
      <c r="P384" s="4">
        <v>2.7</v>
      </c>
      <c r="Q384" s="4">
        <v>0.6</v>
      </c>
      <c r="R384" s="4">
        <v>0.7</v>
      </c>
      <c r="S384" s="4">
        <v>0</v>
      </c>
      <c r="T384" s="4">
        <v>0.1</v>
      </c>
      <c r="U384" s="4">
        <v>1.5</v>
      </c>
      <c r="V384" s="4">
        <v>3</v>
      </c>
    </row>
    <row r="385" spans="1:22" x14ac:dyDescent="0.25">
      <c r="A385" s="3" t="s">
        <v>433</v>
      </c>
      <c r="B385" s="3" t="s">
        <v>50</v>
      </c>
      <c r="C385" s="4">
        <v>2</v>
      </c>
      <c r="D385" s="4">
        <v>13.6</v>
      </c>
      <c r="E385" s="4">
        <v>1.5</v>
      </c>
      <c r="F385" s="4">
        <v>3</v>
      </c>
      <c r="G385" s="4">
        <v>50</v>
      </c>
      <c r="H385" s="4">
        <v>0</v>
      </c>
      <c r="I385" s="4">
        <v>0</v>
      </c>
      <c r="J385" s="4" t="s">
        <v>89</v>
      </c>
      <c r="K385" s="4">
        <v>0</v>
      </c>
      <c r="L385" s="4">
        <v>0</v>
      </c>
      <c r="M385" s="4" t="s">
        <v>89</v>
      </c>
      <c r="N385" s="4">
        <v>0</v>
      </c>
      <c r="O385" s="4">
        <v>0.5</v>
      </c>
      <c r="P385" s="4">
        <v>0.5</v>
      </c>
      <c r="Q385" s="4">
        <v>0</v>
      </c>
      <c r="R385" s="4">
        <v>0</v>
      </c>
      <c r="S385" s="4">
        <v>0</v>
      </c>
      <c r="T385" s="4">
        <v>0.5</v>
      </c>
      <c r="U385" s="4">
        <v>2.5</v>
      </c>
      <c r="V385" s="4">
        <v>3</v>
      </c>
    </row>
    <row r="386" spans="1:22" x14ac:dyDescent="0.25">
      <c r="A386" s="3" t="s">
        <v>434</v>
      </c>
      <c r="B386" s="3" t="s">
        <v>76</v>
      </c>
      <c r="C386" s="4">
        <v>12</v>
      </c>
      <c r="D386" s="4">
        <v>15.6</v>
      </c>
      <c r="E386" s="4">
        <v>1.3</v>
      </c>
      <c r="F386" s="4">
        <v>3.2</v>
      </c>
      <c r="G386" s="4">
        <v>42.1</v>
      </c>
      <c r="H386" s="4">
        <v>0</v>
      </c>
      <c r="I386" s="4">
        <v>0</v>
      </c>
      <c r="J386" s="4" t="s">
        <v>89</v>
      </c>
      <c r="K386" s="4">
        <v>0.3</v>
      </c>
      <c r="L386" s="4">
        <v>0.4</v>
      </c>
      <c r="M386" s="4">
        <v>80</v>
      </c>
      <c r="N386" s="4">
        <v>0.9</v>
      </c>
      <c r="O386" s="4">
        <v>2</v>
      </c>
      <c r="P386" s="4">
        <v>2.9</v>
      </c>
      <c r="Q386" s="4">
        <v>0.2</v>
      </c>
      <c r="R386" s="4">
        <v>0.6</v>
      </c>
      <c r="S386" s="4">
        <v>0.7</v>
      </c>
      <c r="T386" s="4">
        <v>0.3</v>
      </c>
      <c r="U386" s="4">
        <v>1.8</v>
      </c>
      <c r="V386" s="4">
        <v>3</v>
      </c>
    </row>
    <row r="387" spans="1:22" x14ac:dyDescent="0.25">
      <c r="A387" s="3" t="s">
        <v>435</v>
      </c>
      <c r="B387" s="3" t="s">
        <v>60</v>
      </c>
      <c r="C387" s="4">
        <v>25</v>
      </c>
      <c r="D387" s="4">
        <v>10</v>
      </c>
      <c r="E387" s="4">
        <v>1</v>
      </c>
      <c r="F387" s="4">
        <v>2.7</v>
      </c>
      <c r="G387" s="4">
        <v>37.299999999999997</v>
      </c>
      <c r="H387" s="4">
        <v>0.3</v>
      </c>
      <c r="I387" s="4">
        <v>0.8</v>
      </c>
      <c r="J387" s="4">
        <v>36.799999999999997</v>
      </c>
      <c r="K387" s="4">
        <v>0.7</v>
      </c>
      <c r="L387" s="4">
        <v>1</v>
      </c>
      <c r="M387" s="4">
        <v>72</v>
      </c>
      <c r="N387" s="4">
        <v>0.7</v>
      </c>
      <c r="O387" s="4">
        <v>1.5</v>
      </c>
      <c r="P387" s="4">
        <v>2.2000000000000002</v>
      </c>
      <c r="Q387" s="4">
        <v>0.2</v>
      </c>
      <c r="R387" s="4">
        <v>0.7</v>
      </c>
      <c r="S387" s="4">
        <v>0.4</v>
      </c>
      <c r="T387" s="4">
        <v>0.1</v>
      </c>
      <c r="U387" s="4">
        <v>1</v>
      </c>
      <c r="V387" s="4">
        <v>3</v>
      </c>
    </row>
    <row r="388" spans="1:22" x14ac:dyDescent="0.25">
      <c r="A388" s="3" t="s">
        <v>436</v>
      </c>
      <c r="B388" s="3" t="s">
        <v>25</v>
      </c>
      <c r="C388" s="4">
        <v>25</v>
      </c>
      <c r="D388" s="4">
        <v>10.4</v>
      </c>
      <c r="E388" s="4">
        <v>1</v>
      </c>
      <c r="F388" s="4">
        <v>2.7</v>
      </c>
      <c r="G388" s="4">
        <v>37.299999999999997</v>
      </c>
      <c r="H388" s="4">
        <v>0.7</v>
      </c>
      <c r="I388" s="4">
        <v>1.9</v>
      </c>
      <c r="J388" s="4">
        <v>35.4</v>
      </c>
      <c r="K388" s="4">
        <v>0.3</v>
      </c>
      <c r="L388" s="4">
        <v>0.3</v>
      </c>
      <c r="M388" s="4">
        <v>100</v>
      </c>
      <c r="N388" s="4">
        <v>0</v>
      </c>
      <c r="O388" s="4">
        <v>0.8</v>
      </c>
      <c r="P388" s="4">
        <v>0.9</v>
      </c>
      <c r="Q388" s="4">
        <v>0.8</v>
      </c>
      <c r="R388" s="4">
        <v>0.4</v>
      </c>
      <c r="S388" s="4">
        <v>0.2</v>
      </c>
      <c r="T388" s="4">
        <v>0</v>
      </c>
      <c r="U388" s="4">
        <v>1</v>
      </c>
      <c r="V388" s="4">
        <v>3</v>
      </c>
    </row>
    <row r="389" spans="1:22" x14ac:dyDescent="0.25">
      <c r="A389" s="3" t="s">
        <v>437</v>
      </c>
      <c r="B389" s="3" t="s">
        <v>95</v>
      </c>
      <c r="C389" s="4">
        <v>22</v>
      </c>
      <c r="D389" s="4">
        <v>6.7</v>
      </c>
      <c r="E389" s="4">
        <v>1.1000000000000001</v>
      </c>
      <c r="F389" s="4">
        <v>3.1</v>
      </c>
      <c r="G389" s="4">
        <v>35.299999999999997</v>
      </c>
      <c r="H389" s="4">
        <v>0.5</v>
      </c>
      <c r="I389" s="4">
        <v>1.7</v>
      </c>
      <c r="J389" s="4">
        <v>32.4</v>
      </c>
      <c r="K389" s="4">
        <v>0.3</v>
      </c>
      <c r="L389" s="4">
        <v>0.5</v>
      </c>
      <c r="M389" s="4">
        <v>60</v>
      </c>
      <c r="N389" s="4">
        <v>0.2</v>
      </c>
      <c r="O389" s="4">
        <v>1</v>
      </c>
      <c r="P389" s="4">
        <v>1.2</v>
      </c>
      <c r="Q389" s="4">
        <v>0.4</v>
      </c>
      <c r="R389" s="4">
        <v>0.2</v>
      </c>
      <c r="S389" s="4">
        <v>0.2</v>
      </c>
      <c r="T389" s="4">
        <v>0.2</v>
      </c>
      <c r="U389" s="4">
        <v>0.8</v>
      </c>
      <c r="V389" s="4">
        <v>3</v>
      </c>
    </row>
    <row r="390" spans="1:22" x14ac:dyDescent="0.25">
      <c r="A390" s="3" t="s">
        <v>438</v>
      </c>
      <c r="B390" s="3" t="s">
        <v>41</v>
      </c>
      <c r="C390" s="4">
        <v>77</v>
      </c>
      <c r="D390" s="4">
        <v>13.9</v>
      </c>
      <c r="E390" s="4">
        <v>1.1000000000000001</v>
      </c>
      <c r="F390" s="4">
        <v>1.9</v>
      </c>
      <c r="G390" s="4">
        <v>61.1</v>
      </c>
      <c r="H390" s="4">
        <v>0</v>
      </c>
      <c r="I390" s="4">
        <v>0</v>
      </c>
      <c r="J390" s="4" t="s">
        <v>89</v>
      </c>
      <c r="K390" s="4">
        <v>0.6</v>
      </c>
      <c r="L390" s="4">
        <v>1.2</v>
      </c>
      <c r="M390" s="4">
        <v>51.7</v>
      </c>
      <c r="N390" s="4">
        <v>1.4</v>
      </c>
      <c r="O390" s="4">
        <v>3.4</v>
      </c>
      <c r="P390" s="4">
        <v>4.8</v>
      </c>
      <c r="Q390" s="4">
        <v>0.1</v>
      </c>
      <c r="R390" s="4">
        <v>0.5</v>
      </c>
      <c r="S390" s="4">
        <v>0.1</v>
      </c>
      <c r="T390" s="4">
        <v>1.1000000000000001</v>
      </c>
      <c r="U390" s="4">
        <v>1.6</v>
      </c>
      <c r="V390" s="4">
        <v>2.9</v>
      </c>
    </row>
    <row r="391" spans="1:22" x14ac:dyDescent="0.25">
      <c r="A391" s="3" t="s">
        <v>439</v>
      </c>
      <c r="B391" s="3" t="s">
        <v>101</v>
      </c>
      <c r="C391" s="4">
        <v>32</v>
      </c>
      <c r="D391" s="4">
        <v>9.9</v>
      </c>
      <c r="E391" s="4">
        <v>1.2</v>
      </c>
      <c r="F391" s="4">
        <v>2.6</v>
      </c>
      <c r="G391" s="4">
        <v>46.3</v>
      </c>
      <c r="H391" s="4">
        <v>0.4</v>
      </c>
      <c r="I391" s="4">
        <v>1</v>
      </c>
      <c r="J391" s="4">
        <v>38.700000000000003</v>
      </c>
      <c r="K391" s="4">
        <v>0.2</v>
      </c>
      <c r="L391" s="4">
        <v>0.2</v>
      </c>
      <c r="M391" s="4">
        <v>71.400000000000006</v>
      </c>
      <c r="N391" s="4">
        <v>0.9</v>
      </c>
      <c r="O391" s="4">
        <v>1.4</v>
      </c>
      <c r="P391" s="4">
        <v>2.4</v>
      </c>
      <c r="Q391" s="4">
        <v>0.5</v>
      </c>
      <c r="R391" s="4">
        <v>0.3</v>
      </c>
      <c r="S391" s="4">
        <v>0.2</v>
      </c>
      <c r="T391" s="4">
        <v>0.5</v>
      </c>
      <c r="U391" s="4">
        <v>1.4</v>
      </c>
      <c r="V391" s="4">
        <v>2.9</v>
      </c>
    </row>
    <row r="392" spans="1:22" x14ac:dyDescent="0.25">
      <c r="A392" s="3" t="s">
        <v>440</v>
      </c>
      <c r="B392" s="3" t="s">
        <v>60</v>
      </c>
      <c r="C392" s="4">
        <v>11</v>
      </c>
      <c r="D392" s="4">
        <v>9.9</v>
      </c>
      <c r="E392" s="4">
        <v>1</v>
      </c>
      <c r="F392" s="4">
        <v>3.4</v>
      </c>
      <c r="G392" s="4">
        <v>29.7</v>
      </c>
      <c r="H392" s="4">
        <v>0.5</v>
      </c>
      <c r="I392" s="4">
        <v>1.5</v>
      </c>
      <c r="J392" s="4">
        <v>29.4</v>
      </c>
      <c r="K392" s="4">
        <v>0.5</v>
      </c>
      <c r="L392" s="4">
        <v>0.6</v>
      </c>
      <c r="M392" s="4">
        <v>71.400000000000006</v>
      </c>
      <c r="N392" s="4">
        <v>0.4</v>
      </c>
      <c r="O392" s="4">
        <v>1.5</v>
      </c>
      <c r="P392" s="4">
        <v>1.8</v>
      </c>
      <c r="Q392" s="4">
        <v>0.6</v>
      </c>
      <c r="R392" s="4">
        <v>0.8</v>
      </c>
      <c r="S392" s="4">
        <v>0.5</v>
      </c>
      <c r="T392" s="4">
        <v>0.1</v>
      </c>
      <c r="U392" s="4">
        <v>0.6</v>
      </c>
      <c r="V392" s="4">
        <v>2.9</v>
      </c>
    </row>
    <row r="393" spans="1:22" x14ac:dyDescent="0.25">
      <c r="A393" s="3" t="s">
        <v>441</v>
      </c>
      <c r="B393" s="3" t="s">
        <v>25</v>
      </c>
      <c r="C393" s="4">
        <v>23</v>
      </c>
      <c r="D393" s="4">
        <v>9.1999999999999993</v>
      </c>
      <c r="E393" s="4">
        <v>1.2</v>
      </c>
      <c r="F393" s="4">
        <v>2.1</v>
      </c>
      <c r="G393" s="4">
        <v>55.1</v>
      </c>
      <c r="H393" s="4">
        <v>0</v>
      </c>
      <c r="I393" s="4">
        <v>0</v>
      </c>
      <c r="J393" s="4" t="s">
        <v>89</v>
      </c>
      <c r="K393" s="4">
        <v>0.6</v>
      </c>
      <c r="L393" s="4">
        <v>1</v>
      </c>
      <c r="M393" s="4">
        <v>56.5</v>
      </c>
      <c r="N393" s="4">
        <v>1</v>
      </c>
      <c r="O393" s="4">
        <v>1.3</v>
      </c>
      <c r="P393" s="4">
        <v>2.2999999999999998</v>
      </c>
      <c r="Q393" s="4">
        <v>0</v>
      </c>
      <c r="R393" s="4">
        <v>0.5</v>
      </c>
      <c r="S393" s="4">
        <v>0.3</v>
      </c>
      <c r="T393" s="4">
        <v>0.6</v>
      </c>
      <c r="U393" s="4">
        <v>2.2999999999999998</v>
      </c>
      <c r="V393" s="4">
        <v>2.9</v>
      </c>
    </row>
    <row r="394" spans="1:22" x14ac:dyDescent="0.25">
      <c r="A394" s="3" t="s">
        <v>442</v>
      </c>
      <c r="B394" s="3" t="s">
        <v>50</v>
      </c>
      <c r="C394" s="4">
        <v>55</v>
      </c>
      <c r="D394" s="4">
        <v>18.3</v>
      </c>
      <c r="E394" s="4">
        <v>1.3</v>
      </c>
      <c r="F394" s="4">
        <v>2.2000000000000002</v>
      </c>
      <c r="G394" s="4">
        <v>57.4</v>
      </c>
      <c r="H394" s="4">
        <v>0</v>
      </c>
      <c r="I394" s="4">
        <v>0</v>
      </c>
      <c r="J394" s="4">
        <v>0</v>
      </c>
      <c r="K394" s="4">
        <v>0.3</v>
      </c>
      <c r="L394" s="4">
        <v>0.6</v>
      </c>
      <c r="M394" s="4">
        <v>59.4</v>
      </c>
      <c r="N394" s="4">
        <v>1.3</v>
      </c>
      <c r="O394" s="4">
        <v>2.8</v>
      </c>
      <c r="P394" s="4">
        <v>4.0999999999999996</v>
      </c>
      <c r="Q394" s="4">
        <v>0.7</v>
      </c>
      <c r="R394" s="4">
        <v>0.8</v>
      </c>
      <c r="S394" s="4">
        <v>0.6</v>
      </c>
      <c r="T394" s="4">
        <v>1</v>
      </c>
      <c r="U394" s="4">
        <v>3.1</v>
      </c>
      <c r="V394" s="4">
        <v>2.9</v>
      </c>
    </row>
    <row r="395" spans="1:22" x14ac:dyDescent="0.25">
      <c r="A395" s="3" t="s">
        <v>443</v>
      </c>
      <c r="B395" s="3" t="s">
        <v>93</v>
      </c>
      <c r="C395" s="4">
        <v>75</v>
      </c>
      <c r="D395" s="4">
        <v>15.1</v>
      </c>
      <c r="E395" s="4">
        <v>1</v>
      </c>
      <c r="F395" s="4">
        <v>3.4</v>
      </c>
      <c r="G395" s="4">
        <v>30.8</v>
      </c>
      <c r="H395" s="4">
        <v>0.4</v>
      </c>
      <c r="I395" s="4">
        <v>1.4</v>
      </c>
      <c r="J395" s="4">
        <v>26.4</v>
      </c>
      <c r="K395" s="4">
        <v>0.4</v>
      </c>
      <c r="L395" s="4">
        <v>0.6</v>
      </c>
      <c r="M395" s="4">
        <v>64.400000000000006</v>
      </c>
      <c r="N395" s="4">
        <v>0.3</v>
      </c>
      <c r="O395" s="4">
        <v>1.1000000000000001</v>
      </c>
      <c r="P395" s="4">
        <v>1.4</v>
      </c>
      <c r="Q395" s="4">
        <v>3.2</v>
      </c>
      <c r="R395" s="4">
        <v>1.2</v>
      </c>
      <c r="S395" s="4">
        <v>0.9</v>
      </c>
      <c r="T395" s="4">
        <v>0.1</v>
      </c>
      <c r="U395" s="4">
        <v>1.3</v>
      </c>
      <c r="V395" s="4">
        <v>2.8</v>
      </c>
    </row>
    <row r="396" spans="1:22" x14ac:dyDescent="0.25">
      <c r="A396" s="3" t="s">
        <v>444</v>
      </c>
      <c r="B396" s="3" t="s">
        <v>76</v>
      </c>
      <c r="C396" s="4">
        <v>51</v>
      </c>
      <c r="D396" s="4">
        <v>11.3</v>
      </c>
      <c r="E396" s="4">
        <v>1.1000000000000001</v>
      </c>
      <c r="F396" s="4">
        <v>2.5</v>
      </c>
      <c r="G396" s="4">
        <v>42.2</v>
      </c>
      <c r="H396" s="4">
        <v>0</v>
      </c>
      <c r="I396" s="4">
        <v>0.2</v>
      </c>
      <c r="J396" s="4">
        <v>20</v>
      </c>
      <c r="K396" s="4">
        <v>0.7</v>
      </c>
      <c r="L396" s="4">
        <v>1</v>
      </c>
      <c r="M396" s="4">
        <v>64.2</v>
      </c>
      <c r="N396" s="4">
        <v>0.7</v>
      </c>
      <c r="O396" s="4">
        <v>1.4</v>
      </c>
      <c r="P396" s="4">
        <v>2.1</v>
      </c>
      <c r="Q396" s="4">
        <v>0.5</v>
      </c>
      <c r="R396" s="4">
        <v>0.7</v>
      </c>
      <c r="S396" s="4">
        <v>0.5</v>
      </c>
      <c r="T396" s="4">
        <v>0.2</v>
      </c>
      <c r="U396" s="4">
        <v>1.8</v>
      </c>
      <c r="V396" s="4">
        <v>2.8</v>
      </c>
    </row>
    <row r="397" spans="1:22" x14ac:dyDescent="0.25">
      <c r="A397" s="3" t="s">
        <v>445</v>
      </c>
      <c r="B397" s="3" t="s">
        <v>46</v>
      </c>
      <c r="C397" s="4">
        <v>48</v>
      </c>
      <c r="D397" s="4">
        <v>10.199999999999999</v>
      </c>
      <c r="E397" s="4">
        <v>1.1000000000000001</v>
      </c>
      <c r="F397" s="4">
        <v>2.9</v>
      </c>
      <c r="G397" s="4">
        <v>38</v>
      </c>
      <c r="H397" s="4">
        <v>0.3</v>
      </c>
      <c r="I397" s="4">
        <v>0.8</v>
      </c>
      <c r="J397" s="4">
        <v>31.6</v>
      </c>
      <c r="K397" s="4">
        <v>0.3</v>
      </c>
      <c r="L397" s="4">
        <v>0.5</v>
      </c>
      <c r="M397" s="4">
        <v>64</v>
      </c>
      <c r="N397" s="4">
        <v>0.2</v>
      </c>
      <c r="O397" s="4">
        <v>0.6</v>
      </c>
      <c r="P397" s="4">
        <v>0.9</v>
      </c>
      <c r="Q397" s="4">
        <v>1.5</v>
      </c>
      <c r="R397" s="4">
        <v>0.8</v>
      </c>
      <c r="S397" s="4">
        <v>0.5</v>
      </c>
      <c r="T397" s="4">
        <v>0</v>
      </c>
      <c r="U397" s="4">
        <v>1</v>
      </c>
      <c r="V397" s="4">
        <v>2.8</v>
      </c>
    </row>
    <row r="398" spans="1:22" x14ac:dyDescent="0.25">
      <c r="A398" s="3" t="s">
        <v>446</v>
      </c>
      <c r="B398" s="3" t="s">
        <v>48</v>
      </c>
      <c r="C398" s="4">
        <v>7</v>
      </c>
      <c r="D398" s="4">
        <v>5.4</v>
      </c>
      <c r="E398" s="4">
        <v>1</v>
      </c>
      <c r="F398" s="4">
        <v>2</v>
      </c>
      <c r="G398" s="4">
        <v>50</v>
      </c>
      <c r="H398" s="4">
        <v>0.3</v>
      </c>
      <c r="I398" s="4">
        <v>0.7</v>
      </c>
      <c r="J398" s="4">
        <v>40</v>
      </c>
      <c r="K398" s="4">
        <v>0.4</v>
      </c>
      <c r="L398" s="4">
        <v>0.6</v>
      </c>
      <c r="M398" s="4">
        <v>75</v>
      </c>
      <c r="N398" s="4">
        <v>0.1</v>
      </c>
      <c r="O398" s="4">
        <v>0.7</v>
      </c>
      <c r="P398" s="4">
        <v>0.9</v>
      </c>
      <c r="Q398" s="4">
        <v>0.6</v>
      </c>
      <c r="R398" s="4">
        <v>0.6</v>
      </c>
      <c r="S398" s="4">
        <v>0</v>
      </c>
      <c r="T398" s="4">
        <v>0</v>
      </c>
      <c r="U398" s="4">
        <v>0.6</v>
      </c>
      <c r="V398" s="4">
        <v>2.7</v>
      </c>
    </row>
    <row r="399" spans="1:22" x14ac:dyDescent="0.25">
      <c r="A399" s="3" t="s">
        <v>447</v>
      </c>
      <c r="B399" s="3" t="s">
        <v>44</v>
      </c>
      <c r="C399" s="4">
        <v>50</v>
      </c>
      <c r="D399" s="4">
        <v>7.6</v>
      </c>
      <c r="E399" s="4">
        <v>1</v>
      </c>
      <c r="F399" s="4">
        <v>2.2000000000000002</v>
      </c>
      <c r="G399" s="4">
        <v>46.4</v>
      </c>
      <c r="H399" s="4">
        <v>0.5</v>
      </c>
      <c r="I399" s="4">
        <v>1.2</v>
      </c>
      <c r="J399" s="4">
        <v>41.9</v>
      </c>
      <c r="K399" s="4">
        <v>0.2</v>
      </c>
      <c r="L399" s="4">
        <v>0.3</v>
      </c>
      <c r="M399" s="4">
        <v>57.1</v>
      </c>
      <c r="N399" s="4">
        <v>0.1</v>
      </c>
      <c r="O399" s="4">
        <v>0.7</v>
      </c>
      <c r="P399" s="4">
        <v>0.8</v>
      </c>
      <c r="Q399" s="4">
        <v>0.3</v>
      </c>
      <c r="R399" s="4">
        <v>0.2</v>
      </c>
      <c r="S399" s="4">
        <v>0.1</v>
      </c>
      <c r="T399" s="4">
        <v>0.2</v>
      </c>
      <c r="U399" s="4">
        <v>0.6</v>
      </c>
      <c r="V399" s="4">
        <v>2.7</v>
      </c>
    </row>
    <row r="400" spans="1:22" x14ac:dyDescent="0.25">
      <c r="A400" s="3" t="s">
        <v>448</v>
      </c>
      <c r="B400" s="3" t="s">
        <v>31</v>
      </c>
      <c r="C400" s="4">
        <v>43</v>
      </c>
      <c r="D400" s="4">
        <v>9.1999999999999993</v>
      </c>
      <c r="E400" s="4">
        <v>1</v>
      </c>
      <c r="F400" s="4">
        <v>2.8</v>
      </c>
      <c r="G400" s="4">
        <v>35.5</v>
      </c>
      <c r="H400" s="4">
        <v>0.5</v>
      </c>
      <c r="I400" s="4">
        <v>1.7</v>
      </c>
      <c r="J400" s="4">
        <v>30.1</v>
      </c>
      <c r="K400" s="4">
        <v>0.2</v>
      </c>
      <c r="L400" s="4">
        <v>0.2</v>
      </c>
      <c r="M400" s="4">
        <v>77.8</v>
      </c>
      <c r="N400" s="4">
        <v>0.3</v>
      </c>
      <c r="O400" s="4">
        <v>1</v>
      </c>
      <c r="P400" s="4">
        <v>1.3</v>
      </c>
      <c r="Q400" s="4">
        <v>0.3</v>
      </c>
      <c r="R400" s="4">
        <v>0.3</v>
      </c>
      <c r="S400" s="4">
        <v>0.2</v>
      </c>
      <c r="T400" s="4">
        <v>0</v>
      </c>
      <c r="U400" s="4">
        <v>0.6</v>
      </c>
      <c r="V400" s="4">
        <v>2.7</v>
      </c>
    </row>
    <row r="401" spans="1:22" x14ac:dyDescent="0.25">
      <c r="A401" s="3" t="s">
        <v>449</v>
      </c>
      <c r="B401" s="3" t="s">
        <v>53</v>
      </c>
      <c r="C401" s="4">
        <v>40</v>
      </c>
      <c r="D401" s="4">
        <v>11.1</v>
      </c>
      <c r="E401" s="4">
        <v>1</v>
      </c>
      <c r="F401" s="4">
        <v>3</v>
      </c>
      <c r="G401" s="4">
        <v>31.9</v>
      </c>
      <c r="H401" s="4">
        <v>0.1</v>
      </c>
      <c r="I401" s="4">
        <v>0.5</v>
      </c>
      <c r="J401" s="4">
        <v>27.8</v>
      </c>
      <c r="K401" s="4">
        <v>0.7</v>
      </c>
      <c r="L401" s="4">
        <v>0.9</v>
      </c>
      <c r="M401" s="4">
        <v>74.3</v>
      </c>
      <c r="N401" s="4">
        <v>0</v>
      </c>
      <c r="O401" s="4">
        <v>1</v>
      </c>
      <c r="P401" s="4">
        <v>1</v>
      </c>
      <c r="Q401" s="4">
        <v>1.5</v>
      </c>
      <c r="R401" s="4">
        <v>1</v>
      </c>
      <c r="S401" s="4">
        <v>0.3</v>
      </c>
      <c r="T401" s="4">
        <v>0.1</v>
      </c>
      <c r="U401" s="4">
        <v>1.2</v>
      </c>
      <c r="V401" s="4">
        <v>2.7</v>
      </c>
    </row>
    <row r="402" spans="1:22" x14ac:dyDescent="0.25">
      <c r="A402" s="3" t="s">
        <v>450</v>
      </c>
      <c r="B402" s="3" t="s">
        <v>37</v>
      </c>
      <c r="C402" s="4">
        <v>63</v>
      </c>
      <c r="D402" s="4">
        <v>13.5</v>
      </c>
      <c r="E402" s="4">
        <v>1</v>
      </c>
      <c r="F402" s="4">
        <v>2.2000000000000002</v>
      </c>
      <c r="G402" s="4">
        <v>46.8</v>
      </c>
      <c r="H402" s="4">
        <v>0.1</v>
      </c>
      <c r="I402" s="4">
        <v>0.2</v>
      </c>
      <c r="J402" s="4">
        <v>26.7</v>
      </c>
      <c r="K402" s="4">
        <v>0.6</v>
      </c>
      <c r="L402" s="4">
        <v>0.8</v>
      </c>
      <c r="M402" s="4">
        <v>66</v>
      </c>
      <c r="N402" s="4">
        <v>1.1000000000000001</v>
      </c>
      <c r="O402" s="4">
        <v>2.2999999999999998</v>
      </c>
      <c r="P402" s="4">
        <v>3.4</v>
      </c>
      <c r="Q402" s="4">
        <v>0.4</v>
      </c>
      <c r="R402" s="4">
        <v>0.5</v>
      </c>
      <c r="S402" s="4">
        <v>0.4</v>
      </c>
      <c r="T402" s="4">
        <v>0.4</v>
      </c>
      <c r="U402" s="4">
        <v>1.9</v>
      </c>
      <c r="V402" s="4">
        <v>2.7</v>
      </c>
    </row>
    <row r="403" spans="1:22" x14ac:dyDescent="0.25">
      <c r="A403" s="3" t="s">
        <v>451</v>
      </c>
      <c r="B403" s="3" t="s">
        <v>23</v>
      </c>
      <c r="C403" s="4">
        <v>51</v>
      </c>
      <c r="D403" s="4">
        <v>7.3</v>
      </c>
      <c r="E403" s="4">
        <v>1.1000000000000001</v>
      </c>
      <c r="F403" s="4">
        <v>2.5</v>
      </c>
      <c r="G403" s="4">
        <v>43.4</v>
      </c>
      <c r="H403" s="4">
        <v>0.1</v>
      </c>
      <c r="I403" s="4">
        <v>0.2</v>
      </c>
      <c r="J403" s="4">
        <v>41.7</v>
      </c>
      <c r="K403" s="4">
        <v>0.5</v>
      </c>
      <c r="L403" s="4">
        <v>0.8</v>
      </c>
      <c r="M403" s="4">
        <v>59</v>
      </c>
      <c r="N403" s="4">
        <v>0.3</v>
      </c>
      <c r="O403" s="4">
        <v>0.6</v>
      </c>
      <c r="P403" s="4">
        <v>0.9</v>
      </c>
      <c r="Q403" s="4">
        <v>1</v>
      </c>
      <c r="R403" s="4">
        <v>0.7</v>
      </c>
      <c r="S403" s="4">
        <v>0.4</v>
      </c>
      <c r="T403" s="4">
        <v>0</v>
      </c>
      <c r="U403" s="4">
        <v>0.9</v>
      </c>
      <c r="V403" s="4">
        <v>2.7</v>
      </c>
    </row>
    <row r="404" spans="1:22" x14ac:dyDescent="0.25">
      <c r="A404" s="3" t="s">
        <v>452</v>
      </c>
      <c r="B404" s="3" t="s">
        <v>76</v>
      </c>
      <c r="C404" s="4">
        <v>31</v>
      </c>
      <c r="D404" s="4">
        <v>10.5</v>
      </c>
      <c r="E404" s="4">
        <v>1</v>
      </c>
      <c r="F404" s="4">
        <v>3.3</v>
      </c>
      <c r="G404" s="4">
        <v>31.7</v>
      </c>
      <c r="H404" s="4">
        <v>0.4</v>
      </c>
      <c r="I404" s="4">
        <v>1.2</v>
      </c>
      <c r="J404" s="4">
        <v>32.4</v>
      </c>
      <c r="K404" s="4">
        <v>0.2</v>
      </c>
      <c r="L404" s="4">
        <v>0.4</v>
      </c>
      <c r="M404" s="4">
        <v>54.5</v>
      </c>
      <c r="N404" s="4">
        <v>0.3</v>
      </c>
      <c r="O404" s="4">
        <v>1</v>
      </c>
      <c r="P404" s="4">
        <v>1.3</v>
      </c>
      <c r="Q404" s="4">
        <v>1.7</v>
      </c>
      <c r="R404" s="4">
        <v>0.9</v>
      </c>
      <c r="S404" s="4">
        <v>0.3</v>
      </c>
      <c r="T404" s="4">
        <v>0.1</v>
      </c>
      <c r="U404" s="4">
        <v>0.5</v>
      </c>
      <c r="V404" s="4">
        <v>2.6</v>
      </c>
    </row>
    <row r="405" spans="1:22" x14ac:dyDescent="0.25">
      <c r="A405" s="3" t="s">
        <v>453</v>
      </c>
      <c r="B405" s="3" t="s">
        <v>35</v>
      </c>
      <c r="C405" s="4">
        <v>40</v>
      </c>
      <c r="D405" s="4">
        <v>8.9</v>
      </c>
      <c r="E405" s="4">
        <v>1</v>
      </c>
      <c r="F405" s="4">
        <v>2.2999999999999998</v>
      </c>
      <c r="G405" s="4">
        <v>45.1</v>
      </c>
      <c r="H405" s="4">
        <v>0</v>
      </c>
      <c r="I405" s="4">
        <v>0.2</v>
      </c>
      <c r="J405" s="4">
        <v>0</v>
      </c>
      <c r="K405" s="4">
        <v>0.4</v>
      </c>
      <c r="L405" s="4">
        <v>0.5</v>
      </c>
      <c r="M405" s="4">
        <v>76.2</v>
      </c>
      <c r="N405" s="4">
        <v>0.7</v>
      </c>
      <c r="O405" s="4">
        <v>2.1</v>
      </c>
      <c r="P405" s="4">
        <v>2.8</v>
      </c>
      <c r="Q405" s="4">
        <v>0.5</v>
      </c>
      <c r="R405" s="4">
        <v>0.4</v>
      </c>
      <c r="S405" s="4">
        <v>0.2</v>
      </c>
      <c r="T405" s="4">
        <v>0.1</v>
      </c>
      <c r="U405" s="4">
        <v>1.9</v>
      </c>
      <c r="V405" s="4">
        <v>2.5</v>
      </c>
    </row>
    <row r="406" spans="1:22" x14ac:dyDescent="0.25">
      <c r="A406" s="3" t="s">
        <v>454</v>
      </c>
      <c r="B406" s="3" t="s">
        <v>76</v>
      </c>
      <c r="C406" s="4">
        <v>26</v>
      </c>
      <c r="D406" s="4">
        <v>8.6</v>
      </c>
      <c r="E406" s="4">
        <v>1</v>
      </c>
      <c r="F406" s="4">
        <v>3.3</v>
      </c>
      <c r="G406" s="4">
        <v>30.2</v>
      </c>
      <c r="H406" s="4">
        <v>0.1</v>
      </c>
      <c r="I406" s="4">
        <v>1.2</v>
      </c>
      <c r="J406" s="4">
        <v>10</v>
      </c>
      <c r="K406" s="4">
        <v>0.3</v>
      </c>
      <c r="L406" s="4">
        <v>0.5</v>
      </c>
      <c r="M406" s="4">
        <v>69.2</v>
      </c>
      <c r="N406" s="4">
        <v>0.3</v>
      </c>
      <c r="O406" s="4">
        <v>0.8</v>
      </c>
      <c r="P406" s="4">
        <v>1.1000000000000001</v>
      </c>
      <c r="Q406" s="4">
        <v>1.6</v>
      </c>
      <c r="R406" s="4">
        <v>0.6</v>
      </c>
      <c r="S406" s="4">
        <v>0.5</v>
      </c>
      <c r="T406" s="4">
        <v>0.1</v>
      </c>
      <c r="U406" s="4">
        <v>0.7</v>
      </c>
      <c r="V406" s="4">
        <v>2.5</v>
      </c>
    </row>
    <row r="407" spans="1:22" x14ac:dyDescent="0.25">
      <c r="A407" s="3" t="s">
        <v>455</v>
      </c>
      <c r="B407" s="3" t="s">
        <v>31</v>
      </c>
      <c r="C407" s="4">
        <v>2</v>
      </c>
      <c r="D407" s="4">
        <v>5.2</v>
      </c>
      <c r="E407" s="4">
        <v>1</v>
      </c>
      <c r="F407" s="4">
        <v>2.5</v>
      </c>
      <c r="G407" s="4">
        <v>40</v>
      </c>
      <c r="H407" s="4">
        <v>0.5</v>
      </c>
      <c r="I407" s="4">
        <v>1</v>
      </c>
      <c r="J407" s="4">
        <v>50</v>
      </c>
      <c r="K407" s="4">
        <v>0</v>
      </c>
      <c r="L407" s="4">
        <v>0</v>
      </c>
      <c r="M407" s="4" t="s">
        <v>89</v>
      </c>
      <c r="N407" s="4">
        <v>0</v>
      </c>
      <c r="O407" s="4">
        <v>1.5</v>
      </c>
      <c r="P407" s="4">
        <v>1.5</v>
      </c>
      <c r="Q407" s="4">
        <v>0</v>
      </c>
      <c r="R407" s="4">
        <v>1.5</v>
      </c>
      <c r="S407" s="4">
        <v>0.5</v>
      </c>
      <c r="T407" s="4">
        <v>0</v>
      </c>
      <c r="U407" s="4">
        <v>0.5</v>
      </c>
      <c r="V407" s="4">
        <v>2.5</v>
      </c>
    </row>
    <row r="408" spans="1:22" x14ac:dyDescent="0.25">
      <c r="A408" s="3" t="s">
        <v>456</v>
      </c>
      <c r="B408" s="3" t="s">
        <v>46</v>
      </c>
      <c r="C408" s="4">
        <v>31</v>
      </c>
      <c r="D408" s="4">
        <v>9.4</v>
      </c>
      <c r="E408" s="4">
        <v>1</v>
      </c>
      <c r="F408" s="4">
        <v>2.8</v>
      </c>
      <c r="G408" s="4">
        <v>34.9</v>
      </c>
      <c r="H408" s="4">
        <v>0.2</v>
      </c>
      <c r="I408" s="4">
        <v>0.6</v>
      </c>
      <c r="J408" s="4">
        <v>25</v>
      </c>
      <c r="K408" s="4">
        <v>0.3</v>
      </c>
      <c r="L408" s="4">
        <v>0.4</v>
      </c>
      <c r="M408" s="4">
        <v>66.7</v>
      </c>
      <c r="N408" s="4">
        <v>0.2</v>
      </c>
      <c r="O408" s="4">
        <v>0.7</v>
      </c>
      <c r="P408" s="4">
        <v>0.9</v>
      </c>
      <c r="Q408" s="4">
        <v>2</v>
      </c>
      <c r="R408" s="4">
        <v>1</v>
      </c>
      <c r="S408" s="4">
        <v>0.1</v>
      </c>
      <c r="T408" s="4">
        <v>0</v>
      </c>
      <c r="U408" s="4">
        <v>1</v>
      </c>
      <c r="V408" s="4">
        <v>2.4</v>
      </c>
    </row>
    <row r="409" spans="1:22" x14ac:dyDescent="0.25">
      <c r="A409" s="3" t="s">
        <v>457</v>
      </c>
      <c r="B409" s="3" t="s">
        <v>72</v>
      </c>
      <c r="C409" s="4">
        <v>31</v>
      </c>
      <c r="D409" s="4">
        <v>12.2</v>
      </c>
      <c r="E409" s="4">
        <v>0.9</v>
      </c>
      <c r="F409" s="4">
        <v>3</v>
      </c>
      <c r="G409" s="4">
        <v>30.4</v>
      </c>
      <c r="H409" s="4">
        <v>0.3</v>
      </c>
      <c r="I409" s="4">
        <v>1.4</v>
      </c>
      <c r="J409" s="4">
        <v>20.9</v>
      </c>
      <c r="K409" s="4">
        <v>0.3</v>
      </c>
      <c r="L409" s="4">
        <v>0.4</v>
      </c>
      <c r="M409" s="4">
        <v>69.2</v>
      </c>
      <c r="N409" s="4">
        <v>0.3</v>
      </c>
      <c r="O409" s="4">
        <v>1.1000000000000001</v>
      </c>
      <c r="P409" s="4">
        <v>1.4</v>
      </c>
      <c r="Q409" s="4">
        <v>2.1</v>
      </c>
      <c r="R409" s="4">
        <v>0.8</v>
      </c>
      <c r="S409" s="4">
        <v>0.8</v>
      </c>
      <c r="T409" s="4">
        <v>0.1</v>
      </c>
      <c r="U409" s="4">
        <v>1.6</v>
      </c>
      <c r="V409" s="4">
        <v>2.4</v>
      </c>
    </row>
    <row r="410" spans="1:22" x14ac:dyDescent="0.25">
      <c r="A410" s="3" t="s">
        <v>458</v>
      </c>
      <c r="B410" s="3" t="s">
        <v>101</v>
      </c>
      <c r="C410" s="4">
        <v>34</v>
      </c>
      <c r="D410" s="4">
        <v>7</v>
      </c>
      <c r="E410" s="4">
        <v>1</v>
      </c>
      <c r="F410" s="4">
        <v>2.9</v>
      </c>
      <c r="G410" s="4">
        <v>35.1</v>
      </c>
      <c r="H410" s="4">
        <v>0.2</v>
      </c>
      <c r="I410" s="4">
        <v>1.1000000000000001</v>
      </c>
      <c r="J410" s="4">
        <v>17.899999999999999</v>
      </c>
      <c r="K410" s="4">
        <v>0.2</v>
      </c>
      <c r="L410" s="4">
        <v>0.3</v>
      </c>
      <c r="M410" s="4">
        <v>80</v>
      </c>
      <c r="N410" s="4">
        <v>0.4</v>
      </c>
      <c r="O410" s="4">
        <v>0.9</v>
      </c>
      <c r="P410" s="4">
        <v>1.4</v>
      </c>
      <c r="Q410" s="4">
        <v>0.3</v>
      </c>
      <c r="R410" s="4">
        <v>0.3</v>
      </c>
      <c r="S410" s="4">
        <v>0.2</v>
      </c>
      <c r="T410" s="4">
        <v>0</v>
      </c>
      <c r="U410" s="4">
        <v>0.6</v>
      </c>
      <c r="V410" s="4">
        <v>2.4</v>
      </c>
    </row>
    <row r="411" spans="1:22" x14ac:dyDescent="0.25">
      <c r="A411" s="3" t="s">
        <v>459</v>
      </c>
      <c r="B411" s="3" t="s">
        <v>104</v>
      </c>
      <c r="C411" s="4">
        <v>45</v>
      </c>
      <c r="D411" s="4">
        <v>9.6</v>
      </c>
      <c r="E411" s="4">
        <v>0.8</v>
      </c>
      <c r="F411" s="4">
        <v>1.6</v>
      </c>
      <c r="G411" s="4">
        <v>48.6</v>
      </c>
      <c r="H411" s="4">
        <v>0</v>
      </c>
      <c r="I411" s="4">
        <v>0</v>
      </c>
      <c r="J411" s="4" t="s">
        <v>89</v>
      </c>
      <c r="K411" s="4">
        <v>0.7</v>
      </c>
      <c r="L411" s="4">
        <v>1.4</v>
      </c>
      <c r="M411" s="4">
        <v>49.2</v>
      </c>
      <c r="N411" s="4">
        <v>1.1000000000000001</v>
      </c>
      <c r="O411" s="4">
        <v>2.2999999999999998</v>
      </c>
      <c r="P411" s="4">
        <v>3.4</v>
      </c>
      <c r="Q411" s="4">
        <v>0.2</v>
      </c>
      <c r="R411" s="4">
        <v>0.7</v>
      </c>
      <c r="S411" s="4">
        <v>0.2</v>
      </c>
      <c r="T411" s="4">
        <v>0.9</v>
      </c>
      <c r="U411" s="4">
        <v>1.3</v>
      </c>
      <c r="V411" s="4">
        <v>2.2999999999999998</v>
      </c>
    </row>
    <row r="412" spans="1:22" x14ac:dyDescent="0.25">
      <c r="A412" s="3" t="s">
        <v>460</v>
      </c>
      <c r="B412" s="3" t="s">
        <v>29</v>
      </c>
      <c r="C412" s="4">
        <v>7</v>
      </c>
      <c r="D412" s="4">
        <v>4.8</v>
      </c>
      <c r="E412" s="4">
        <v>0.9</v>
      </c>
      <c r="F412" s="4">
        <v>2</v>
      </c>
      <c r="G412" s="4">
        <v>42.9</v>
      </c>
      <c r="H412" s="4">
        <v>0.6</v>
      </c>
      <c r="I412" s="4">
        <v>1.6</v>
      </c>
      <c r="J412" s="4">
        <v>36.4</v>
      </c>
      <c r="K412" s="4">
        <v>0</v>
      </c>
      <c r="L412" s="4">
        <v>0</v>
      </c>
      <c r="M412" s="4" t="s">
        <v>89</v>
      </c>
      <c r="N412" s="4">
        <v>0.3</v>
      </c>
      <c r="O412" s="4">
        <v>0.4</v>
      </c>
      <c r="P412" s="4">
        <v>0.7</v>
      </c>
      <c r="Q412" s="4">
        <v>0</v>
      </c>
      <c r="R412" s="4">
        <v>0.1</v>
      </c>
      <c r="S412" s="4">
        <v>0.3</v>
      </c>
      <c r="T412" s="4">
        <v>0</v>
      </c>
      <c r="U412" s="4">
        <v>0.4</v>
      </c>
      <c r="V412" s="4">
        <v>2.2999999999999998</v>
      </c>
    </row>
    <row r="413" spans="1:22" x14ac:dyDescent="0.25">
      <c r="A413" s="3" t="s">
        <v>461</v>
      </c>
      <c r="B413" s="3" t="s">
        <v>76</v>
      </c>
      <c r="C413" s="4">
        <v>6</v>
      </c>
      <c r="D413" s="4">
        <v>6.3</v>
      </c>
      <c r="E413" s="4">
        <v>1</v>
      </c>
      <c r="F413" s="4">
        <v>2.2999999999999998</v>
      </c>
      <c r="G413" s="4">
        <v>42.9</v>
      </c>
      <c r="H413" s="4">
        <v>0.2</v>
      </c>
      <c r="I413" s="4">
        <v>0.8</v>
      </c>
      <c r="J413" s="4">
        <v>20</v>
      </c>
      <c r="K413" s="4">
        <v>0.2</v>
      </c>
      <c r="L413" s="4">
        <v>0.2</v>
      </c>
      <c r="M413" s="4">
        <v>100</v>
      </c>
      <c r="N413" s="4">
        <v>0</v>
      </c>
      <c r="O413" s="4">
        <v>0.5</v>
      </c>
      <c r="P413" s="4">
        <v>0.5</v>
      </c>
      <c r="Q413" s="4">
        <v>0.5</v>
      </c>
      <c r="R413" s="4">
        <v>0.2</v>
      </c>
      <c r="S413" s="4">
        <v>0</v>
      </c>
      <c r="T413" s="4">
        <v>0</v>
      </c>
      <c r="U413" s="4">
        <v>1</v>
      </c>
      <c r="V413" s="4">
        <v>2.2999999999999998</v>
      </c>
    </row>
    <row r="414" spans="1:22" x14ac:dyDescent="0.25">
      <c r="A414" s="3" t="s">
        <v>462</v>
      </c>
      <c r="B414" s="3" t="s">
        <v>101</v>
      </c>
      <c r="C414" s="4">
        <v>24</v>
      </c>
      <c r="D414" s="4">
        <v>9.3000000000000007</v>
      </c>
      <c r="E414" s="4">
        <v>0.8</v>
      </c>
      <c r="F414" s="4">
        <v>2.4</v>
      </c>
      <c r="G414" s="4">
        <v>31.6</v>
      </c>
      <c r="H414" s="4">
        <v>0.3</v>
      </c>
      <c r="I414" s="4">
        <v>1</v>
      </c>
      <c r="J414" s="4">
        <v>28</v>
      </c>
      <c r="K414" s="4">
        <v>0.5</v>
      </c>
      <c r="L414" s="4">
        <v>0.6</v>
      </c>
      <c r="M414" s="4">
        <v>73.3</v>
      </c>
      <c r="N414" s="4">
        <v>0.1</v>
      </c>
      <c r="O414" s="4">
        <v>0.5</v>
      </c>
      <c r="P414" s="4">
        <v>0.6</v>
      </c>
      <c r="Q414" s="4">
        <v>1.4</v>
      </c>
      <c r="R414" s="4">
        <v>0.8</v>
      </c>
      <c r="S414" s="4">
        <v>0.4</v>
      </c>
      <c r="T414" s="4">
        <v>0</v>
      </c>
      <c r="U414" s="4">
        <v>1.1000000000000001</v>
      </c>
      <c r="V414" s="4">
        <v>2.2999999999999998</v>
      </c>
    </row>
    <row r="415" spans="1:22" x14ac:dyDescent="0.25">
      <c r="A415" s="3" t="s">
        <v>463</v>
      </c>
      <c r="B415" s="3" t="s">
        <v>44</v>
      </c>
      <c r="C415" s="4">
        <v>48</v>
      </c>
      <c r="D415" s="4">
        <v>8.1999999999999993</v>
      </c>
      <c r="E415" s="4">
        <v>0.9</v>
      </c>
      <c r="F415" s="4">
        <v>2.4</v>
      </c>
      <c r="G415" s="4">
        <v>37.6</v>
      </c>
      <c r="H415" s="4">
        <v>0.2</v>
      </c>
      <c r="I415" s="4">
        <v>0.9</v>
      </c>
      <c r="J415" s="4">
        <v>23.8</v>
      </c>
      <c r="K415" s="4">
        <v>0.3</v>
      </c>
      <c r="L415" s="4">
        <v>0.4</v>
      </c>
      <c r="M415" s="4">
        <v>60</v>
      </c>
      <c r="N415" s="4">
        <v>0.1</v>
      </c>
      <c r="O415" s="4">
        <v>0.8</v>
      </c>
      <c r="P415" s="4">
        <v>0.9</v>
      </c>
      <c r="Q415" s="4">
        <v>1</v>
      </c>
      <c r="R415" s="4">
        <v>0.5</v>
      </c>
      <c r="S415" s="4">
        <v>0.2</v>
      </c>
      <c r="T415" s="4">
        <v>0</v>
      </c>
      <c r="U415" s="4">
        <v>0.4</v>
      </c>
      <c r="V415" s="4">
        <v>2.2999999999999998</v>
      </c>
    </row>
    <row r="416" spans="1:22" x14ac:dyDescent="0.25">
      <c r="A416" s="3" t="s">
        <v>464</v>
      </c>
      <c r="B416" s="3" t="s">
        <v>39</v>
      </c>
      <c r="C416" s="4">
        <v>30</v>
      </c>
      <c r="D416" s="4">
        <v>10.7</v>
      </c>
      <c r="E416" s="4">
        <v>0.9</v>
      </c>
      <c r="F416" s="4">
        <v>2.2000000000000002</v>
      </c>
      <c r="G416" s="4">
        <v>40.299999999999997</v>
      </c>
      <c r="H416" s="4">
        <v>0</v>
      </c>
      <c r="I416" s="4">
        <v>0.2</v>
      </c>
      <c r="J416" s="4">
        <v>0</v>
      </c>
      <c r="K416" s="4">
        <v>0.5</v>
      </c>
      <c r="L416" s="4">
        <v>0.7</v>
      </c>
      <c r="M416" s="4">
        <v>63.6</v>
      </c>
      <c r="N416" s="4">
        <v>0.5</v>
      </c>
      <c r="O416" s="4">
        <v>1.5</v>
      </c>
      <c r="P416" s="4">
        <v>2</v>
      </c>
      <c r="Q416" s="4">
        <v>0.7</v>
      </c>
      <c r="R416" s="4">
        <v>0.4</v>
      </c>
      <c r="S416" s="4">
        <v>0.3</v>
      </c>
      <c r="T416" s="4">
        <v>0.1</v>
      </c>
      <c r="U416" s="4">
        <v>0.8</v>
      </c>
      <c r="V416" s="4">
        <v>2.2999999999999998</v>
      </c>
    </row>
    <row r="417" spans="1:22" x14ac:dyDescent="0.25">
      <c r="A417" s="3" t="s">
        <v>465</v>
      </c>
      <c r="B417" s="3" t="s">
        <v>80</v>
      </c>
      <c r="C417" s="4">
        <v>3</v>
      </c>
      <c r="D417" s="4">
        <v>4.9000000000000004</v>
      </c>
      <c r="E417" s="4">
        <v>1</v>
      </c>
      <c r="F417" s="4">
        <v>2.2999999999999998</v>
      </c>
      <c r="G417" s="4">
        <v>42.9</v>
      </c>
      <c r="H417" s="4">
        <v>0</v>
      </c>
      <c r="I417" s="4">
        <v>0</v>
      </c>
      <c r="J417" s="4" t="s">
        <v>89</v>
      </c>
      <c r="K417" s="4">
        <v>0.3</v>
      </c>
      <c r="L417" s="4">
        <v>0.3</v>
      </c>
      <c r="M417" s="4">
        <v>100</v>
      </c>
      <c r="N417" s="4">
        <v>0.3</v>
      </c>
      <c r="O417" s="4">
        <v>1.3</v>
      </c>
      <c r="P417" s="4">
        <v>1.7</v>
      </c>
      <c r="Q417" s="4">
        <v>0</v>
      </c>
      <c r="R417" s="4">
        <v>0</v>
      </c>
      <c r="S417" s="4">
        <v>0</v>
      </c>
      <c r="T417" s="4">
        <v>0</v>
      </c>
      <c r="U417" s="4">
        <v>0</v>
      </c>
      <c r="V417" s="4">
        <v>2.2999999999999998</v>
      </c>
    </row>
    <row r="418" spans="1:22" x14ac:dyDescent="0.25">
      <c r="A418" s="3" t="s">
        <v>466</v>
      </c>
      <c r="B418" s="3" t="s">
        <v>31</v>
      </c>
      <c r="C418" s="4">
        <v>61</v>
      </c>
      <c r="D418" s="4">
        <v>7.9</v>
      </c>
      <c r="E418" s="4">
        <v>0.9</v>
      </c>
      <c r="F418" s="4">
        <v>1.2</v>
      </c>
      <c r="G418" s="4">
        <v>73.599999999999994</v>
      </c>
      <c r="H418" s="4">
        <v>0</v>
      </c>
      <c r="I418" s="4">
        <v>0</v>
      </c>
      <c r="J418" s="4" t="s">
        <v>89</v>
      </c>
      <c r="K418" s="4">
        <v>0.6</v>
      </c>
      <c r="L418" s="4">
        <v>0.9</v>
      </c>
      <c r="M418" s="4">
        <v>62.5</v>
      </c>
      <c r="N418" s="4">
        <v>0.5</v>
      </c>
      <c r="O418" s="4">
        <v>1</v>
      </c>
      <c r="P418" s="4">
        <v>1.5</v>
      </c>
      <c r="Q418" s="4">
        <v>0.1</v>
      </c>
      <c r="R418" s="4">
        <v>0.5</v>
      </c>
      <c r="S418" s="4">
        <v>0.1</v>
      </c>
      <c r="T418" s="4">
        <v>0.5</v>
      </c>
      <c r="U418" s="4">
        <v>1.4</v>
      </c>
      <c r="V418" s="4">
        <v>2.2999999999999998</v>
      </c>
    </row>
    <row r="419" spans="1:22" x14ac:dyDescent="0.25">
      <c r="A419" s="3" t="s">
        <v>467</v>
      </c>
      <c r="B419" s="3" t="s">
        <v>55</v>
      </c>
      <c r="C419" s="4">
        <v>31</v>
      </c>
      <c r="D419" s="4">
        <v>6.4</v>
      </c>
      <c r="E419" s="4">
        <v>0.7</v>
      </c>
      <c r="F419" s="4">
        <v>2</v>
      </c>
      <c r="G419" s="4">
        <v>35.5</v>
      </c>
      <c r="H419" s="4">
        <v>0.3</v>
      </c>
      <c r="I419" s="4">
        <v>1</v>
      </c>
      <c r="J419" s="4">
        <v>29</v>
      </c>
      <c r="K419" s="4">
        <v>0.6</v>
      </c>
      <c r="L419" s="4">
        <v>0.8</v>
      </c>
      <c r="M419" s="4">
        <v>75</v>
      </c>
      <c r="N419" s="4">
        <v>0.4</v>
      </c>
      <c r="O419" s="4">
        <v>0.8</v>
      </c>
      <c r="P419" s="4">
        <v>1.2</v>
      </c>
      <c r="Q419" s="4">
        <v>0.3</v>
      </c>
      <c r="R419" s="4">
        <v>0.2</v>
      </c>
      <c r="S419" s="4">
        <v>0.1</v>
      </c>
      <c r="T419" s="4">
        <v>0.1</v>
      </c>
      <c r="U419" s="4">
        <v>0.6</v>
      </c>
      <c r="V419" s="4">
        <v>2.2999999999999998</v>
      </c>
    </row>
    <row r="420" spans="1:22" x14ac:dyDescent="0.25">
      <c r="A420" s="3" t="s">
        <v>468</v>
      </c>
      <c r="B420" s="3" t="s">
        <v>23</v>
      </c>
      <c r="C420" s="4">
        <v>29</v>
      </c>
      <c r="D420" s="4">
        <v>8.6999999999999993</v>
      </c>
      <c r="E420" s="4">
        <v>0.8</v>
      </c>
      <c r="F420" s="4">
        <v>2.2999999999999998</v>
      </c>
      <c r="G420" s="4">
        <v>36.4</v>
      </c>
      <c r="H420" s="4">
        <v>0</v>
      </c>
      <c r="I420" s="4">
        <v>0.1</v>
      </c>
      <c r="J420" s="4">
        <v>0</v>
      </c>
      <c r="K420" s="4">
        <v>0.5</v>
      </c>
      <c r="L420" s="4">
        <v>0.7</v>
      </c>
      <c r="M420" s="4">
        <v>71.400000000000006</v>
      </c>
      <c r="N420" s="4">
        <v>0.2</v>
      </c>
      <c r="O420" s="4">
        <v>0.7</v>
      </c>
      <c r="P420" s="4">
        <v>1</v>
      </c>
      <c r="Q420" s="4">
        <v>0.3</v>
      </c>
      <c r="R420" s="4">
        <v>0.6</v>
      </c>
      <c r="S420" s="4">
        <v>0.4</v>
      </c>
      <c r="T420" s="4">
        <v>0</v>
      </c>
      <c r="U420" s="4">
        <v>0.8</v>
      </c>
      <c r="V420" s="4">
        <v>2.2000000000000002</v>
      </c>
    </row>
    <row r="421" spans="1:22" x14ac:dyDescent="0.25">
      <c r="A421" s="3" t="s">
        <v>469</v>
      </c>
      <c r="B421" s="3" t="s">
        <v>37</v>
      </c>
      <c r="C421" s="4">
        <v>45</v>
      </c>
      <c r="D421" s="4">
        <v>8.6999999999999993</v>
      </c>
      <c r="E421" s="4">
        <v>0.8</v>
      </c>
      <c r="F421" s="4">
        <v>2.5</v>
      </c>
      <c r="G421" s="4">
        <v>31.9</v>
      </c>
      <c r="H421" s="4">
        <v>0.2</v>
      </c>
      <c r="I421" s="4">
        <v>1</v>
      </c>
      <c r="J421" s="4">
        <v>19.100000000000001</v>
      </c>
      <c r="K421" s="4">
        <v>0.4</v>
      </c>
      <c r="L421" s="4">
        <v>0.6</v>
      </c>
      <c r="M421" s="4">
        <v>73.099999999999994</v>
      </c>
      <c r="N421" s="4">
        <v>0.2</v>
      </c>
      <c r="O421" s="4">
        <v>1</v>
      </c>
      <c r="P421" s="4">
        <v>1.2</v>
      </c>
      <c r="Q421" s="4">
        <v>0.4</v>
      </c>
      <c r="R421" s="4">
        <v>0.3</v>
      </c>
      <c r="S421" s="4">
        <v>0.1</v>
      </c>
      <c r="T421" s="4">
        <v>0</v>
      </c>
      <c r="U421" s="4">
        <v>0.6</v>
      </c>
      <c r="V421" s="4">
        <v>2.2000000000000002</v>
      </c>
    </row>
    <row r="422" spans="1:22" x14ac:dyDescent="0.25">
      <c r="A422" s="3" t="s">
        <v>470</v>
      </c>
      <c r="B422" s="3" t="s">
        <v>35</v>
      </c>
      <c r="C422" s="4">
        <v>15</v>
      </c>
      <c r="D422" s="4">
        <v>6.7</v>
      </c>
      <c r="E422" s="4">
        <v>0.8</v>
      </c>
      <c r="F422" s="4">
        <v>2.2000000000000002</v>
      </c>
      <c r="G422" s="4">
        <v>36.4</v>
      </c>
      <c r="H422" s="4">
        <v>0.4</v>
      </c>
      <c r="I422" s="4">
        <v>0.9</v>
      </c>
      <c r="J422" s="4">
        <v>42.9</v>
      </c>
      <c r="K422" s="4">
        <v>0.2</v>
      </c>
      <c r="L422" s="4">
        <v>0.3</v>
      </c>
      <c r="M422" s="4">
        <v>75</v>
      </c>
      <c r="N422" s="4">
        <v>0.1</v>
      </c>
      <c r="O422" s="4">
        <v>0.5</v>
      </c>
      <c r="P422" s="4">
        <v>0.6</v>
      </c>
      <c r="Q422" s="4">
        <v>0.4</v>
      </c>
      <c r="R422" s="4">
        <v>0.2</v>
      </c>
      <c r="S422" s="4">
        <v>0.1</v>
      </c>
      <c r="T422" s="4">
        <v>0.1</v>
      </c>
      <c r="U422" s="4">
        <v>0.7</v>
      </c>
      <c r="V422" s="4">
        <v>2.2000000000000002</v>
      </c>
    </row>
    <row r="423" spans="1:22" x14ac:dyDescent="0.25">
      <c r="A423" s="3" t="s">
        <v>471</v>
      </c>
      <c r="B423" s="3" t="s">
        <v>35</v>
      </c>
      <c r="C423" s="4">
        <v>21</v>
      </c>
      <c r="D423" s="4">
        <v>8.8000000000000007</v>
      </c>
      <c r="E423" s="4">
        <v>0.8</v>
      </c>
      <c r="F423" s="4">
        <v>2</v>
      </c>
      <c r="G423" s="4">
        <v>40.5</v>
      </c>
      <c r="H423" s="4">
        <v>0.1</v>
      </c>
      <c r="I423" s="4">
        <v>0.9</v>
      </c>
      <c r="J423" s="4">
        <v>16.7</v>
      </c>
      <c r="K423" s="4">
        <v>0.5</v>
      </c>
      <c r="L423" s="4">
        <v>0.5</v>
      </c>
      <c r="M423" s="4">
        <v>90.9</v>
      </c>
      <c r="N423" s="4">
        <v>0.4</v>
      </c>
      <c r="O423" s="4">
        <v>1.4</v>
      </c>
      <c r="P423" s="4">
        <v>1.9</v>
      </c>
      <c r="Q423" s="4">
        <v>0.6</v>
      </c>
      <c r="R423" s="4">
        <v>0.5</v>
      </c>
      <c r="S423" s="4">
        <v>0.1</v>
      </c>
      <c r="T423" s="4">
        <v>0.1</v>
      </c>
      <c r="U423" s="4">
        <v>0.8</v>
      </c>
      <c r="V423" s="4">
        <v>2.2000000000000002</v>
      </c>
    </row>
    <row r="424" spans="1:22" x14ac:dyDescent="0.25">
      <c r="A424" s="3" t="s">
        <v>472</v>
      </c>
      <c r="B424" s="3" t="s">
        <v>39</v>
      </c>
      <c r="C424" s="4">
        <v>61</v>
      </c>
      <c r="D424" s="4">
        <v>12.4</v>
      </c>
      <c r="E424" s="4">
        <v>0.9</v>
      </c>
      <c r="F424" s="4">
        <v>2.1</v>
      </c>
      <c r="G424" s="4">
        <v>43.1</v>
      </c>
      <c r="H424" s="4">
        <v>0</v>
      </c>
      <c r="I424" s="4">
        <v>0</v>
      </c>
      <c r="J424" s="4">
        <v>0</v>
      </c>
      <c r="K424" s="4">
        <v>0.3</v>
      </c>
      <c r="L424" s="4">
        <v>0.4</v>
      </c>
      <c r="M424" s="4">
        <v>80</v>
      </c>
      <c r="N424" s="4">
        <v>1.1000000000000001</v>
      </c>
      <c r="O424" s="4">
        <v>2.2999999999999998</v>
      </c>
      <c r="P424" s="4">
        <v>3.4</v>
      </c>
      <c r="Q424" s="4">
        <v>0.6</v>
      </c>
      <c r="R424" s="4">
        <v>0.5</v>
      </c>
      <c r="S424" s="4">
        <v>0.6</v>
      </c>
      <c r="T424" s="4">
        <v>0.2</v>
      </c>
      <c r="U424" s="4">
        <v>1.6</v>
      </c>
      <c r="V424" s="4">
        <v>2.2000000000000002</v>
      </c>
    </row>
    <row r="425" spans="1:22" x14ac:dyDescent="0.25">
      <c r="A425" s="3" t="s">
        <v>473</v>
      </c>
      <c r="B425" s="3" t="s">
        <v>60</v>
      </c>
      <c r="C425" s="4">
        <v>37</v>
      </c>
      <c r="D425" s="4">
        <v>8.6</v>
      </c>
      <c r="E425" s="4">
        <v>0.9</v>
      </c>
      <c r="F425" s="4">
        <v>2.5</v>
      </c>
      <c r="G425" s="4">
        <v>36.299999999999997</v>
      </c>
      <c r="H425" s="4">
        <v>0.1</v>
      </c>
      <c r="I425" s="4">
        <v>0.6</v>
      </c>
      <c r="J425" s="4">
        <v>19</v>
      </c>
      <c r="K425" s="4">
        <v>0.2</v>
      </c>
      <c r="L425" s="4">
        <v>0.3</v>
      </c>
      <c r="M425" s="4">
        <v>66.7</v>
      </c>
      <c r="N425" s="4">
        <v>0.6</v>
      </c>
      <c r="O425" s="4">
        <v>1</v>
      </c>
      <c r="P425" s="4">
        <v>1.5</v>
      </c>
      <c r="Q425" s="4">
        <v>0.3</v>
      </c>
      <c r="R425" s="4">
        <v>0.4</v>
      </c>
      <c r="S425" s="4">
        <v>0.2</v>
      </c>
      <c r="T425" s="4">
        <v>0</v>
      </c>
      <c r="U425" s="4">
        <v>0.7</v>
      </c>
      <c r="V425" s="4">
        <v>2.1</v>
      </c>
    </row>
    <row r="426" spans="1:22" x14ac:dyDescent="0.25">
      <c r="A426" s="3" t="s">
        <v>474</v>
      </c>
      <c r="B426" s="3" t="s">
        <v>104</v>
      </c>
      <c r="C426" s="4">
        <v>38</v>
      </c>
      <c r="D426" s="4">
        <v>11</v>
      </c>
      <c r="E426" s="4">
        <v>0.8</v>
      </c>
      <c r="F426" s="4">
        <v>2.4</v>
      </c>
      <c r="G426" s="4">
        <v>33.299999999999997</v>
      </c>
      <c r="H426" s="4">
        <v>0.4</v>
      </c>
      <c r="I426" s="4">
        <v>1.2</v>
      </c>
      <c r="J426" s="4">
        <v>34</v>
      </c>
      <c r="K426" s="4">
        <v>0.1</v>
      </c>
      <c r="L426" s="4">
        <v>0.1</v>
      </c>
      <c r="M426" s="4">
        <v>60</v>
      </c>
      <c r="N426" s="4">
        <v>0.1</v>
      </c>
      <c r="O426" s="4">
        <v>1</v>
      </c>
      <c r="P426" s="4">
        <v>1.2</v>
      </c>
      <c r="Q426" s="4">
        <v>0.6</v>
      </c>
      <c r="R426" s="4">
        <v>0.5</v>
      </c>
      <c r="S426" s="4">
        <v>0.1</v>
      </c>
      <c r="T426" s="4">
        <v>0.2</v>
      </c>
      <c r="U426" s="4">
        <v>0.8</v>
      </c>
      <c r="V426" s="4">
        <v>2.1</v>
      </c>
    </row>
    <row r="427" spans="1:22" x14ac:dyDescent="0.25">
      <c r="A427" s="3" t="s">
        <v>475</v>
      </c>
      <c r="B427" s="3" t="s">
        <v>108</v>
      </c>
      <c r="C427" s="4">
        <v>19</v>
      </c>
      <c r="D427" s="4">
        <v>9.6999999999999993</v>
      </c>
      <c r="E427" s="4">
        <v>0.8</v>
      </c>
      <c r="F427" s="4">
        <v>1.7</v>
      </c>
      <c r="G427" s="4">
        <v>50</v>
      </c>
      <c r="H427" s="4">
        <v>0</v>
      </c>
      <c r="I427" s="4">
        <v>0</v>
      </c>
      <c r="J427" s="4" t="s">
        <v>89</v>
      </c>
      <c r="K427" s="4">
        <v>0.3</v>
      </c>
      <c r="L427" s="4">
        <v>1.3</v>
      </c>
      <c r="M427" s="4">
        <v>25</v>
      </c>
      <c r="N427" s="4">
        <v>1.5</v>
      </c>
      <c r="O427" s="4">
        <v>1.4</v>
      </c>
      <c r="P427" s="4">
        <v>2.9</v>
      </c>
      <c r="Q427" s="4">
        <v>0.3</v>
      </c>
      <c r="R427" s="4">
        <v>0.7</v>
      </c>
      <c r="S427" s="4">
        <v>0.5</v>
      </c>
      <c r="T427" s="4">
        <v>0.6</v>
      </c>
      <c r="U427" s="4">
        <v>2.6</v>
      </c>
      <c r="V427" s="4">
        <v>2</v>
      </c>
    </row>
    <row r="428" spans="1:22" x14ac:dyDescent="0.25">
      <c r="A428" s="3" t="s">
        <v>476</v>
      </c>
      <c r="B428" s="3" t="s">
        <v>37</v>
      </c>
      <c r="C428" s="4">
        <v>13</v>
      </c>
      <c r="D428" s="4">
        <v>6.2</v>
      </c>
      <c r="E428" s="4">
        <v>0.5</v>
      </c>
      <c r="F428" s="4">
        <v>1.6</v>
      </c>
      <c r="G428" s="4">
        <v>28.6</v>
      </c>
      <c r="H428" s="4">
        <v>0.1</v>
      </c>
      <c r="I428" s="4">
        <v>0.5</v>
      </c>
      <c r="J428" s="4">
        <v>14.3</v>
      </c>
      <c r="K428" s="4">
        <v>1</v>
      </c>
      <c r="L428" s="4">
        <v>1.2</v>
      </c>
      <c r="M428" s="4">
        <v>81.3</v>
      </c>
      <c r="N428" s="4">
        <v>0.1</v>
      </c>
      <c r="O428" s="4">
        <v>0.4</v>
      </c>
      <c r="P428" s="4">
        <v>0.5</v>
      </c>
      <c r="Q428" s="4">
        <v>0.6</v>
      </c>
      <c r="R428" s="4">
        <v>0.2</v>
      </c>
      <c r="S428" s="4">
        <v>0.2</v>
      </c>
      <c r="T428" s="4">
        <v>0</v>
      </c>
      <c r="U428" s="4">
        <v>1.2</v>
      </c>
      <c r="V428" s="4">
        <v>2</v>
      </c>
    </row>
    <row r="429" spans="1:22" x14ac:dyDescent="0.25">
      <c r="A429" s="3" t="s">
        <v>477</v>
      </c>
      <c r="B429" s="3" t="s">
        <v>23</v>
      </c>
      <c r="C429" s="4">
        <v>46</v>
      </c>
      <c r="D429" s="4">
        <v>7.2</v>
      </c>
      <c r="E429" s="4">
        <v>0.7</v>
      </c>
      <c r="F429" s="4">
        <v>1.3</v>
      </c>
      <c r="G429" s="4">
        <v>54.1</v>
      </c>
      <c r="H429" s="4">
        <v>0</v>
      </c>
      <c r="I429" s="4">
        <v>0</v>
      </c>
      <c r="J429" s="4" t="s">
        <v>89</v>
      </c>
      <c r="K429" s="4">
        <v>0.6</v>
      </c>
      <c r="L429" s="4">
        <v>0.7</v>
      </c>
      <c r="M429" s="4">
        <v>86.7</v>
      </c>
      <c r="N429" s="4">
        <v>0.8</v>
      </c>
      <c r="O429" s="4">
        <v>2</v>
      </c>
      <c r="P429" s="4">
        <v>2.8</v>
      </c>
      <c r="Q429" s="4">
        <v>0.3</v>
      </c>
      <c r="R429" s="4">
        <v>0.4</v>
      </c>
      <c r="S429" s="4">
        <v>0.2</v>
      </c>
      <c r="T429" s="4">
        <v>0.7</v>
      </c>
      <c r="U429" s="4">
        <v>0.9</v>
      </c>
      <c r="V429" s="4">
        <v>2</v>
      </c>
    </row>
    <row r="430" spans="1:22" x14ac:dyDescent="0.25">
      <c r="A430" s="3" t="s">
        <v>478</v>
      </c>
      <c r="B430" s="3" t="s">
        <v>80</v>
      </c>
      <c r="C430" s="4">
        <v>3</v>
      </c>
      <c r="D430" s="4">
        <v>3.3</v>
      </c>
      <c r="E430" s="4">
        <v>1</v>
      </c>
      <c r="F430" s="4">
        <v>1.7</v>
      </c>
      <c r="G430" s="4">
        <v>60</v>
      </c>
      <c r="H430" s="4">
        <v>0</v>
      </c>
      <c r="I430" s="4">
        <v>0.3</v>
      </c>
      <c r="J430" s="4">
        <v>0</v>
      </c>
      <c r="K430" s="4">
        <v>0</v>
      </c>
      <c r="L430" s="4">
        <v>0</v>
      </c>
      <c r="M430" s="4" t="s">
        <v>89</v>
      </c>
      <c r="N430" s="4">
        <v>0.3</v>
      </c>
      <c r="O430" s="4">
        <v>0</v>
      </c>
      <c r="P430" s="4">
        <v>0.3</v>
      </c>
      <c r="Q430" s="4">
        <v>0.3</v>
      </c>
      <c r="R430" s="4">
        <v>0</v>
      </c>
      <c r="S430" s="4">
        <v>0.3</v>
      </c>
      <c r="T430" s="4">
        <v>0</v>
      </c>
      <c r="U430" s="4">
        <v>0</v>
      </c>
      <c r="V430" s="4">
        <v>2</v>
      </c>
    </row>
    <row r="431" spans="1:22" x14ac:dyDescent="0.25">
      <c r="A431" s="3" t="s">
        <v>479</v>
      </c>
      <c r="B431" s="3" t="s">
        <v>25</v>
      </c>
      <c r="C431" s="4">
        <v>1</v>
      </c>
      <c r="D431" s="4">
        <v>1.4</v>
      </c>
      <c r="E431" s="4">
        <v>1</v>
      </c>
      <c r="F431" s="4">
        <v>1</v>
      </c>
      <c r="G431" s="4">
        <v>100</v>
      </c>
      <c r="H431" s="4">
        <v>0</v>
      </c>
      <c r="I431" s="4">
        <v>0</v>
      </c>
      <c r="J431" s="4" t="s">
        <v>89</v>
      </c>
      <c r="K431" s="4">
        <v>0</v>
      </c>
      <c r="L431" s="4">
        <v>0</v>
      </c>
      <c r="M431" s="4" t="s">
        <v>89</v>
      </c>
      <c r="N431" s="4">
        <v>1</v>
      </c>
      <c r="O431" s="4">
        <v>0</v>
      </c>
      <c r="P431" s="4">
        <v>1</v>
      </c>
      <c r="Q431" s="4">
        <v>0</v>
      </c>
      <c r="R431" s="4">
        <v>0</v>
      </c>
      <c r="S431" s="4">
        <v>0</v>
      </c>
      <c r="T431" s="4">
        <v>0</v>
      </c>
      <c r="U431" s="4">
        <v>0</v>
      </c>
      <c r="V431" s="4">
        <v>2</v>
      </c>
    </row>
    <row r="432" spans="1:22" x14ac:dyDescent="0.25">
      <c r="A432" s="3" t="s">
        <v>480</v>
      </c>
      <c r="B432" s="3" t="s">
        <v>93</v>
      </c>
      <c r="C432" s="4">
        <v>6</v>
      </c>
      <c r="D432" s="4">
        <v>9.1999999999999993</v>
      </c>
      <c r="E432" s="4">
        <v>0.5</v>
      </c>
      <c r="F432" s="4">
        <v>1</v>
      </c>
      <c r="G432" s="4">
        <v>50</v>
      </c>
      <c r="H432" s="4">
        <v>0.5</v>
      </c>
      <c r="I432" s="4">
        <v>1</v>
      </c>
      <c r="J432" s="4">
        <v>50</v>
      </c>
      <c r="K432" s="4">
        <v>0.5</v>
      </c>
      <c r="L432" s="4">
        <v>0.5</v>
      </c>
      <c r="M432" s="4">
        <v>100</v>
      </c>
      <c r="N432" s="4">
        <v>0</v>
      </c>
      <c r="O432" s="4">
        <v>0.5</v>
      </c>
      <c r="P432" s="4">
        <v>0.5</v>
      </c>
      <c r="Q432" s="4">
        <v>0.5</v>
      </c>
      <c r="R432" s="4">
        <v>0.2</v>
      </c>
      <c r="S432" s="4">
        <v>0.2</v>
      </c>
      <c r="T432" s="4">
        <v>0</v>
      </c>
      <c r="U432" s="4">
        <v>0.3</v>
      </c>
      <c r="V432" s="4">
        <v>2</v>
      </c>
    </row>
    <row r="433" spans="1:22" x14ac:dyDescent="0.25">
      <c r="A433" s="3" t="s">
        <v>481</v>
      </c>
      <c r="B433" s="3" t="s">
        <v>55</v>
      </c>
      <c r="C433" s="4">
        <v>42</v>
      </c>
      <c r="D433" s="4">
        <v>8.6</v>
      </c>
      <c r="E433" s="4">
        <v>0.8</v>
      </c>
      <c r="F433" s="4">
        <v>1.9</v>
      </c>
      <c r="G433" s="4">
        <v>42.3</v>
      </c>
      <c r="H433" s="4">
        <v>0</v>
      </c>
      <c r="I433" s="4">
        <v>0</v>
      </c>
      <c r="J433" s="4" t="s">
        <v>89</v>
      </c>
      <c r="K433" s="4">
        <v>0.5</v>
      </c>
      <c r="L433" s="4">
        <v>0.7</v>
      </c>
      <c r="M433" s="4">
        <v>64.5</v>
      </c>
      <c r="N433" s="4">
        <v>0.9</v>
      </c>
      <c r="O433" s="4">
        <v>1.4</v>
      </c>
      <c r="P433" s="4">
        <v>2.4</v>
      </c>
      <c r="Q433" s="4">
        <v>0.1</v>
      </c>
      <c r="R433" s="4">
        <v>0.6</v>
      </c>
      <c r="S433" s="4">
        <v>0.1</v>
      </c>
      <c r="T433" s="4">
        <v>0.4</v>
      </c>
      <c r="U433" s="4">
        <v>1.6</v>
      </c>
      <c r="V433" s="4">
        <v>2</v>
      </c>
    </row>
    <row r="434" spans="1:22" x14ac:dyDescent="0.25">
      <c r="A434" s="3" t="s">
        <v>482</v>
      </c>
      <c r="B434" s="3" t="s">
        <v>21</v>
      </c>
      <c r="C434" s="4">
        <v>40</v>
      </c>
      <c r="D434" s="4">
        <v>10</v>
      </c>
      <c r="E434" s="4">
        <v>0.8</v>
      </c>
      <c r="F434" s="4">
        <v>1.7</v>
      </c>
      <c r="G434" s="4">
        <v>48.5</v>
      </c>
      <c r="H434" s="4">
        <v>0.1</v>
      </c>
      <c r="I434" s="4">
        <v>0.3</v>
      </c>
      <c r="J434" s="4">
        <v>15.4</v>
      </c>
      <c r="K434" s="4">
        <v>0.2</v>
      </c>
      <c r="L434" s="4">
        <v>0.3</v>
      </c>
      <c r="M434" s="4">
        <v>70</v>
      </c>
      <c r="N434" s="4">
        <v>0.9</v>
      </c>
      <c r="O434" s="4">
        <v>1.5</v>
      </c>
      <c r="P434" s="4">
        <v>2.4</v>
      </c>
      <c r="Q434" s="4">
        <v>0.4</v>
      </c>
      <c r="R434" s="4">
        <v>0.5</v>
      </c>
      <c r="S434" s="4">
        <v>0.5</v>
      </c>
      <c r="T434" s="4">
        <v>0.3</v>
      </c>
      <c r="U434" s="4">
        <v>1.9</v>
      </c>
      <c r="V434" s="4">
        <v>1.9</v>
      </c>
    </row>
    <row r="435" spans="1:22" x14ac:dyDescent="0.25">
      <c r="A435" s="3" t="s">
        <v>483</v>
      </c>
      <c r="B435" s="3" t="s">
        <v>86</v>
      </c>
      <c r="C435" s="4">
        <v>21</v>
      </c>
      <c r="D435" s="4">
        <v>7.7</v>
      </c>
      <c r="E435" s="4">
        <v>0.8</v>
      </c>
      <c r="F435" s="4">
        <v>1.9</v>
      </c>
      <c r="G435" s="4">
        <v>41</v>
      </c>
      <c r="H435" s="4">
        <v>0.2</v>
      </c>
      <c r="I435" s="4">
        <v>0.5</v>
      </c>
      <c r="J435" s="4">
        <v>45.5</v>
      </c>
      <c r="K435" s="4">
        <v>0.1</v>
      </c>
      <c r="L435" s="4">
        <v>0.1</v>
      </c>
      <c r="M435" s="4">
        <v>100</v>
      </c>
      <c r="N435" s="4">
        <v>0.2</v>
      </c>
      <c r="O435" s="4">
        <v>0.9</v>
      </c>
      <c r="P435" s="4">
        <v>1.1000000000000001</v>
      </c>
      <c r="Q435" s="4">
        <v>0.3</v>
      </c>
      <c r="R435" s="4">
        <v>0.5</v>
      </c>
      <c r="S435" s="4">
        <v>0.2</v>
      </c>
      <c r="T435" s="4">
        <v>0.1</v>
      </c>
      <c r="U435" s="4">
        <v>1.1000000000000001</v>
      </c>
      <c r="V435" s="4">
        <v>1.9</v>
      </c>
    </row>
    <row r="436" spans="1:22" x14ac:dyDescent="0.25">
      <c r="A436" s="3" t="s">
        <v>484</v>
      </c>
      <c r="B436" s="3" t="s">
        <v>104</v>
      </c>
      <c r="C436" s="4">
        <v>8</v>
      </c>
      <c r="D436" s="4">
        <v>7.8</v>
      </c>
      <c r="E436" s="4">
        <v>0.9</v>
      </c>
      <c r="F436" s="4">
        <v>2</v>
      </c>
      <c r="G436" s="4">
        <v>43.8</v>
      </c>
      <c r="H436" s="4">
        <v>0.1</v>
      </c>
      <c r="I436" s="4">
        <v>0.5</v>
      </c>
      <c r="J436" s="4">
        <v>25</v>
      </c>
      <c r="K436" s="4">
        <v>0</v>
      </c>
      <c r="L436" s="4">
        <v>0.3</v>
      </c>
      <c r="M436" s="4">
        <v>0</v>
      </c>
      <c r="N436" s="4">
        <v>0.6</v>
      </c>
      <c r="O436" s="4">
        <v>2</v>
      </c>
      <c r="P436" s="4">
        <v>2.6</v>
      </c>
      <c r="Q436" s="4">
        <v>0.3</v>
      </c>
      <c r="R436" s="4">
        <v>1.1000000000000001</v>
      </c>
      <c r="S436" s="4">
        <v>0</v>
      </c>
      <c r="T436" s="4">
        <v>0.4</v>
      </c>
      <c r="U436" s="4">
        <v>0.6</v>
      </c>
      <c r="V436" s="4">
        <v>1.9</v>
      </c>
    </row>
    <row r="437" spans="1:22" x14ac:dyDescent="0.25">
      <c r="A437" s="3" t="s">
        <v>485</v>
      </c>
      <c r="B437" s="3" t="s">
        <v>37</v>
      </c>
      <c r="C437" s="4">
        <v>37</v>
      </c>
      <c r="D437" s="4">
        <v>9.6</v>
      </c>
      <c r="E437" s="4">
        <v>0.7</v>
      </c>
      <c r="F437" s="4">
        <v>1.6</v>
      </c>
      <c r="G437" s="4">
        <v>44.3</v>
      </c>
      <c r="H437" s="4">
        <v>0</v>
      </c>
      <c r="I437" s="4">
        <v>0</v>
      </c>
      <c r="J437" s="4">
        <v>0</v>
      </c>
      <c r="K437" s="4">
        <v>0.3</v>
      </c>
      <c r="L437" s="4">
        <v>0.5</v>
      </c>
      <c r="M437" s="4">
        <v>55</v>
      </c>
      <c r="N437" s="4">
        <v>1.1000000000000001</v>
      </c>
      <c r="O437" s="4">
        <v>1.9</v>
      </c>
      <c r="P437" s="4">
        <v>3</v>
      </c>
      <c r="Q437" s="4">
        <v>0.6</v>
      </c>
      <c r="R437" s="4">
        <v>0.8</v>
      </c>
      <c r="S437" s="4">
        <v>0.3</v>
      </c>
      <c r="T437" s="4">
        <v>0.2</v>
      </c>
      <c r="U437" s="4">
        <v>1.7</v>
      </c>
      <c r="V437" s="4">
        <v>1.8</v>
      </c>
    </row>
    <row r="438" spans="1:22" x14ac:dyDescent="0.25">
      <c r="A438" s="3" t="s">
        <v>486</v>
      </c>
      <c r="B438" s="3" t="s">
        <v>60</v>
      </c>
      <c r="C438" s="4">
        <v>75</v>
      </c>
      <c r="D438" s="4">
        <v>8.5</v>
      </c>
      <c r="E438" s="4">
        <v>0.7</v>
      </c>
      <c r="F438" s="4">
        <v>1.9</v>
      </c>
      <c r="G438" s="4">
        <v>36.200000000000003</v>
      </c>
      <c r="H438" s="4">
        <v>0.1</v>
      </c>
      <c r="I438" s="4">
        <v>0.4</v>
      </c>
      <c r="J438" s="4">
        <v>20.7</v>
      </c>
      <c r="K438" s="4">
        <v>0.4</v>
      </c>
      <c r="L438" s="4">
        <v>0.6</v>
      </c>
      <c r="M438" s="4">
        <v>69.8</v>
      </c>
      <c r="N438" s="4">
        <v>0.3</v>
      </c>
      <c r="O438" s="4">
        <v>0.6</v>
      </c>
      <c r="P438" s="4">
        <v>0.9</v>
      </c>
      <c r="Q438" s="4">
        <v>1</v>
      </c>
      <c r="R438" s="4">
        <v>0.6</v>
      </c>
      <c r="S438" s="4">
        <v>0.5</v>
      </c>
      <c r="T438" s="4">
        <v>0.1</v>
      </c>
      <c r="U438" s="4">
        <v>1</v>
      </c>
      <c r="V438" s="4">
        <v>1.8</v>
      </c>
    </row>
    <row r="439" spans="1:22" x14ac:dyDescent="0.25">
      <c r="A439" s="3" t="s">
        <v>487</v>
      </c>
      <c r="B439" s="3" t="s">
        <v>46</v>
      </c>
      <c r="C439" s="4">
        <v>11</v>
      </c>
      <c r="D439" s="4">
        <v>3</v>
      </c>
      <c r="E439" s="4">
        <v>0.5</v>
      </c>
      <c r="F439" s="4">
        <v>1.5</v>
      </c>
      <c r="G439" s="4">
        <v>35.299999999999997</v>
      </c>
      <c r="H439" s="4">
        <v>0.3</v>
      </c>
      <c r="I439" s="4">
        <v>0.7</v>
      </c>
      <c r="J439" s="4">
        <v>37.5</v>
      </c>
      <c r="K439" s="4">
        <v>0.4</v>
      </c>
      <c r="L439" s="4">
        <v>0.4</v>
      </c>
      <c r="M439" s="4">
        <v>100</v>
      </c>
      <c r="N439" s="4">
        <v>0</v>
      </c>
      <c r="O439" s="4">
        <v>0.2</v>
      </c>
      <c r="P439" s="4">
        <v>0.2</v>
      </c>
      <c r="Q439" s="4">
        <v>0.2</v>
      </c>
      <c r="R439" s="4">
        <v>0.2</v>
      </c>
      <c r="S439" s="4">
        <v>0.1</v>
      </c>
      <c r="T439" s="4">
        <v>0</v>
      </c>
      <c r="U439" s="4">
        <v>0.2</v>
      </c>
      <c r="V439" s="4">
        <v>1.7</v>
      </c>
    </row>
    <row r="440" spans="1:22" x14ac:dyDescent="0.25">
      <c r="A440" s="3" t="s">
        <v>488</v>
      </c>
      <c r="B440" s="3" t="s">
        <v>48</v>
      </c>
      <c r="C440" s="4">
        <v>22</v>
      </c>
      <c r="D440" s="4">
        <v>7.1</v>
      </c>
      <c r="E440" s="4">
        <v>0.5</v>
      </c>
      <c r="F440" s="4">
        <v>1.6</v>
      </c>
      <c r="G440" s="4">
        <v>34.299999999999997</v>
      </c>
      <c r="H440" s="4">
        <v>0.2</v>
      </c>
      <c r="I440" s="4">
        <v>0.9</v>
      </c>
      <c r="J440" s="4">
        <v>21.1</v>
      </c>
      <c r="K440" s="4">
        <v>0.4</v>
      </c>
      <c r="L440" s="4">
        <v>0.5</v>
      </c>
      <c r="M440" s="4">
        <v>90</v>
      </c>
      <c r="N440" s="4">
        <v>0</v>
      </c>
      <c r="O440" s="4">
        <v>0.7</v>
      </c>
      <c r="P440" s="4">
        <v>0.7</v>
      </c>
      <c r="Q440" s="4">
        <v>0.3</v>
      </c>
      <c r="R440" s="4">
        <v>0.5</v>
      </c>
      <c r="S440" s="4">
        <v>0.1</v>
      </c>
      <c r="T440" s="4">
        <v>0</v>
      </c>
      <c r="U440" s="4">
        <v>1</v>
      </c>
      <c r="V440" s="4">
        <v>1.7</v>
      </c>
    </row>
    <row r="441" spans="1:22" x14ac:dyDescent="0.25">
      <c r="A441" s="3" t="s">
        <v>489</v>
      </c>
      <c r="B441" s="3" t="s">
        <v>93</v>
      </c>
      <c r="C441" s="4">
        <v>3</v>
      </c>
      <c r="D441" s="4">
        <v>4.9000000000000004</v>
      </c>
      <c r="E441" s="4">
        <v>0.7</v>
      </c>
      <c r="F441" s="4">
        <v>1.3</v>
      </c>
      <c r="G441" s="4">
        <v>50</v>
      </c>
      <c r="H441" s="4">
        <v>0</v>
      </c>
      <c r="I441" s="4">
        <v>0.3</v>
      </c>
      <c r="J441" s="4">
        <v>0</v>
      </c>
      <c r="K441" s="4">
        <v>0.3</v>
      </c>
      <c r="L441" s="4">
        <v>1.7</v>
      </c>
      <c r="M441" s="4">
        <v>20</v>
      </c>
      <c r="N441" s="4">
        <v>0</v>
      </c>
      <c r="O441" s="4">
        <v>1</v>
      </c>
      <c r="P441" s="4">
        <v>1</v>
      </c>
      <c r="Q441" s="4">
        <v>0.3</v>
      </c>
      <c r="R441" s="4">
        <v>0.7</v>
      </c>
      <c r="S441" s="4">
        <v>0</v>
      </c>
      <c r="T441" s="4">
        <v>0</v>
      </c>
      <c r="U441" s="4">
        <v>0.3</v>
      </c>
      <c r="V441" s="4">
        <v>1.7</v>
      </c>
    </row>
    <row r="442" spans="1:22" x14ac:dyDescent="0.25">
      <c r="A442" s="3" t="s">
        <v>490</v>
      </c>
      <c r="B442" s="3" t="s">
        <v>31</v>
      </c>
      <c r="C442" s="4">
        <v>9</v>
      </c>
      <c r="D442" s="4">
        <v>11.9</v>
      </c>
      <c r="E442" s="4">
        <v>0.7</v>
      </c>
      <c r="F442" s="4">
        <v>2.9</v>
      </c>
      <c r="G442" s="4">
        <v>23.1</v>
      </c>
      <c r="H442" s="4">
        <v>0.1</v>
      </c>
      <c r="I442" s="4">
        <v>1.6</v>
      </c>
      <c r="J442" s="4">
        <v>7.1</v>
      </c>
      <c r="K442" s="4">
        <v>0.2</v>
      </c>
      <c r="L442" s="4">
        <v>0.4</v>
      </c>
      <c r="M442" s="4">
        <v>50</v>
      </c>
      <c r="N442" s="4">
        <v>0.2</v>
      </c>
      <c r="O442" s="4">
        <v>0.9</v>
      </c>
      <c r="P442" s="4">
        <v>1.1000000000000001</v>
      </c>
      <c r="Q442" s="4">
        <v>0.6</v>
      </c>
      <c r="R442" s="4">
        <v>0.7</v>
      </c>
      <c r="S442" s="4">
        <v>0.7</v>
      </c>
      <c r="T442" s="4">
        <v>0.1</v>
      </c>
      <c r="U442" s="4">
        <v>1.2</v>
      </c>
      <c r="V442" s="4">
        <v>1.7</v>
      </c>
    </row>
    <row r="443" spans="1:22" x14ac:dyDescent="0.25">
      <c r="A443" s="3" t="s">
        <v>491</v>
      </c>
      <c r="B443" s="3" t="s">
        <v>33</v>
      </c>
      <c r="C443" s="4">
        <v>15</v>
      </c>
      <c r="D443" s="4">
        <v>6.4</v>
      </c>
      <c r="E443" s="4">
        <v>0.6</v>
      </c>
      <c r="F443" s="4">
        <v>1.3</v>
      </c>
      <c r="G443" s="4">
        <v>47.4</v>
      </c>
      <c r="H443" s="4">
        <v>0</v>
      </c>
      <c r="I443" s="4">
        <v>0</v>
      </c>
      <c r="J443" s="4" t="s">
        <v>89</v>
      </c>
      <c r="K443" s="4">
        <v>0.5</v>
      </c>
      <c r="L443" s="4">
        <v>1.1000000000000001</v>
      </c>
      <c r="M443" s="4">
        <v>43.8</v>
      </c>
      <c r="N443" s="4">
        <v>1.3</v>
      </c>
      <c r="O443" s="4">
        <v>1.9</v>
      </c>
      <c r="P443" s="4">
        <v>3.1</v>
      </c>
      <c r="Q443" s="4">
        <v>0.3</v>
      </c>
      <c r="R443" s="4">
        <v>0.4</v>
      </c>
      <c r="S443" s="4">
        <v>0.3</v>
      </c>
      <c r="T443" s="4">
        <v>0.3</v>
      </c>
      <c r="U443" s="4">
        <v>0.7</v>
      </c>
      <c r="V443" s="4">
        <v>1.7</v>
      </c>
    </row>
    <row r="444" spans="1:22" x14ac:dyDescent="0.25">
      <c r="A444" s="3" t="s">
        <v>492</v>
      </c>
      <c r="B444" s="3" t="s">
        <v>44</v>
      </c>
      <c r="C444" s="4">
        <v>28</v>
      </c>
      <c r="D444" s="4">
        <v>8.1</v>
      </c>
      <c r="E444" s="4">
        <v>0.6</v>
      </c>
      <c r="F444" s="4">
        <v>1.4</v>
      </c>
      <c r="G444" s="4">
        <v>42.5</v>
      </c>
      <c r="H444" s="4">
        <v>0.3</v>
      </c>
      <c r="I444" s="4">
        <v>0.8</v>
      </c>
      <c r="J444" s="4">
        <v>30.4</v>
      </c>
      <c r="K444" s="4">
        <v>0.2</v>
      </c>
      <c r="L444" s="4">
        <v>0.3</v>
      </c>
      <c r="M444" s="4">
        <v>85.7</v>
      </c>
      <c r="N444" s="4">
        <v>0.3</v>
      </c>
      <c r="O444" s="4">
        <v>1.1000000000000001</v>
      </c>
      <c r="P444" s="4">
        <v>1.5</v>
      </c>
      <c r="Q444" s="4">
        <v>0.4</v>
      </c>
      <c r="R444" s="4">
        <v>0.5</v>
      </c>
      <c r="S444" s="4">
        <v>0.2</v>
      </c>
      <c r="T444" s="4">
        <v>0.1</v>
      </c>
      <c r="U444" s="4">
        <v>0.7</v>
      </c>
      <c r="V444" s="4">
        <v>1.7</v>
      </c>
    </row>
    <row r="445" spans="1:22" x14ac:dyDescent="0.25">
      <c r="A445" s="3" t="s">
        <v>493</v>
      </c>
      <c r="B445" s="3" t="s">
        <v>27</v>
      </c>
      <c r="C445" s="4">
        <v>28</v>
      </c>
      <c r="D445" s="4">
        <v>3.5</v>
      </c>
      <c r="E445" s="4">
        <v>0.7</v>
      </c>
      <c r="F445" s="4">
        <v>1.6</v>
      </c>
      <c r="G445" s="4">
        <v>41.3</v>
      </c>
      <c r="H445" s="4">
        <v>0.2</v>
      </c>
      <c r="I445" s="4">
        <v>0.8</v>
      </c>
      <c r="J445" s="4">
        <v>27.3</v>
      </c>
      <c r="K445" s="4">
        <v>0</v>
      </c>
      <c r="L445" s="4">
        <v>0.1</v>
      </c>
      <c r="M445" s="4">
        <v>0</v>
      </c>
      <c r="N445" s="4">
        <v>0</v>
      </c>
      <c r="O445" s="4">
        <v>0.3</v>
      </c>
      <c r="P445" s="4">
        <v>0.4</v>
      </c>
      <c r="Q445" s="4">
        <v>0.5</v>
      </c>
      <c r="R445" s="4">
        <v>0.3</v>
      </c>
      <c r="S445" s="4">
        <v>0</v>
      </c>
      <c r="T445" s="4">
        <v>0</v>
      </c>
      <c r="U445" s="4">
        <v>0.2</v>
      </c>
      <c r="V445" s="4">
        <v>1.6</v>
      </c>
    </row>
    <row r="446" spans="1:22" x14ac:dyDescent="0.25">
      <c r="A446" s="3" t="s">
        <v>494</v>
      </c>
      <c r="B446" s="3" t="s">
        <v>108</v>
      </c>
      <c r="C446" s="4">
        <v>80</v>
      </c>
      <c r="D446" s="4">
        <v>7</v>
      </c>
      <c r="E446" s="4">
        <v>0.7</v>
      </c>
      <c r="F446" s="4">
        <v>1.6</v>
      </c>
      <c r="G446" s="4">
        <v>42.9</v>
      </c>
      <c r="H446" s="4">
        <v>0</v>
      </c>
      <c r="I446" s="4">
        <v>0</v>
      </c>
      <c r="J446" s="4" t="s">
        <v>89</v>
      </c>
      <c r="K446" s="4">
        <v>0.2</v>
      </c>
      <c r="L446" s="4">
        <v>0.4</v>
      </c>
      <c r="M446" s="4">
        <v>53.3</v>
      </c>
      <c r="N446" s="4">
        <v>0.8</v>
      </c>
      <c r="O446" s="4">
        <v>1.4</v>
      </c>
      <c r="P446" s="4">
        <v>2.2000000000000002</v>
      </c>
      <c r="Q446" s="4">
        <v>0.3</v>
      </c>
      <c r="R446" s="4">
        <v>0.5</v>
      </c>
      <c r="S446" s="4">
        <v>0.2</v>
      </c>
      <c r="T446" s="4">
        <v>0.4</v>
      </c>
      <c r="U446" s="4">
        <v>1</v>
      </c>
      <c r="V446" s="4">
        <v>1.6</v>
      </c>
    </row>
    <row r="447" spans="1:22" x14ac:dyDescent="0.25">
      <c r="A447" s="3" t="s">
        <v>495</v>
      </c>
      <c r="B447" s="3" t="s">
        <v>93</v>
      </c>
      <c r="C447" s="4">
        <v>14</v>
      </c>
      <c r="D447" s="4">
        <v>9.5</v>
      </c>
      <c r="E447" s="4">
        <v>0.6</v>
      </c>
      <c r="F447" s="4">
        <v>2.1</v>
      </c>
      <c r="G447" s="4">
        <v>26.7</v>
      </c>
      <c r="H447" s="4">
        <v>0.4</v>
      </c>
      <c r="I447" s="4">
        <v>1.9</v>
      </c>
      <c r="J447" s="4">
        <v>22.2</v>
      </c>
      <c r="K447" s="4">
        <v>0</v>
      </c>
      <c r="L447" s="4">
        <v>0</v>
      </c>
      <c r="M447" s="4" t="s">
        <v>89</v>
      </c>
      <c r="N447" s="4">
        <v>0.3</v>
      </c>
      <c r="O447" s="4">
        <v>0.9</v>
      </c>
      <c r="P447" s="4">
        <v>1.2</v>
      </c>
      <c r="Q447" s="4">
        <v>0.2</v>
      </c>
      <c r="R447" s="4">
        <v>0.2</v>
      </c>
      <c r="S447" s="4">
        <v>0.4</v>
      </c>
      <c r="T447" s="4">
        <v>0</v>
      </c>
      <c r="U447" s="4">
        <v>0.9</v>
      </c>
      <c r="V447" s="4">
        <v>1.6</v>
      </c>
    </row>
    <row r="448" spans="1:22" x14ac:dyDescent="0.25">
      <c r="A448" s="3" t="s">
        <v>496</v>
      </c>
      <c r="B448" s="3" t="s">
        <v>48</v>
      </c>
      <c r="C448" s="4">
        <v>2</v>
      </c>
      <c r="D448" s="4">
        <v>6.5</v>
      </c>
      <c r="E448" s="4">
        <v>0.5</v>
      </c>
      <c r="F448" s="4">
        <v>1.5</v>
      </c>
      <c r="G448" s="4">
        <v>33.299999999999997</v>
      </c>
      <c r="H448" s="4">
        <v>0.5</v>
      </c>
      <c r="I448" s="4">
        <v>0.5</v>
      </c>
      <c r="J448" s="4">
        <v>100</v>
      </c>
      <c r="K448" s="4">
        <v>0</v>
      </c>
      <c r="L448" s="4">
        <v>0</v>
      </c>
      <c r="M448" s="4" t="s">
        <v>89</v>
      </c>
      <c r="N448" s="4">
        <v>0</v>
      </c>
      <c r="O448" s="4">
        <v>0.5</v>
      </c>
      <c r="P448" s="4">
        <v>0.5</v>
      </c>
      <c r="Q448" s="4">
        <v>0</v>
      </c>
      <c r="R448" s="4">
        <v>0</v>
      </c>
      <c r="S448" s="4">
        <v>1</v>
      </c>
      <c r="T448" s="4">
        <v>0</v>
      </c>
      <c r="U448" s="4">
        <v>0</v>
      </c>
      <c r="V448" s="4">
        <v>1.5</v>
      </c>
    </row>
    <row r="449" spans="1:22" x14ac:dyDescent="0.25">
      <c r="A449" s="3" t="s">
        <v>497</v>
      </c>
      <c r="B449" s="3" t="s">
        <v>27</v>
      </c>
      <c r="C449" s="4">
        <v>6</v>
      </c>
      <c r="D449" s="4">
        <v>7.8</v>
      </c>
      <c r="E449" s="4">
        <v>0.5</v>
      </c>
      <c r="F449" s="4">
        <v>1</v>
      </c>
      <c r="G449" s="4">
        <v>50</v>
      </c>
      <c r="H449" s="4">
        <v>0</v>
      </c>
      <c r="I449" s="4">
        <v>0.3</v>
      </c>
      <c r="J449" s="4">
        <v>0</v>
      </c>
      <c r="K449" s="4">
        <v>0.5</v>
      </c>
      <c r="L449" s="4">
        <v>0.7</v>
      </c>
      <c r="M449" s="4">
        <v>75</v>
      </c>
      <c r="N449" s="4">
        <v>0.2</v>
      </c>
      <c r="O449" s="4">
        <v>1.3</v>
      </c>
      <c r="P449" s="4">
        <v>1.5</v>
      </c>
      <c r="Q449" s="4">
        <v>0.2</v>
      </c>
      <c r="R449" s="4">
        <v>0.2</v>
      </c>
      <c r="S449" s="4">
        <v>0</v>
      </c>
      <c r="T449" s="4">
        <v>0</v>
      </c>
      <c r="U449" s="4">
        <v>0.5</v>
      </c>
      <c r="V449" s="4">
        <v>1.5</v>
      </c>
    </row>
    <row r="450" spans="1:22" x14ac:dyDescent="0.25">
      <c r="A450" s="3" t="s">
        <v>498</v>
      </c>
      <c r="B450" s="3" t="s">
        <v>55</v>
      </c>
      <c r="C450" s="4">
        <v>14</v>
      </c>
      <c r="D450" s="4">
        <v>6.8</v>
      </c>
      <c r="E450" s="4">
        <v>0.5</v>
      </c>
      <c r="F450" s="4">
        <v>1</v>
      </c>
      <c r="G450" s="4">
        <v>50</v>
      </c>
      <c r="H450" s="4">
        <v>0</v>
      </c>
      <c r="I450" s="4">
        <v>0</v>
      </c>
      <c r="J450" s="4" t="s">
        <v>89</v>
      </c>
      <c r="K450" s="4">
        <v>0.4</v>
      </c>
      <c r="L450" s="4">
        <v>0.8</v>
      </c>
      <c r="M450" s="4">
        <v>54.5</v>
      </c>
      <c r="N450" s="4">
        <v>0.5</v>
      </c>
      <c r="O450" s="4">
        <v>1.3</v>
      </c>
      <c r="P450" s="4">
        <v>1.8</v>
      </c>
      <c r="Q450" s="4">
        <v>0.1</v>
      </c>
      <c r="R450" s="4">
        <v>0.4</v>
      </c>
      <c r="S450" s="4">
        <v>0.2</v>
      </c>
      <c r="T450" s="4">
        <v>0.1</v>
      </c>
      <c r="U450" s="4">
        <v>1.1000000000000001</v>
      </c>
      <c r="V450" s="4">
        <v>1.4</v>
      </c>
    </row>
    <row r="451" spans="1:22" x14ac:dyDescent="0.25">
      <c r="A451" s="3" t="s">
        <v>499</v>
      </c>
      <c r="B451" s="3" t="s">
        <v>72</v>
      </c>
      <c r="C451" s="4">
        <v>11</v>
      </c>
      <c r="D451" s="4">
        <v>7.7</v>
      </c>
      <c r="E451" s="4">
        <v>0.5</v>
      </c>
      <c r="F451" s="4">
        <v>1.5</v>
      </c>
      <c r="G451" s="4">
        <v>35.299999999999997</v>
      </c>
      <c r="H451" s="4">
        <v>0</v>
      </c>
      <c r="I451" s="4">
        <v>0</v>
      </c>
      <c r="J451" s="4" t="s">
        <v>89</v>
      </c>
      <c r="K451" s="4">
        <v>0.2</v>
      </c>
      <c r="L451" s="4">
        <v>0.4</v>
      </c>
      <c r="M451" s="4">
        <v>50</v>
      </c>
      <c r="N451" s="4">
        <v>0.7</v>
      </c>
      <c r="O451" s="4">
        <v>0.7</v>
      </c>
      <c r="P451" s="4">
        <v>1.5</v>
      </c>
      <c r="Q451" s="4">
        <v>0.2</v>
      </c>
      <c r="R451" s="4">
        <v>0.2</v>
      </c>
      <c r="S451" s="4">
        <v>0.2</v>
      </c>
      <c r="T451" s="4">
        <v>0.2</v>
      </c>
      <c r="U451" s="4">
        <v>1.1000000000000001</v>
      </c>
      <c r="V451" s="4">
        <v>1.3</v>
      </c>
    </row>
    <row r="452" spans="1:22" x14ac:dyDescent="0.25">
      <c r="A452" s="3" t="s">
        <v>500</v>
      </c>
      <c r="B452" s="3" t="s">
        <v>95</v>
      </c>
      <c r="C452" s="4">
        <v>5</v>
      </c>
      <c r="D452" s="4">
        <v>10.1</v>
      </c>
      <c r="E452" s="4">
        <v>0.4</v>
      </c>
      <c r="F452" s="4">
        <v>1.8</v>
      </c>
      <c r="G452" s="4">
        <v>22.2</v>
      </c>
      <c r="H452" s="4">
        <v>0</v>
      </c>
      <c r="I452" s="4">
        <v>0.4</v>
      </c>
      <c r="J452" s="4">
        <v>0</v>
      </c>
      <c r="K452" s="4">
        <v>0.4</v>
      </c>
      <c r="L452" s="4">
        <v>0.4</v>
      </c>
      <c r="M452" s="4">
        <v>100</v>
      </c>
      <c r="N452" s="4">
        <v>0.2</v>
      </c>
      <c r="O452" s="4">
        <v>2.2000000000000002</v>
      </c>
      <c r="P452" s="4">
        <v>2.4</v>
      </c>
      <c r="Q452" s="4">
        <v>0.6</v>
      </c>
      <c r="R452" s="4">
        <v>0.2</v>
      </c>
      <c r="S452" s="4">
        <v>0</v>
      </c>
      <c r="T452" s="4">
        <v>0.2</v>
      </c>
      <c r="U452" s="4">
        <v>0.6</v>
      </c>
      <c r="V452" s="4">
        <v>1.2</v>
      </c>
    </row>
    <row r="453" spans="1:22" x14ac:dyDescent="0.25">
      <c r="A453" s="3" t="s">
        <v>501</v>
      </c>
      <c r="B453" s="3" t="s">
        <v>21</v>
      </c>
      <c r="C453" s="4">
        <v>5</v>
      </c>
      <c r="D453" s="4">
        <v>6.9</v>
      </c>
      <c r="E453" s="4">
        <v>0.6</v>
      </c>
      <c r="F453" s="4">
        <v>1.6</v>
      </c>
      <c r="G453" s="4">
        <v>37.5</v>
      </c>
      <c r="H453" s="4">
        <v>0</v>
      </c>
      <c r="I453" s="4">
        <v>0.4</v>
      </c>
      <c r="J453" s="4">
        <v>0</v>
      </c>
      <c r="K453" s="4">
        <v>0</v>
      </c>
      <c r="L453" s="4">
        <v>0</v>
      </c>
      <c r="M453" s="4" t="s">
        <v>89</v>
      </c>
      <c r="N453" s="4">
        <v>0</v>
      </c>
      <c r="O453" s="4">
        <v>0.8</v>
      </c>
      <c r="P453" s="4">
        <v>0.8</v>
      </c>
      <c r="Q453" s="4">
        <v>0.2</v>
      </c>
      <c r="R453" s="4">
        <v>0.2</v>
      </c>
      <c r="S453" s="4">
        <v>0</v>
      </c>
      <c r="T453" s="4">
        <v>0</v>
      </c>
      <c r="U453" s="4">
        <v>1</v>
      </c>
      <c r="V453" s="4">
        <v>1.2</v>
      </c>
    </row>
    <row r="454" spans="1:22" x14ac:dyDescent="0.25">
      <c r="A454" s="3" t="s">
        <v>502</v>
      </c>
      <c r="B454" s="3" t="s">
        <v>50</v>
      </c>
      <c r="C454" s="4">
        <v>5</v>
      </c>
      <c r="D454" s="4">
        <v>8.4</v>
      </c>
      <c r="E454" s="4">
        <v>0.4</v>
      </c>
      <c r="F454" s="4">
        <v>1.8</v>
      </c>
      <c r="G454" s="4">
        <v>22.2</v>
      </c>
      <c r="H454" s="4">
        <v>0</v>
      </c>
      <c r="I454" s="4">
        <v>0</v>
      </c>
      <c r="J454" s="4" t="s">
        <v>89</v>
      </c>
      <c r="K454" s="4">
        <v>0.4</v>
      </c>
      <c r="L454" s="4">
        <v>0.8</v>
      </c>
      <c r="M454" s="4">
        <v>50</v>
      </c>
      <c r="N454" s="4">
        <v>0.4</v>
      </c>
      <c r="O454" s="4">
        <v>1</v>
      </c>
      <c r="P454" s="4">
        <v>1.4</v>
      </c>
      <c r="Q454" s="4">
        <v>0.6</v>
      </c>
      <c r="R454" s="4">
        <v>0.4</v>
      </c>
      <c r="S454" s="4">
        <v>0</v>
      </c>
      <c r="T454" s="4">
        <v>0</v>
      </c>
      <c r="U454" s="4">
        <v>0.8</v>
      </c>
      <c r="V454" s="4">
        <v>1.2</v>
      </c>
    </row>
    <row r="455" spans="1:22" x14ac:dyDescent="0.25">
      <c r="A455" s="3" t="s">
        <v>503</v>
      </c>
      <c r="B455" s="3" t="s">
        <v>21</v>
      </c>
      <c r="C455" s="4">
        <v>23</v>
      </c>
      <c r="D455" s="4">
        <v>8.4</v>
      </c>
      <c r="E455" s="4">
        <v>0.6</v>
      </c>
      <c r="F455" s="4">
        <v>1</v>
      </c>
      <c r="G455" s="4">
        <v>56.5</v>
      </c>
      <c r="H455" s="4">
        <v>0</v>
      </c>
      <c r="I455" s="4">
        <v>0</v>
      </c>
      <c r="J455" s="4" t="s">
        <v>89</v>
      </c>
      <c r="K455" s="4">
        <v>0</v>
      </c>
      <c r="L455" s="4">
        <v>0.2</v>
      </c>
      <c r="M455" s="4">
        <v>20</v>
      </c>
      <c r="N455" s="4">
        <v>0.4</v>
      </c>
      <c r="O455" s="4">
        <v>1.3</v>
      </c>
      <c r="P455" s="4">
        <v>1.7</v>
      </c>
      <c r="Q455" s="4">
        <v>0</v>
      </c>
      <c r="R455" s="4">
        <v>0.6</v>
      </c>
      <c r="S455" s="4">
        <v>0.2</v>
      </c>
      <c r="T455" s="4">
        <v>0.4</v>
      </c>
      <c r="U455" s="4">
        <v>2</v>
      </c>
      <c r="V455" s="4">
        <v>1.2</v>
      </c>
    </row>
    <row r="456" spans="1:22" x14ac:dyDescent="0.25">
      <c r="A456" s="3" t="s">
        <v>504</v>
      </c>
      <c r="B456" s="3" t="s">
        <v>53</v>
      </c>
      <c r="C456" s="4">
        <v>22</v>
      </c>
      <c r="D456" s="4">
        <v>7.8</v>
      </c>
      <c r="E456" s="4">
        <v>0.5</v>
      </c>
      <c r="F456" s="4">
        <v>1.1000000000000001</v>
      </c>
      <c r="G456" s="4">
        <v>45.8</v>
      </c>
      <c r="H456" s="4">
        <v>0</v>
      </c>
      <c r="I456" s="4">
        <v>0.1</v>
      </c>
      <c r="J456" s="4">
        <v>0</v>
      </c>
      <c r="K456" s="4">
        <v>0.1</v>
      </c>
      <c r="L456" s="4">
        <v>0.2</v>
      </c>
      <c r="M456" s="4">
        <v>75</v>
      </c>
      <c r="N456" s="4">
        <v>0.3</v>
      </c>
      <c r="O456" s="4">
        <v>0.5</v>
      </c>
      <c r="P456" s="4">
        <v>0.9</v>
      </c>
      <c r="Q456" s="4">
        <v>0.2</v>
      </c>
      <c r="R456" s="4">
        <v>0.3</v>
      </c>
      <c r="S456" s="4">
        <v>0.4</v>
      </c>
      <c r="T456" s="4">
        <v>0</v>
      </c>
      <c r="U456" s="4">
        <v>1.4</v>
      </c>
      <c r="V456" s="4">
        <v>1.1000000000000001</v>
      </c>
    </row>
    <row r="457" spans="1:22" x14ac:dyDescent="0.25">
      <c r="A457" s="3" t="s">
        <v>505</v>
      </c>
      <c r="B457" s="3" t="s">
        <v>104</v>
      </c>
      <c r="C457" s="4">
        <v>8</v>
      </c>
      <c r="D457" s="4">
        <v>13.8</v>
      </c>
      <c r="E457" s="4">
        <v>0.5</v>
      </c>
      <c r="F457" s="4">
        <v>2.5</v>
      </c>
      <c r="G457" s="4">
        <v>20</v>
      </c>
      <c r="H457" s="4">
        <v>0.1</v>
      </c>
      <c r="I457" s="4">
        <v>1.9</v>
      </c>
      <c r="J457" s="4">
        <v>6.7</v>
      </c>
      <c r="K457" s="4">
        <v>0</v>
      </c>
      <c r="L457" s="4">
        <v>0</v>
      </c>
      <c r="M457" s="4" t="s">
        <v>89</v>
      </c>
      <c r="N457" s="4">
        <v>0.3</v>
      </c>
      <c r="O457" s="4">
        <v>1.1000000000000001</v>
      </c>
      <c r="P457" s="4">
        <v>1.4</v>
      </c>
      <c r="Q457" s="4">
        <v>2.9</v>
      </c>
      <c r="R457" s="4">
        <v>1.1000000000000001</v>
      </c>
      <c r="S457" s="4">
        <v>0.3</v>
      </c>
      <c r="T457" s="4">
        <v>0</v>
      </c>
      <c r="U457" s="4">
        <v>1.3</v>
      </c>
      <c r="V457" s="4">
        <v>1.1000000000000001</v>
      </c>
    </row>
    <row r="458" spans="1:22" x14ac:dyDescent="0.25">
      <c r="A458" s="3" t="s">
        <v>506</v>
      </c>
      <c r="B458" s="3" t="s">
        <v>108</v>
      </c>
      <c r="C458" s="4">
        <v>26</v>
      </c>
      <c r="D458" s="4">
        <v>6</v>
      </c>
      <c r="E458" s="4">
        <v>0.5</v>
      </c>
      <c r="F458" s="4">
        <v>1.1000000000000001</v>
      </c>
      <c r="G458" s="4">
        <v>46.4</v>
      </c>
      <c r="H458" s="4">
        <v>0</v>
      </c>
      <c r="I458" s="4">
        <v>0.2</v>
      </c>
      <c r="J458" s="4">
        <v>0</v>
      </c>
      <c r="K458" s="4">
        <v>0.1</v>
      </c>
      <c r="L458" s="4">
        <v>0.3</v>
      </c>
      <c r="M458" s="4">
        <v>37.5</v>
      </c>
      <c r="N458" s="4">
        <v>0.2</v>
      </c>
      <c r="O458" s="4">
        <v>0.5</v>
      </c>
      <c r="P458" s="4">
        <v>0.6</v>
      </c>
      <c r="Q458" s="4">
        <v>0.5</v>
      </c>
      <c r="R458" s="4">
        <v>0.5</v>
      </c>
      <c r="S458" s="4">
        <v>0.1</v>
      </c>
      <c r="T458" s="4">
        <v>0</v>
      </c>
      <c r="U458" s="4">
        <v>0.7</v>
      </c>
      <c r="V458" s="4">
        <v>1.1000000000000001</v>
      </c>
    </row>
    <row r="459" spans="1:22" x14ac:dyDescent="0.25">
      <c r="A459" s="3" t="s">
        <v>507</v>
      </c>
      <c r="B459" s="3" t="s">
        <v>33</v>
      </c>
      <c r="C459" s="4">
        <v>24</v>
      </c>
      <c r="D459" s="4">
        <v>5.9</v>
      </c>
      <c r="E459" s="4">
        <v>0.3</v>
      </c>
      <c r="F459" s="4">
        <v>1.6</v>
      </c>
      <c r="G459" s="4">
        <v>20.5</v>
      </c>
      <c r="H459" s="4">
        <v>0.1</v>
      </c>
      <c r="I459" s="4">
        <v>0.8</v>
      </c>
      <c r="J459" s="4">
        <v>16.7</v>
      </c>
      <c r="K459" s="4">
        <v>0.3</v>
      </c>
      <c r="L459" s="4">
        <v>0.3</v>
      </c>
      <c r="M459" s="4">
        <v>87.5</v>
      </c>
      <c r="N459" s="4">
        <v>0.1</v>
      </c>
      <c r="O459" s="4">
        <v>0.5</v>
      </c>
      <c r="P459" s="4">
        <v>0.6</v>
      </c>
      <c r="Q459" s="4">
        <v>0.5</v>
      </c>
      <c r="R459" s="4">
        <v>0.5</v>
      </c>
      <c r="S459" s="4">
        <v>0</v>
      </c>
      <c r="T459" s="4">
        <v>0</v>
      </c>
      <c r="U459" s="4">
        <v>0.5</v>
      </c>
      <c r="V459" s="4">
        <v>1.1000000000000001</v>
      </c>
    </row>
    <row r="460" spans="1:22" x14ac:dyDescent="0.25">
      <c r="A460" s="3" t="s">
        <v>508</v>
      </c>
      <c r="B460" s="3" t="s">
        <v>48</v>
      </c>
      <c r="C460" s="4">
        <v>2</v>
      </c>
      <c r="D460" s="4">
        <v>5.9</v>
      </c>
      <c r="E460" s="4">
        <v>0.5</v>
      </c>
      <c r="F460" s="4">
        <v>1.5</v>
      </c>
      <c r="G460" s="4">
        <v>33.299999999999997</v>
      </c>
      <c r="H460" s="4">
        <v>0</v>
      </c>
      <c r="I460" s="4">
        <v>0</v>
      </c>
      <c r="J460" s="4" t="s">
        <v>89</v>
      </c>
      <c r="K460" s="4">
        <v>0</v>
      </c>
      <c r="L460" s="4">
        <v>0</v>
      </c>
      <c r="M460" s="4" t="s">
        <v>89</v>
      </c>
      <c r="N460" s="4">
        <v>0.5</v>
      </c>
      <c r="O460" s="4">
        <v>0.5</v>
      </c>
      <c r="P460" s="4">
        <v>1</v>
      </c>
      <c r="Q460" s="4">
        <v>0</v>
      </c>
      <c r="R460" s="4">
        <v>0.5</v>
      </c>
      <c r="S460" s="4">
        <v>0</v>
      </c>
      <c r="T460" s="4">
        <v>0</v>
      </c>
      <c r="U460" s="4">
        <v>0.5</v>
      </c>
      <c r="V460" s="4">
        <v>1</v>
      </c>
    </row>
    <row r="461" spans="1:22" x14ac:dyDescent="0.25">
      <c r="A461" s="3" t="s">
        <v>509</v>
      </c>
      <c r="B461" s="3" t="s">
        <v>108</v>
      </c>
      <c r="C461" s="4">
        <v>11</v>
      </c>
      <c r="D461" s="4">
        <v>7</v>
      </c>
      <c r="E461" s="4">
        <v>0.5</v>
      </c>
      <c r="F461" s="4">
        <v>1.9</v>
      </c>
      <c r="G461" s="4">
        <v>23.8</v>
      </c>
      <c r="H461" s="4">
        <v>0.1</v>
      </c>
      <c r="I461" s="4">
        <v>0.5</v>
      </c>
      <c r="J461" s="4">
        <v>20</v>
      </c>
      <c r="K461" s="4">
        <v>0</v>
      </c>
      <c r="L461" s="4">
        <v>0.2</v>
      </c>
      <c r="M461" s="4">
        <v>0</v>
      </c>
      <c r="N461" s="4">
        <v>0</v>
      </c>
      <c r="O461" s="4">
        <v>0.6</v>
      </c>
      <c r="P461" s="4">
        <v>0.6</v>
      </c>
      <c r="Q461" s="4">
        <v>1.5</v>
      </c>
      <c r="R461" s="4">
        <v>0.5</v>
      </c>
      <c r="S461" s="4">
        <v>0.2</v>
      </c>
      <c r="T461" s="4">
        <v>0</v>
      </c>
      <c r="U461" s="4">
        <v>1</v>
      </c>
      <c r="V461" s="4">
        <v>1</v>
      </c>
    </row>
    <row r="462" spans="1:22" x14ac:dyDescent="0.25">
      <c r="A462" s="3" t="s">
        <v>510</v>
      </c>
      <c r="B462" s="3" t="s">
        <v>55</v>
      </c>
      <c r="C462" s="4">
        <v>20</v>
      </c>
      <c r="D462" s="4">
        <v>3</v>
      </c>
      <c r="E462" s="4">
        <v>0.4</v>
      </c>
      <c r="F462" s="4">
        <v>0.8</v>
      </c>
      <c r="G462" s="4">
        <v>53.3</v>
      </c>
      <c r="H462" s="4">
        <v>0</v>
      </c>
      <c r="I462" s="4">
        <v>0</v>
      </c>
      <c r="J462" s="4" t="s">
        <v>89</v>
      </c>
      <c r="K462" s="4">
        <v>0.2</v>
      </c>
      <c r="L462" s="4">
        <v>0.4</v>
      </c>
      <c r="M462" s="4">
        <v>50</v>
      </c>
      <c r="N462" s="4">
        <v>0.5</v>
      </c>
      <c r="O462" s="4">
        <v>0.4</v>
      </c>
      <c r="P462" s="4">
        <v>0.9</v>
      </c>
      <c r="Q462" s="4">
        <v>0.1</v>
      </c>
      <c r="R462" s="4">
        <v>0.3</v>
      </c>
      <c r="S462" s="4">
        <v>0</v>
      </c>
      <c r="T462" s="4">
        <v>0.1</v>
      </c>
      <c r="U462" s="4">
        <v>0.4</v>
      </c>
      <c r="V462" s="4">
        <v>1</v>
      </c>
    </row>
    <row r="463" spans="1:22" x14ac:dyDescent="0.25">
      <c r="A463" s="3" t="s">
        <v>478</v>
      </c>
      <c r="B463" s="3" t="s">
        <v>101</v>
      </c>
      <c r="C463" s="4">
        <v>21</v>
      </c>
      <c r="D463" s="4">
        <v>3.8</v>
      </c>
      <c r="E463" s="4">
        <v>0.2</v>
      </c>
      <c r="F463" s="4">
        <v>0.6</v>
      </c>
      <c r="G463" s="4">
        <v>41.7</v>
      </c>
      <c r="H463" s="4">
        <v>0</v>
      </c>
      <c r="I463" s="4">
        <v>0</v>
      </c>
      <c r="J463" s="4">
        <v>100</v>
      </c>
      <c r="K463" s="4">
        <v>0.5</v>
      </c>
      <c r="L463" s="4">
        <v>0.9</v>
      </c>
      <c r="M463" s="4">
        <v>57.9</v>
      </c>
      <c r="N463" s="4">
        <v>0.7</v>
      </c>
      <c r="O463" s="4">
        <v>0.5</v>
      </c>
      <c r="P463" s="4">
        <v>1.2</v>
      </c>
      <c r="Q463" s="4">
        <v>0.1</v>
      </c>
      <c r="R463" s="4">
        <v>0.2</v>
      </c>
      <c r="S463" s="4">
        <v>0.3</v>
      </c>
      <c r="T463" s="4">
        <v>0.1</v>
      </c>
      <c r="U463" s="4">
        <v>0.4</v>
      </c>
      <c r="V463" s="4">
        <v>1</v>
      </c>
    </row>
    <row r="464" spans="1:22" x14ac:dyDescent="0.25">
      <c r="A464" s="3" t="s">
        <v>511</v>
      </c>
      <c r="B464" s="3" t="s">
        <v>31</v>
      </c>
      <c r="C464" s="4">
        <v>2</v>
      </c>
      <c r="D464" s="4">
        <v>4.7</v>
      </c>
      <c r="E464" s="4">
        <v>0.5</v>
      </c>
      <c r="F464" s="4">
        <v>1</v>
      </c>
      <c r="G464" s="4">
        <v>50</v>
      </c>
      <c r="H464" s="4">
        <v>0</v>
      </c>
      <c r="I464" s="4">
        <v>0</v>
      </c>
      <c r="J464" s="4" t="s">
        <v>89</v>
      </c>
      <c r="K464" s="4">
        <v>0</v>
      </c>
      <c r="L464" s="4">
        <v>0</v>
      </c>
      <c r="M464" s="4" t="s">
        <v>89</v>
      </c>
      <c r="N464" s="4">
        <v>0</v>
      </c>
      <c r="O464" s="4">
        <v>1</v>
      </c>
      <c r="P464" s="4">
        <v>1</v>
      </c>
      <c r="Q464" s="4">
        <v>1</v>
      </c>
      <c r="R464" s="4">
        <v>0</v>
      </c>
      <c r="S464" s="4">
        <v>1</v>
      </c>
      <c r="T464" s="4">
        <v>0</v>
      </c>
      <c r="U464" s="4">
        <v>2</v>
      </c>
      <c r="V464" s="4">
        <v>1</v>
      </c>
    </row>
    <row r="465" spans="1:22" x14ac:dyDescent="0.25">
      <c r="A465" s="3" t="s">
        <v>512</v>
      </c>
      <c r="B465" s="3" t="s">
        <v>39</v>
      </c>
      <c r="C465" s="4">
        <v>21</v>
      </c>
      <c r="D465" s="4">
        <v>5.7</v>
      </c>
      <c r="E465" s="4">
        <v>0.3</v>
      </c>
      <c r="F465" s="4">
        <v>0.8</v>
      </c>
      <c r="G465" s="4">
        <v>41.2</v>
      </c>
      <c r="H465" s="4">
        <v>0.1</v>
      </c>
      <c r="I465" s="4">
        <v>0.4</v>
      </c>
      <c r="J465" s="4">
        <v>25</v>
      </c>
      <c r="K465" s="4">
        <v>0.1</v>
      </c>
      <c r="L465" s="4">
        <v>0.1</v>
      </c>
      <c r="M465" s="4">
        <v>66.7</v>
      </c>
      <c r="N465" s="4">
        <v>0.1</v>
      </c>
      <c r="O465" s="4">
        <v>0.9</v>
      </c>
      <c r="P465" s="4">
        <v>1</v>
      </c>
      <c r="Q465" s="4">
        <v>0.6</v>
      </c>
      <c r="R465" s="4">
        <v>0.2</v>
      </c>
      <c r="S465" s="4">
        <v>0.1</v>
      </c>
      <c r="T465" s="4">
        <v>0</v>
      </c>
      <c r="U465" s="4">
        <v>0.6</v>
      </c>
      <c r="V465" s="4">
        <v>0.9</v>
      </c>
    </row>
    <row r="466" spans="1:22" x14ac:dyDescent="0.25">
      <c r="A466" s="3" t="s">
        <v>513</v>
      </c>
      <c r="B466" s="3" t="s">
        <v>46</v>
      </c>
      <c r="C466" s="4">
        <v>30</v>
      </c>
      <c r="D466" s="4">
        <v>4.9000000000000004</v>
      </c>
      <c r="E466" s="4">
        <v>0.4</v>
      </c>
      <c r="F466" s="4">
        <v>0.8</v>
      </c>
      <c r="G466" s="4">
        <v>47.8</v>
      </c>
      <c r="H466" s="4">
        <v>0</v>
      </c>
      <c r="I466" s="4">
        <v>0</v>
      </c>
      <c r="J466" s="4">
        <v>0</v>
      </c>
      <c r="K466" s="4">
        <v>0.2</v>
      </c>
      <c r="L466" s="4">
        <v>0.4</v>
      </c>
      <c r="M466" s="4">
        <v>54.5</v>
      </c>
      <c r="N466" s="4">
        <v>0.5</v>
      </c>
      <c r="O466" s="4">
        <v>0.9</v>
      </c>
      <c r="P466" s="4">
        <v>1.4</v>
      </c>
      <c r="Q466" s="4">
        <v>0.1</v>
      </c>
      <c r="R466" s="4">
        <v>0.3</v>
      </c>
      <c r="S466" s="4">
        <v>0.1</v>
      </c>
      <c r="T466" s="4">
        <v>0.3</v>
      </c>
      <c r="U466" s="4">
        <v>0.8</v>
      </c>
      <c r="V466" s="4">
        <v>0.9</v>
      </c>
    </row>
    <row r="467" spans="1:22" x14ac:dyDescent="0.25">
      <c r="A467" s="3" t="s">
        <v>514</v>
      </c>
      <c r="B467" s="3" t="s">
        <v>93</v>
      </c>
      <c r="C467" s="4">
        <v>33</v>
      </c>
      <c r="D467" s="4">
        <v>5.6</v>
      </c>
      <c r="E467" s="4">
        <v>0.4</v>
      </c>
      <c r="F467" s="4">
        <v>1</v>
      </c>
      <c r="G467" s="4">
        <v>37.5</v>
      </c>
      <c r="H467" s="4">
        <v>0</v>
      </c>
      <c r="I467" s="4">
        <v>0</v>
      </c>
      <c r="J467" s="4" t="s">
        <v>89</v>
      </c>
      <c r="K467" s="4">
        <v>0.1</v>
      </c>
      <c r="L467" s="4">
        <v>0.2</v>
      </c>
      <c r="M467" s="4">
        <v>50</v>
      </c>
      <c r="N467" s="4">
        <v>0.5</v>
      </c>
      <c r="O467" s="4">
        <v>0.7</v>
      </c>
      <c r="P467" s="4">
        <v>1.2</v>
      </c>
      <c r="Q467" s="4">
        <v>0.1</v>
      </c>
      <c r="R467" s="4">
        <v>0.1</v>
      </c>
      <c r="S467" s="4">
        <v>0.1</v>
      </c>
      <c r="T467" s="4">
        <v>0.4</v>
      </c>
      <c r="U467" s="4">
        <v>0.5</v>
      </c>
      <c r="V467" s="4">
        <v>0.8</v>
      </c>
    </row>
    <row r="468" spans="1:22" x14ac:dyDescent="0.25">
      <c r="A468" s="3" t="s">
        <v>515</v>
      </c>
      <c r="B468" s="3" t="s">
        <v>33</v>
      </c>
      <c r="C468" s="4">
        <v>21</v>
      </c>
      <c r="D468" s="4">
        <v>4.4000000000000004</v>
      </c>
      <c r="E468" s="4">
        <v>0.2</v>
      </c>
      <c r="F468" s="4">
        <v>0.6</v>
      </c>
      <c r="G468" s="4">
        <v>38.5</v>
      </c>
      <c r="H468" s="4">
        <v>0</v>
      </c>
      <c r="I468" s="4">
        <v>0</v>
      </c>
      <c r="J468" s="4" t="s">
        <v>89</v>
      </c>
      <c r="K468" s="4">
        <v>0.2</v>
      </c>
      <c r="L468" s="4">
        <v>0.5</v>
      </c>
      <c r="M468" s="4">
        <v>45.5</v>
      </c>
      <c r="N468" s="4">
        <v>0.5</v>
      </c>
      <c r="O468" s="4">
        <v>0.5</v>
      </c>
      <c r="P468" s="4">
        <v>1</v>
      </c>
      <c r="Q468" s="4">
        <v>0.1</v>
      </c>
      <c r="R468" s="4">
        <v>0.5</v>
      </c>
      <c r="S468" s="4">
        <v>0.1</v>
      </c>
      <c r="T468" s="4">
        <v>0.2</v>
      </c>
      <c r="U468" s="4">
        <v>0.8</v>
      </c>
      <c r="V468" s="4">
        <v>0.7</v>
      </c>
    </row>
    <row r="469" spans="1:22" x14ac:dyDescent="0.25">
      <c r="A469" s="3" t="s">
        <v>516</v>
      </c>
      <c r="B469" s="3" t="s">
        <v>48</v>
      </c>
      <c r="C469" s="4">
        <v>5</v>
      </c>
      <c r="D469" s="4">
        <v>6</v>
      </c>
      <c r="E469" s="4">
        <v>0.2</v>
      </c>
      <c r="F469" s="4">
        <v>1</v>
      </c>
      <c r="G469" s="4">
        <v>20</v>
      </c>
      <c r="H469" s="4">
        <v>0</v>
      </c>
      <c r="I469" s="4">
        <v>0</v>
      </c>
      <c r="J469" s="4" t="s">
        <v>89</v>
      </c>
      <c r="K469" s="4">
        <v>0.2</v>
      </c>
      <c r="L469" s="4">
        <v>0.4</v>
      </c>
      <c r="M469" s="4">
        <v>50</v>
      </c>
      <c r="N469" s="4">
        <v>0.4</v>
      </c>
      <c r="O469" s="4">
        <v>1.2</v>
      </c>
      <c r="P469" s="4">
        <v>1.6</v>
      </c>
      <c r="Q469" s="4">
        <v>0.6</v>
      </c>
      <c r="R469" s="4">
        <v>0.2</v>
      </c>
      <c r="S469" s="4">
        <v>0</v>
      </c>
      <c r="T469" s="4">
        <v>0</v>
      </c>
      <c r="U469" s="4">
        <v>0.6</v>
      </c>
      <c r="V469" s="4">
        <v>0.6</v>
      </c>
    </row>
    <row r="470" spans="1:22" x14ac:dyDescent="0.25">
      <c r="A470" s="3" t="s">
        <v>517</v>
      </c>
      <c r="B470" s="3" t="s">
        <v>48</v>
      </c>
      <c r="C470" s="4">
        <v>2</v>
      </c>
      <c r="D470" s="4">
        <v>3.4</v>
      </c>
      <c r="E470" s="4">
        <v>0</v>
      </c>
      <c r="F470" s="4">
        <v>2</v>
      </c>
      <c r="G470" s="4">
        <v>0</v>
      </c>
      <c r="H470" s="4">
        <v>0</v>
      </c>
      <c r="I470" s="4">
        <v>1</v>
      </c>
      <c r="J470" s="4">
        <v>0</v>
      </c>
      <c r="K470" s="4">
        <v>0.5</v>
      </c>
      <c r="L470" s="4">
        <v>1</v>
      </c>
      <c r="M470" s="4">
        <v>50</v>
      </c>
      <c r="N470" s="4">
        <v>0</v>
      </c>
      <c r="O470" s="4">
        <v>0</v>
      </c>
      <c r="P470" s="4">
        <v>0</v>
      </c>
      <c r="Q470" s="4">
        <v>0.5</v>
      </c>
      <c r="R470" s="4">
        <v>0</v>
      </c>
      <c r="S470" s="4">
        <v>0.5</v>
      </c>
      <c r="T470" s="4">
        <v>0</v>
      </c>
      <c r="U470" s="4">
        <v>0</v>
      </c>
      <c r="V470" s="4">
        <v>0.5</v>
      </c>
    </row>
    <row r="471" spans="1:22" x14ac:dyDescent="0.25">
      <c r="A471" s="3" t="s">
        <v>518</v>
      </c>
      <c r="B471" s="3" t="s">
        <v>104</v>
      </c>
      <c r="C471" s="4">
        <v>6</v>
      </c>
      <c r="D471" s="4">
        <v>7.4</v>
      </c>
      <c r="E471" s="4">
        <v>0.2</v>
      </c>
      <c r="F471" s="4">
        <v>0.2</v>
      </c>
      <c r="G471" s="4">
        <v>100</v>
      </c>
      <c r="H471" s="4">
        <v>0</v>
      </c>
      <c r="I471" s="4">
        <v>0</v>
      </c>
      <c r="J471" s="4" t="s">
        <v>89</v>
      </c>
      <c r="K471" s="4">
        <v>0.2</v>
      </c>
      <c r="L471" s="4">
        <v>1</v>
      </c>
      <c r="M471" s="4">
        <v>16.7</v>
      </c>
      <c r="N471" s="4">
        <v>0.3</v>
      </c>
      <c r="O471" s="4">
        <v>2.5</v>
      </c>
      <c r="P471" s="4">
        <v>2.8</v>
      </c>
      <c r="Q471" s="4">
        <v>0</v>
      </c>
      <c r="R471" s="4">
        <v>0.3</v>
      </c>
      <c r="S471" s="4">
        <v>0</v>
      </c>
      <c r="T471" s="4">
        <v>0</v>
      </c>
      <c r="U471" s="4">
        <v>1</v>
      </c>
      <c r="V471" s="4">
        <v>0.5</v>
      </c>
    </row>
    <row r="472" spans="1:22" x14ac:dyDescent="0.25">
      <c r="A472" s="3" t="s">
        <v>519</v>
      </c>
      <c r="B472" s="3" t="s">
        <v>35</v>
      </c>
      <c r="C472" s="4">
        <v>24</v>
      </c>
      <c r="D472" s="4">
        <v>6.7</v>
      </c>
      <c r="E472" s="4">
        <v>0.1</v>
      </c>
      <c r="F472" s="4">
        <v>0.5</v>
      </c>
      <c r="G472" s="4">
        <v>27.3</v>
      </c>
      <c r="H472" s="4">
        <v>0.1</v>
      </c>
      <c r="I472" s="4">
        <v>0.3</v>
      </c>
      <c r="J472" s="4">
        <v>28.6</v>
      </c>
      <c r="K472" s="4">
        <v>0.2</v>
      </c>
      <c r="L472" s="4">
        <v>0.2</v>
      </c>
      <c r="M472" s="4">
        <v>100</v>
      </c>
      <c r="N472" s="4">
        <v>0.2</v>
      </c>
      <c r="O472" s="4">
        <v>0.4</v>
      </c>
      <c r="P472" s="4">
        <v>0.6</v>
      </c>
      <c r="Q472" s="4">
        <v>1.2</v>
      </c>
      <c r="R472" s="4">
        <v>0.7</v>
      </c>
      <c r="S472" s="4">
        <v>0.2</v>
      </c>
      <c r="T472" s="4">
        <v>0</v>
      </c>
      <c r="U472" s="4">
        <v>1.4</v>
      </c>
      <c r="V472" s="4">
        <v>0.5</v>
      </c>
    </row>
    <row r="473" spans="1:22" x14ac:dyDescent="0.25">
      <c r="A473" s="3" t="s">
        <v>520</v>
      </c>
      <c r="B473" s="3" t="s">
        <v>37</v>
      </c>
      <c r="C473" s="4">
        <v>14</v>
      </c>
      <c r="D473" s="4">
        <v>5.3</v>
      </c>
      <c r="E473" s="4">
        <v>0.2</v>
      </c>
      <c r="F473" s="4">
        <v>0.6</v>
      </c>
      <c r="G473" s="4">
        <v>33.299999999999997</v>
      </c>
      <c r="H473" s="4">
        <v>0</v>
      </c>
      <c r="I473" s="4">
        <v>0</v>
      </c>
      <c r="J473" s="4" t="s">
        <v>89</v>
      </c>
      <c r="K473" s="4">
        <v>0</v>
      </c>
      <c r="L473" s="4">
        <v>0.1</v>
      </c>
      <c r="M473" s="4">
        <v>0</v>
      </c>
      <c r="N473" s="4">
        <v>0.4</v>
      </c>
      <c r="O473" s="4">
        <v>0.9</v>
      </c>
      <c r="P473" s="4">
        <v>1.3</v>
      </c>
      <c r="Q473" s="4">
        <v>0.2</v>
      </c>
      <c r="R473" s="4">
        <v>0.2</v>
      </c>
      <c r="S473" s="4">
        <v>0</v>
      </c>
      <c r="T473" s="4">
        <v>0.3</v>
      </c>
      <c r="U473" s="4">
        <v>1.1000000000000001</v>
      </c>
      <c r="V473" s="4">
        <v>0.4</v>
      </c>
    </row>
    <row r="474" spans="1:22" x14ac:dyDescent="0.25">
      <c r="A474" s="3" t="s">
        <v>521</v>
      </c>
      <c r="B474" s="3" t="s">
        <v>108</v>
      </c>
      <c r="C474" s="4">
        <v>24</v>
      </c>
      <c r="D474" s="4">
        <v>6.7</v>
      </c>
      <c r="E474" s="4">
        <v>0.1</v>
      </c>
      <c r="F474" s="4">
        <v>0.6</v>
      </c>
      <c r="G474" s="4">
        <v>20</v>
      </c>
      <c r="H474" s="4">
        <v>0</v>
      </c>
      <c r="I474" s="4">
        <v>0.3</v>
      </c>
      <c r="J474" s="4">
        <v>12.5</v>
      </c>
      <c r="K474" s="4">
        <v>0</v>
      </c>
      <c r="L474" s="4">
        <v>0.1</v>
      </c>
      <c r="M474" s="4">
        <v>0</v>
      </c>
      <c r="N474" s="4">
        <v>0.1</v>
      </c>
      <c r="O474" s="4">
        <v>0.5</v>
      </c>
      <c r="P474" s="4">
        <v>0.6</v>
      </c>
      <c r="Q474" s="4">
        <v>0.4</v>
      </c>
      <c r="R474" s="4">
        <v>0.1</v>
      </c>
      <c r="S474" s="4">
        <v>0.3</v>
      </c>
      <c r="T474" s="4">
        <v>0</v>
      </c>
      <c r="U474" s="4">
        <v>0.2</v>
      </c>
      <c r="V474" s="4">
        <v>0.3</v>
      </c>
    </row>
    <row r="475" spans="1:22" x14ac:dyDescent="0.25">
      <c r="A475" s="3" t="s">
        <v>522</v>
      </c>
      <c r="B475" s="3" t="s">
        <v>108</v>
      </c>
      <c r="C475" s="4">
        <v>24</v>
      </c>
      <c r="D475" s="4">
        <v>2.6</v>
      </c>
      <c r="E475" s="4">
        <v>0.1</v>
      </c>
      <c r="F475" s="4">
        <v>0.5</v>
      </c>
      <c r="G475" s="4">
        <v>23.1</v>
      </c>
      <c r="H475" s="4">
        <v>0</v>
      </c>
      <c r="I475" s="4">
        <v>0.1</v>
      </c>
      <c r="J475" s="4">
        <v>0</v>
      </c>
      <c r="K475" s="4">
        <v>0</v>
      </c>
      <c r="L475" s="4">
        <v>0</v>
      </c>
      <c r="M475" s="4" t="s">
        <v>89</v>
      </c>
      <c r="N475" s="4">
        <v>0.1</v>
      </c>
      <c r="O475" s="4">
        <v>0.3</v>
      </c>
      <c r="P475" s="4">
        <v>0.3</v>
      </c>
      <c r="Q475" s="4">
        <v>0.1</v>
      </c>
      <c r="R475" s="4">
        <v>0.1</v>
      </c>
      <c r="S475" s="4">
        <v>0</v>
      </c>
      <c r="T475" s="4">
        <v>0.2</v>
      </c>
      <c r="U475" s="4">
        <v>0.3</v>
      </c>
      <c r="V475" s="4">
        <v>0.3</v>
      </c>
    </row>
    <row r="476" spans="1:22" x14ac:dyDescent="0.25">
      <c r="A476" s="3" t="s">
        <v>523</v>
      </c>
      <c r="B476" s="3" t="s">
        <v>21</v>
      </c>
      <c r="C476" s="4">
        <v>3</v>
      </c>
      <c r="D476" s="4">
        <v>3.8</v>
      </c>
      <c r="E476" s="4">
        <v>0</v>
      </c>
      <c r="F476" s="4">
        <v>1</v>
      </c>
      <c r="G476" s="4">
        <v>0</v>
      </c>
      <c r="H476" s="4">
        <v>0</v>
      </c>
      <c r="I476" s="4">
        <v>0.3</v>
      </c>
      <c r="J476" s="4">
        <v>0</v>
      </c>
      <c r="K476" s="4">
        <v>0.3</v>
      </c>
      <c r="L476" s="4">
        <v>0.7</v>
      </c>
      <c r="M476" s="4">
        <v>50</v>
      </c>
      <c r="N476" s="4">
        <v>0</v>
      </c>
      <c r="O476" s="4">
        <v>0</v>
      </c>
      <c r="P476" s="4">
        <v>0</v>
      </c>
      <c r="Q476" s="4">
        <v>1.3</v>
      </c>
      <c r="R476" s="4">
        <v>0.7</v>
      </c>
      <c r="S476" s="4">
        <v>0</v>
      </c>
      <c r="T476" s="4">
        <v>0</v>
      </c>
      <c r="U476" s="4">
        <v>0.7</v>
      </c>
      <c r="V476" s="4">
        <v>0.3</v>
      </c>
    </row>
    <row r="477" spans="1:22" x14ac:dyDescent="0.25">
      <c r="A477" s="3" t="s">
        <v>524</v>
      </c>
      <c r="B477" s="3" t="s">
        <v>23</v>
      </c>
      <c r="C477" s="4">
        <v>2</v>
      </c>
      <c r="D477" s="4">
        <v>1</v>
      </c>
      <c r="E477" s="4">
        <v>0</v>
      </c>
      <c r="F477" s="4">
        <v>0</v>
      </c>
      <c r="G477" s="4" t="s">
        <v>89</v>
      </c>
      <c r="H477" s="4">
        <v>0</v>
      </c>
      <c r="I477" s="4">
        <v>0</v>
      </c>
      <c r="J477" s="4" t="s">
        <v>89</v>
      </c>
      <c r="K477" s="4">
        <v>0</v>
      </c>
      <c r="L477" s="4">
        <v>0</v>
      </c>
      <c r="M477" s="4" t="s">
        <v>89</v>
      </c>
      <c r="N477" s="4">
        <v>0</v>
      </c>
      <c r="O477" s="4">
        <v>0</v>
      </c>
      <c r="P477" s="4">
        <v>0</v>
      </c>
      <c r="Q477" s="4">
        <v>0</v>
      </c>
      <c r="R477" s="4">
        <v>0</v>
      </c>
      <c r="S477" s="4">
        <v>0</v>
      </c>
      <c r="T477" s="4">
        <v>0</v>
      </c>
      <c r="U477" s="4">
        <v>0</v>
      </c>
      <c r="V477" s="4">
        <v>0</v>
      </c>
    </row>
    <row r="478" spans="1:22" x14ac:dyDescent="0.25">
      <c r="A478" s="3" t="s">
        <v>525</v>
      </c>
      <c r="B478" s="3" t="s">
        <v>67</v>
      </c>
      <c r="C478" s="4">
        <v>2</v>
      </c>
      <c r="D478" s="4">
        <v>1.5</v>
      </c>
      <c r="E478" s="4">
        <v>0</v>
      </c>
      <c r="F478" s="4">
        <v>0.5</v>
      </c>
      <c r="G478" s="4">
        <v>0</v>
      </c>
      <c r="H478" s="4">
        <v>0</v>
      </c>
      <c r="I478" s="4">
        <v>0</v>
      </c>
      <c r="J478" s="4" t="s">
        <v>89</v>
      </c>
      <c r="K478" s="4">
        <v>0</v>
      </c>
      <c r="L478" s="4">
        <v>1</v>
      </c>
      <c r="M478" s="4">
        <v>0</v>
      </c>
      <c r="N478" s="4">
        <v>1.5</v>
      </c>
      <c r="O478" s="4">
        <v>0</v>
      </c>
      <c r="P478" s="4">
        <v>1.5</v>
      </c>
      <c r="Q478" s="4">
        <v>0</v>
      </c>
      <c r="R478" s="4">
        <v>0</v>
      </c>
      <c r="S478" s="4">
        <v>0</v>
      </c>
      <c r="T478" s="4">
        <v>0</v>
      </c>
      <c r="U478" s="4">
        <v>0</v>
      </c>
      <c r="V478" s="4">
        <v>0</v>
      </c>
    </row>
    <row r="479" spans="1:22" x14ac:dyDescent="0.25">
      <c r="A479" s="3" t="s">
        <v>526</v>
      </c>
      <c r="B479" s="3" t="s">
        <v>41</v>
      </c>
      <c r="C479" s="4">
        <v>2</v>
      </c>
      <c r="D479" s="4">
        <v>5.0999999999999996</v>
      </c>
      <c r="E479" s="4">
        <v>0</v>
      </c>
      <c r="F479" s="4">
        <v>0.5</v>
      </c>
      <c r="G479" s="4">
        <v>0</v>
      </c>
      <c r="H479" s="4">
        <v>0</v>
      </c>
      <c r="I479" s="4">
        <v>0</v>
      </c>
      <c r="J479" s="4" t="s">
        <v>89</v>
      </c>
      <c r="K479" s="4">
        <v>0</v>
      </c>
      <c r="L479" s="4">
        <v>0</v>
      </c>
      <c r="M479" s="4" t="s">
        <v>89</v>
      </c>
      <c r="N479" s="4">
        <v>0</v>
      </c>
      <c r="O479" s="4">
        <v>1</v>
      </c>
      <c r="P479" s="4">
        <v>1</v>
      </c>
      <c r="Q479" s="4">
        <v>0</v>
      </c>
      <c r="R479" s="4">
        <v>0</v>
      </c>
      <c r="S479" s="4">
        <v>0.5</v>
      </c>
      <c r="T479" s="4">
        <v>0</v>
      </c>
      <c r="U479" s="4">
        <v>0.5</v>
      </c>
      <c r="V479" s="4">
        <v>0</v>
      </c>
    </row>
    <row r="480" spans="1:22" x14ac:dyDescent="0.25">
      <c r="A480" s="3" t="s">
        <v>527</v>
      </c>
      <c r="B480" s="3" t="s">
        <v>21</v>
      </c>
      <c r="C480" s="4">
        <v>2</v>
      </c>
      <c r="D480" s="4">
        <v>2.4</v>
      </c>
      <c r="E480" s="4">
        <v>0</v>
      </c>
      <c r="F480" s="4">
        <v>1</v>
      </c>
      <c r="G480" s="4">
        <v>0</v>
      </c>
      <c r="H480" s="4">
        <v>0</v>
      </c>
      <c r="I480" s="4">
        <v>0.5</v>
      </c>
      <c r="J480" s="4">
        <v>0</v>
      </c>
      <c r="K480" s="4">
        <v>0</v>
      </c>
      <c r="L480" s="4">
        <v>0</v>
      </c>
      <c r="M480" s="4" t="s">
        <v>89</v>
      </c>
      <c r="N480" s="4">
        <v>0</v>
      </c>
      <c r="O480" s="4">
        <v>0.5</v>
      </c>
      <c r="P480" s="4">
        <v>0.5</v>
      </c>
      <c r="Q480" s="4">
        <v>0</v>
      </c>
      <c r="R480" s="4">
        <v>0</v>
      </c>
      <c r="S480" s="4">
        <v>0</v>
      </c>
      <c r="T480" s="4">
        <v>0</v>
      </c>
      <c r="U480" s="4">
        <v>0.5</v>
      </c>
      <c r="V480" s="4">
        <v>0</v>
      </c>
    </row>
    <row r="481" spans="1:22" x14ac:dyDescent="0.25">
      <c r="A481" s="3" t="s">
        <v>528</v>
      </c>
      <c r="B481" s="3" t="s">
        <v>50</v>
      </c>
      <c r="C481" s="4">
        <v>4</v>
      </c>
      <c r="D481" s="4">
        <v>6</v>
      </c>
      <c r="E481" s="4">
        <v>0</v>
      </c>
      <c r="F481" s="4">
        <v>0</v>
      </c>
      <c r="G481" s="4" t="s">
        <v>89</v>
      </c>
      <c r="H481" s="4">
        <v>0</v>
      </c>
      <c r="I481" s="4">
        <v>0</v>
      </c>
      <c r="J481" s="4" t="s">
        <v>89</v>
      </c>
      <c r="K481" s="4">
        <v>0</v>
      </c>
      <c r="L481" s="4">
        <v>0</v>
      </c>
      <c r="M481" s="4" t="s">
        <v>89</v>
      </c>
      <c r="N481" s="4">
        <v>0</v>
      </c>
      <c r="O481" s="4">
        <v>0.8</v>
      </c>
      <c r="P481" s="4">
        <v>0.8</v>
      </c>
      <c r="Q481" s="4">
        <v>0.5</v>
      </c>
      <c r="R481" s="4">
        <v>0.3</v>
      </c>
      <c r="S481" s="4">
        <v>0.3</v>
      </c>
      <c r="T481" s="4">
        <v>0</v>
      </c>
      <c r="U481" s="4">
        <v>0.3</v>
      </c>
      <c r="V481" s="4">
        <v>0</v>
      </c>
    </row>
    <row r="482" spans="1:22" x14ac:dyDescent="0.25">
      <c r="A482" s="3" t="s">
        <v>529</v>
      </c>
      <c r="B482" s="3" t="s">
        <v>74</v>
      </c>
      <c r="C482" s="4">
        <v>2</v>
      </c>
      <c r="D482" s="4">
        <v>5.7</v>
      </c>
      <c r="E482" s="4">
        <v>0</v>
      </c>
      <c r="F482" s="4">
        <v>0.5</v>
      </c>
      <c r="G482" s="4">
        <v>0</v>
      </c>
      <c r="H482" s="4">
        <v>0</v>
      </c>
      <c r="I482" s="4">
        <v>0</v>
      </c>
      <c r="J482" s="4" t="s">
        <v>89</v>
      </c>
      <c r="K482" s="4">
        <v>0</v>
      </c>
      <c r="L482" s="4">
        <v>0</v>
      </c>
      <c r="M482" s="4" t="s">
        <v>89</v>
      </c>
      <c r="N482" s="4">
        <v>0.5</v>
      </c>
      <c r="O482" s="4">
        <v>0</v>
      </c>
      <c r="P482" s="4">
        <v>0.5</v>
      </c>
      <c r="Q482" s="4">
        <v>0.5</v>
      </c>
      <c r="R482" s="4">
        <v>0</v>
      </c>
      <c r="S482" s="4">
        <v>0.5</v>
      </c>
      <c r="T482" s="4">
        <v>0</v>
      </c>
      <c r="U482" s="4">
        <v>0</v>
      </c>
      <c r="V482" s="4">
        <v>0</v>
      </c>
    </row>
    <row r="483" spans="1:22" x14ac:dyDescent="0.25">
      <c r="A483" s="3" t="s">
        <v>530</v>
      </c>
      <c r="B483" s="3" t="s">
        <v>37</v>
      </c>
      <c r="C483" s="4">
        <v>3</v>
      </c>
      <c r="D483" s="4">
        <v>3</v>
      </c>
      <c r="E483" s="4">
        <v>0</v>
      </c>
      <c r="F483" s="4">
        <v>0.3</v>
      </c>
      <c r="G483" s="4">
        <v>0</v>
      </c>
      <c r="H483" s="4">
        <v>0</v>
      </c>
      <c r="I483" s="4">
        <v>0</v>
      </c>
      <c r="J483" s="4" t="s">
        <v>89</v>
      </c>
      <c r="K483" s="4">
        <v>0</v>
      </c>
      <c r="L483" s="4">
        <v>0</v>
      </c>
      <c r="M483" s="4" t="s">
        <v>89</v>
      </c>
      <c r="N483" s="4">
        <v>0</v>
      </c>
      <c r="O483" s="4">
        <v>0</v>
      </c>
      <c r="P483" s="4">
        <v>0</v>
      </c>
      <c r="Q483" s="4">
        <v>0</v>
      </c>
      <c r="R483" s="4">
        <v>0</v>
      </c>
      <c r="S483" s="4">
        <v>0</v>
      </c>
      <c r="T483" s="4">
        <v>0</v>
      </c>
      <c r="U483" s="4">
        <v>0.7</v>
      </c>
      <c r="V483" s="4">
        <v>0</v>
      </c>
    </row>
    <row r="484" spans="1:22" x14ac:dyDescent="0.25">
      <c r="A484" s="3" t="s">
        <v>531</v>
      </c>
      <c r="B484" s="3" t="s">
        <v>76</v>
      </c>
      <c r="C484" s="4">
        <v>3</v>
      </c>
      <c r="D484" s="4">
        <v>5.0999999999999996</v>
      </c>
      <c r="E484" s="4">
        <v>0</v>
      </c>
      <c r="F484" s="4">
        <v>2.2999999999999998</v>
      </c>
      <c r="G484" s="4">
        <v>0</v>
      </c>
      <c r="H484" s="4">
        <v>0</v>
      </c>
      <c r="I484" s="4">
        <v>1</v>
      </c>
      <c r="J484" s="4">
        <v>0</v>
      </c>
      <c r="K484" s="4">
        <v>0</v>
      </c>
      <c r="L484" s="4">
        <v>0.7</v>
      </c>
      <c r="M484" s="4">
        <v>0</v>
      </c>
      <c r="N484" s="4">
        <v>0</v>
      </c>
      <c r="O484" s="4">
        <v>0.7</v>
      </c>
      <c r="P484" s="4">
        <v>0.7</v>
      </c>
      <c r="Q484" s="4">
        <v>0.3</v>
      </c>
      <c r="R484" s="4">
        <v>0.7</v>
      </c>
      <c r="S484" s="4">
        <v>0.3</v>
      </c>
      <c r="T484" s="4">
        <v>0</v>
      </c>
      <c r="U484" s="4">
        <v>1</v>
      </c>
      <c r="V484" s="4">
        <v>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93"/>
  <sheetViews>
    <sheetView workbookViewId="0">
      <selection activeCell="G4" sqref="G4"/>
    </sheetView>
  </sheetViews>
  <sheetFormatPr defaultRowHeight="13.5" x14ac:dyDescent="0.25"/>
  <cols>
    <col min="1" max="1" width="5.5" bestFit="1" customWidth="1"/>
    <col min="2" max="2" width="27" bestFit="1" customWidth="1"/>
    <col min="3" max="3" width="14.5" bestFit="1" customWidth="1"/>
    <col min="4" max="4" width="4.83203125" bestFit="1" customWidth="1"/>
    <col min="5" max="5" width="10.75" bestFit="1" customWidth="1"/>
    <col min="6" max="6" width="8.25" bestFit="1" customWidth="1"/>
    <col min="16" max="16" width="12.58203125" bestFit="1" customWidth="1"/>
    <col min="17" max="17" width="10.08203125" bestFit="1" customWidth="1"/>
    <col min="18" max="18" width="11.58203125" bestFit="1" customWidth="1"/>
    <col min="19" max="19" width="27" bestFit="1" customWidth="1"/>
    <col min="20" max="20" width="7" bestFit="1" customWidth="1"/>
    <col min="21" max="21" width="6.5" bestFit="1" customWidth="1"/>
    <col min="22" max="22" width="9.83203125" bestFit="1" customWidth="1"/>
    <col min="23" max="23" width="13" bestFit="1" customWidth="1"/>
    <col min="24" max="24" width="10.83203125" bestFit="1" customWidth="1"/>
  </cols>
  <sheetData>
    <row r="1" spans="1:24" ht="14" x14ac:dyDescent="0.3">
      <c r="A1" s="28" t="s">
        <v>536</v>
      </c>
      <c r="B1" s="28" t="s">
        <v>1918</v>
      </c>
      <c r="C1" s="28" t="s">
        <v>1921</v>
      </c>
      <c r="D1" s="28" t="s">
        <v>537</v>
      </c>
      <c r="E1" s="32" t="s">
        <v>1922</v>
      </c>
      <c r="F1" s="32" t="s">
        <v>1919</v>
      </c>
      <c r="P1" s="33" t="s">
        <v>1929</v>
      </c>
      <c r="Q1" s="33" t="s">
        <v>1926</v>
      </c>
      <c r="R1" s="20" t="s">
        <v>1927</v>
      </c>
      <c r="S1" t="s">
        <v>1920</v>
      </c>
      <c r="T1" t="s">
        <v>1923</v>
      </c>
      <c r="U1" t="s">
        <v>1074</v>
      </c>
      <c r="V1" t="s">
        <v>1924</v>
      </c>
      <c r="W1" t="s">
        <v>1925</v>
      </c>
      <c r="X1" t="s">
        <v>1928</v>
      </c>
    </row>
    <row r="2" spans="1:24" x14ac:dyDescent="0.25">
      <c r="A2">
        <v>1</v>
      </c>
      <c r="B2" t="str">
        <f>'Clean 2015'!A3</f>
        <v> Russell Westbrook</v>
      </c>
      <c r="C2" s="14">
        <v>67</v>
      </c>
      <c r="D2" s="19">
        <v>28.1</v>
      </c>
      <c r="E2" s="13">
        <f>C2*D2</f>
        <v>1882.7</v>
      </c>
      <c r="F2" s="21">
        <f>E2/SUM($E$2:$E$493)</f>
        <v>7.6506862535938146E-3</v>
      </c>
      <c r="P2" s="15">
        <v>1</v>
      </c>
      <c r="Q2" s="15">
        <v>1</v>
      </c>
      <c r="R2" s="16">
        <v>2</v>
      </c>
      <c r="S2" t="s">
        <v>569</v>
      </c>
      <c r="T2">
        <v>81</v>
      </c>
      <c r="U2">
        <v>27.4</v>
      </c>
      <c r="V2" s="14">
        <f>Table3[[#This Row],[Gms]]*Table3[[#This Row],[PPG]]</f>
        <v>2219.4</v>
      </c>
      <c r="W2" s="21">
        <f>Table3[[#This Row],[Total Pts]]/SUM(Table3[Total Pts])</f>
        <v>9.018926579500779E-3</v>
      </c>
      <c r="X2">
        <f>ABS(Q2-Table3[[#This Row],[PPG Rank]])</f>
        <v>1</v>
      </c>
    </row>
    <row r="3" spans="1:24" x14ac:dyDescent="0.25">
      <c r="A3">
        <v>2</v>
      </c>
      <c r="B3" t="str">
        <f>'Clean 2015'!A4</f>
        <v> James Harden</v>
      </c>
      <c r="C3" s="19">
        <v>81</v>
      </c>
      <c r="D3" s="19">
        <v>27.4</v>
      </c>
      <c r="E3" s="13">
        <f>C3*D3</f>
        <v>2219.4</v>
      </c>
      <c r="F3" s="21">
        <f t="shared" ref="F3:F66" si="0">E3/SUM($E$2:$E$493)</f>
        <v>9.0189265795007773E-3</v>
      </c>
      <c r="P3" s="16" t="str">
        <f>VLOOKUP(P2,Q2:S493,3,)</f>
        <v> James Harden</v>
      </c>
      <c r="Q3" s="16">
        <v>2</v>
      </c>
      <c r="R3" s="16">
        <v>8</v>
      </c>
      <c r="S3" t="s">
        <v>573</v>
      </c>
      <c r="T3">
        <v>80</v>
      </c>
      <c r="U3">
        <v>23.8</v>
      </c>
      <c r="V3" s="14">
        <f>Table3[[#This Row],[Gms]]*Table3[[#This Row],[PPG]]</f>
        <v>1904</v>
      </c>
      <c r="W3" s="21">
        <f>Table3[[#This Row],[Total Pts]]/SUM(Table3[Total Pts])</f>
        <v>7.7372425914073537E-3</v>
      </c>
      <c r="X3">
        <f>Q3-Table3[[#This Row],[PPG Rank]]</f>
        <v>-6</v>
      </c>
    </row>
    <row r="4" spans="1:24" x14ac:dyDescent="0.25">
      <c r="A4">
        <v>3</v>
      </c>
      <c r="B4" t="str">
        <f>'Clean 2015'!A5</f>
        <v> Kevin Durant</v>
      </c>
      <c r="C4" s="14">
        <v>27</v>
      </c>
      <c r="D4" s="19">
        <v>25.4</v>
      </c>
      <c r="E4" s="13">
        <f t="shared" ref="E4:E67" si="1">C4*D4</f>
        <v>685.8</v>
      </c>
      <c r="F4" s="21">
        <f t="shared" si="0"/>
        <v>2.7868702569260302E-3</v>
      </c>
      <c r="Q4" s="34">
        <v>3</v>
      </c>
      <c r="R4" s="15">
        <v>1</v>
      </c>
      <c r="S4" t="s">
        <v>568</v>
      </c>
      <c r="T4">
        <v>67</v>
      </c>
      <c r="U4">
        <v>28.1</v>
      </c>
      <c r="V4" s="14">
        <f>Table3[[#This Row],[Gms]]*Table3[[#This Row],[PPG]]</f>
        <v>1882.7</v>
      </c>
      <c r="W4" s="21">
        <f>Table3[[#This Row],[Total Pts]]/SUM(Table3[Total Pts])</f>
        <v>7.6506862535938164E-3</v>
      </c>
      <c r="X4">
        <f>Q4-Table3[[#This Row],[PPG Rank]]</f>
        <v>2</v>
      </c>
    </row>
    <row r="5" spans="1:24" x14ac:dyDescent="0.25">
      <c r="A5">
        <v>4</v>
      </c>
      <c r="B5" t="str">
        <f>'Clean 2015'!A6</f>
        <v> LeBron James</v>
      </c>
      <c r="C5" s="19">
        <v>69</v>
      </c>
      <c r="D5" s="19">
        <v>25.3</v>
      </c>
      <c r="E5" s="13">
        <f t="shared" si="1"/>
        <v>1745.7</v>
      </c>
      <c r="F5" s="21">
        <f t="shared" si="0"/>
        <v>7.0939623906616676E-3</v>
      </c>
      <c r="Q5" s="35">
        <v>4</v>
      </c>
      <c r="R5" s="16">
        <v>4</v>
      </c>
      <c r="S5" t="s">
        <v>570</v>
      </c>
      <c r="T5">
        <v>69</v>
      </c>
      <c r="U5">
        <v>25.3</v>
      </c>
      <c r="V5" s="14">
        <f>Table3[[#This Row],[Gms]]*Table3[[#This Row],[PPG]]</f>
        <v>1745.7</v>
      </c>
      <c r="W5" s="21">
        <f>Table3[[#This Row],[Total Pts]]/SUM(Table3[Total Pts])</f>
        <v>7.0939623906616693E-3</v>
      </c>
      <c r="X5">
        <f>Q5-Table3[[#This Row],[PPG Rank]]</f>
        <v>0</v>
      </c>
    </row>
    <row r="6" spans="1:24" x14ac:dyDescent="0.25">
      <c r="A6">
        <v>5</v>
      </c>
      <c r="B6" t="str">
        <f>'Clean 2015'!A7</f>
        <v> Anthony Davis</v>
      </c>
      <c r="C6" s="19">
        <v>68</v>
      </c>
      <c r="D6" s="19">
        <v>24.4</v>
      </c>
      <c r="E6" s="13">
        <f t="shared" si="1"/>
        <v>1659.1999999999998</v>
      </c>
      <c r="F6" s="21">
        <f t="shared" si="0"/>
        <v>6.7424542582264066E-3</v>
      </c>
      <c r="Q6" s="34">
        <v>5</v>
      </c>
      <c r="R6" s="15">
        <v>17</v>
      </c>
      <c r="S6" t="s">
        <v>579</v>
      </c>
      <c r="T6">
        <v>82</v>
      </c>
      <c r="U6">
        <v>21</v>
      </c>
      <c r="V6" s="14">
        <f>Table3[[#This Row],[Gms]]*Table3[[#This Row],[PPG]]</f>
        <v>1722</v>
      </c>
      <c r="W6" s="21">
        <f>Table3[[#This Row],[Total Pts]]/SUM(Table3[Total Pts])</f>
        <v>6.9976532260522398E-3</v>
      </c>
      <c r="X6">
        <f>Q6-Table3[[#This Row],[PPG Rank]]</f>
        <v>-12</v>
      </c>
    </row>
    <row r="7" spans="1:24" x14ac:dyDescent="0.25">
      <c r="A7">
        <v>6</v>
      </c>
      <c r="B7" t="str">
        <f>'Clean 2015'!A8</f>
        <v> Carmelo Anthony</v>
      </c>
      <c r="C7" s="19">
        <v>40</v>
      </c>
      <c r="D7" s="19">
        <v>24.2</v>
      </c>
      <c r="E7" s="13">
        <f t="shared" si="1"/>
        <v>968</v>
      </c>
      <c r="F7" s="21">
        <f t="shared" si="0"/>
        <v>3.9336401410096202E-3</v>
      </c>
      <c r="Q7" s="35">
        <v>6</v>
      </c>
      <c r="R7" s="15">
        <v>13</v>
      </c>
      <c r="S7" t="s">
        <v>577</v>
      </c>
      <c r="T7">
        <v>77</v>
      </c>
      <c r="U7">
        <v>21.7</v>
      </c>
      <c r="V7" s="14">
        <f>Table3[[#This Row],[Gms]]*Table3[[#This Row],[PPG]]</f>
        <v>1670.8999999999999</v>
      </c>
      <c r="W7" s="21">
        <f>Table3[[#This Row],[Total Pts]]/SUM(Table3[Total Pts])</f>
        <v>6.7899992888563795E-3</v>
      </c>
      <c r="X7">
        <f>Q7-Table3[[#This Row],[PPG Rank]]</f>
        <v>-7</v>
      </c>
    </row>
    <row r="8" spans="1:24" x14ac:dyDescent="0.25">
      <c r="A8">
        <v>7</v>
      </c>
      <c r="B8" t="str">
        <f>'Clean 2015'!A9</f>
        <v> DeMarcus Cousins</v>
      </c>
      <c r="C8" s="19">
        <v>59</v>
      </c>
      <c r="D8" s="19">
        <v>24.1</v>
      </c>
      <c r="E8" s="13">
        <f t="shared" si="1"/>
        <v>1421.9</v>
      </c>
      <c r="F8" s="21">
        <f t="shared" si="0"/>
        <v>5.7781435087826231E-3</v>
      </c>
      <c r="Q8" s="34">
        <v>7</v>
      </c>
      <c r="R8" s="15">
        <v>9</v>
      </c>
      <c r="S8" t="s">
        <v>574</v>
      </c>
      <c r="T8">
        <v>71</v>
      </c>
      <c r="U8">
        <v>23.4</v>
      </c>
      <c r="V8" s="14">
        <f>Table3[[#This Row],[Gms]]*Table3[[#This Row],[PPG]]</f>
        <v>1661.3999999999999</v>
      </c>
      <c r="W8" s="21">
        <f>Table3[[#This Row],[Total Pts]]/SUM(Table3[Total Pts])</f>
        <v>6.7513943494559754E-3</v>
      </c>
      <c r="X8">
        <f>Q8-Table3[[#This Row],[PPG Rank]]</f>
        <v>-2</v>
      </c>
    </row>
    <row r="9" spans="1:24" x14ac:dyDescent="0.25">
      <c r="A9">
        <v>8</v>
      </c>
      <c r="B9" t="str">
        <f>'Clean 2015'!A10</f>
        <v> Stephen Curry</v>
      </c>
      <c r="C9" s="19">
        <v>80</v>
      </c>
      <c r="D9" s="19">
        <v>23.8</v>
      </c>
      <c r="E9" s="13">
        <f t="shared" si="1"/>
        <v>1904</v>
      </c>
      <c r="F9" s="21">
        <f t="shared" si="0"/>
        <v>7.737242591407352E-3</v>
      </c>
      <c r="Q9" s="35">
        <v>8</v>
      </c>
      <c r="R9" s="15">
        <v>5</v>
      </c>
      <c r="S9" t="s">
        <v>571</v>
      </c>
      <c r="T9">
        <v>68</v>
      </c>
      <c r="U9">
        <v>24.4</v>
      </c>
      <c r="V9" s="14">
        <f>Table3[[#This Row],[Gms]]*Table3[[#This Row],[PPG]]</f>
        <v>1659.1999999999998</v>
      </c>
      <c r="W9" s="21">
        <f>Table3[[#This Row],[Total Pts]]/SUM(Table3[Total Pts])</f>
        <v>6.7424542582264083E-3</v>
      </c>
      <c r="X9">
        <f>Q9-Table3[[#This Row],[PPG Rank]]</f>
        <v>3</v>
      </c>
    </row>
    <row r="10" spans="1:24" x14ac:dyDescent="0.25">
      <c r="A10">
        <v>9</v>
      </c>
      <c r="B10" t="str">
        <f>'Clean 2015'!A11</f>
        <v> LaMarcus Aldridge</v>
      </c>
      <c r="C10" s="19">
        <v>71</v>
      </c>
      <c r="D10" s="19">
        <v>23.4</v>
      </c>
      <c r="E10" s="13">
        <f t="shared" si="1"/>
        <v>1661.3999999999999</v>
      </c>
      <c r="F10" s="21">
        <f t="shared" si="0"/>
        <v>6.7513943494559737E-3</v>
      </c>
      <c r="Q10" s="34">
        <v>9</v>
      </c>
      <c r="R10" s="16">
        <v>12</v>
      </c>
      <c r="S10" t="s">
        <v>576</v>
      </c>
      <c r="T10">
        <v>75</v>
      </c>
      <c r="U10">
        <v>21.7</v>
      </c>
      <c r="V10" s="14">
        <f>Table3[[#This Row],[Gms]]*Table3[[#This Row],[PPG]]</f>
        <v>1627.5</v>
      </c>
      <c r="W10" s="21">
        <f>Table3[[#This Row],[Total Pts]]/SUM(Table3[Total Pts])</f>
        <v>6.6136356709640071E-3</v>
      </c>
      <c r="X10">
        <f>Q10-Table3[[#This Row],[PPG Rank]]</f>
        <v>-3</v>
      </c>
    </row>
    <row r="11" spans="1:24" x14ac:dyDescent="0.25">
      <c r="A11">
        <v>10</v>
      </c>
      <c r="B11" t="str">
        <f>'Clean 2015'!A12</f>
        <v> Kobe Bryant</v>
      </c>
      <c r="C11" s="19">
        <v>35</v>
      </c>
      <c r="D11" s="19">
        <v>22.3</v>
      </c>
      <c r="E11" s="13">
        <f t="shared" si="1"/>
        <v>780.5</v>
      </c>
      <c r="F11" s="21">
        <f t="shared" si="0"/>
        <v>3.1717005475805876E-3</v>
      </c>
      <c r="Q11" s="35">
        <v>10</v>
      </c>
      <c r="R11" s="15">
        <v>23</v>
      </c>
      <c r="S11" t="s">
        <v>582</v>
      </c>
      <c r="T11">
        <v>82</v>
      </c>
      <c r="U11">
        <v>19.100000000000001</v>
      </c>
      <c r="V11" s="14">
        <f>Table3[[#This Row],[Gms]]*Table3[[#This Row],[PPG]]</f>
        <v>1566.2</v>
      </c>
      <c r="W11" s="21">
        <f>Table3[[#This Row],[Total Pts]]/SUM(Table3[Total Pts])</f>
        <v>6.364532219885608E-3</v>
      </c>
      <c r="X11">
        <f>Q11-Table3[[#This Row],[PPG Rank]]</f>
        <v>-13</v>
      </c>
    </row>
    <row r="12" spans="1:24" x14ac:dyDescent="0.25">
      <c r="A12">
        <v>11</v>
      </c>
      <c r="B12" t="str">
        <f>'Clean 2015'!A13</f>
        <v> Blake Griffin</v>
      </c>
      <c r="C12" s="19">
        <v>67</v>
      </c>
      <c r="D12" s="19">
        <v>21.9</v>
      </c>
      <c r="E12" s="13">
        <f t="shared" si="1"/>
        <v>1467.3</v>
      </c>
      <c r="F12" s="21">
        <f t="shared" si="0"/>
        <v>5.9626344823382393E-3</v>
      </c>
      <c r="Q12" s="34">
        <v>11</v>
      </c>
      <c r="R12" s="16">
        <v>24</v>
      </c>
      <c r="S12" t="s">
        <v>583</v>
      </c>
      <c r="T12">
        <v>80</v>
      </c>
      <c r="U12">
        <v>18.899999999999999</v>
      </c>
      <c r="V12" s="14">
        <f>Table3[[#This Row],[Gms]]*Table3[[#This Row],[PPG]]</f>
        <v>1512</v>
      </c>
      <c r="W12" s="21">
        <f>Table3[[#This Row],[Total Pts]]/SUM(Table3[Total Pts])</f>
        <v>6.1442808814117225E-3</v>
      </c>
      <c r="X12">
        <f>Q12-Table3[[#This Row],[PPG Rank]]</f>
        <v>-13</v>
      </c>
    </row>
    <row r="13" spans="1:24" x14ac:dyDescent="0.25">
      <c r="A13">
        <v>12</v>
      </c>
      <c r="B13" t="str">
        <f>'Clean 2015'!A14</f>
        <v> Kyrie Irving</v>
      </c>
      <c r="C13" s="19">
        <v>75</v>
      </c>
      <c r="D13" s="19">
        <v>21.7</v>
      </c>
      <c r="E13" s="13">
        <f t="shared" si="1"/>
        <v>1627.5</v>
      </c>
      <c r="F13" s="21">
        <f t="shared" si="0"/>
        <v>6.6136356709640054E-3</v>
      </c>
      <c r="Q13" s="35">
        <v>12</v>
      </c>
      <c r="R13" s="15">
        <v>11</v>
      </c>
      <c r="S13" t="s">
        <v>575</v>
      </c>
      <c r="T13">
        <v>67</v>
      </c>
      <c r="U13">
        <v>21.9</v>
      </c>
      <c r="V13" s="14">
        <f>Table3[[#This Row],[Gms]]*Table3[[#This Row],[PPG]]</f>
        <v>1467.3</v>
      </c>
      <c r="W13" s="21">
        <f>Table3[[#This Row],[Total Pts]]/SUM(Table3[Total Pts])</f>
        <v>5.962634482338241E-3</v>
      </c>
      <c r="X13">
        <f>Q13-Table3[[#This Row],[PPG Rank]]</f>
        <v>1</v>
      </c>
    </row>
    <row r="14" spans="1:24" x14ac:dyDescent="0.25">
      <c r="A14">
        <v>13</v>
      </c>
      <c r="B14" t="str">
        <f>'Clean 2015'!A15</f>
        <v> Klay Thompson</v>
      </c>
      <c r="C14" s="19">
        <v>77</v>
      </c>
      <c r="D14" s="19">
        <v>21.7</v>
      </c>
      <c r="E14" s="13">
        <f t="shared" si="1"/>
        <v>1670.8999999999999</v>
      </c>
      <c r="F14" s="21">
        <f t="shared" si="0"/>
        <v>6.7899992888563777E-3</v>
      </c>
      <c r="Q14" s="34">
        <v>13</v>
      </c>
      <c r="R14" s="16">
        <v>22</v>
      </c>
      <c r="S14" t="s">
        <v>581</v>
      </c>
      <c r="T14">
        <v>76</v>
      </c>
      <c r="U14">
        <v>19.3</v>
      </c>
      <c r="V14" s="14">
        <f>Table3[[#This Row],[Gms]]*Table3[[#This Row],[PPG]]</f>
        <v>1466.8</v>
      </c>
      <c r="W14" s="21">
        <f>Table3[[#This Row],[Total Pts]]/SUM(Table3[Total Pts])</f>
        <v>5.9606026434224297E-3</v>
      </c>
      <c r="X14">
        <f>Q14-Table3[[#This Row],[PPG Rank]]</f>
        <v>-9</v>
      </c>
    </row>
    <row r="15" spans="1:24" x14ac:dyDescent="0.25">
      <c r="A15">
        <v>14</v>
      </c>
      <c r="B15" t="str">
        <f>'Clean 2015'!A16</f>
        <v> Dwyane Wade</v>
      </c>
      <c r="C15" s="19">
        <v>62</v>
      </c>
      <c r="D15" s="19">
        <v>21.5</v>
      </c>
      <c r="E15" s="13">
        <f t="shared" si="1"/>
        <v>1333</v>
      </c>
      <c r="F15" s="21">
        <f t="shared" si="0"/>
        <v>5.4168825495514708E-3</v>
      </c>
      <c r="Q15" s="35">
        <v>14</v>
      </c>
      <c r="R15" s="15">
        <v>25</v>
      </c>
      <c r="S15" t="s">
        <v>584</v>
      </c>
      <c r="T15">
        <v>78</v>
      </c>
      <c r="U15">
        <v>18.5</v>
      </c>
      <c r="V15" s="14">
        <f>Table3[[#This Row],[Gms]]*Table3[[#This Row],[PPG]]</f>
        <v>1443</v>
      </c>
      <c r="W15" s="21">
        <f>Table3[[#This Row],[Total Pts]]/SUM(Table3[Total Pts])</f>
        <v>5.863887111029838E-3</v>
      </c>
      <c r="X15">
        <f>Q15-Table3[[#This Row],[PPG Rank]]</f>
        <v>-11</v>
      </c>
    </row>
    <row r="16" spans="1:24" x14ac:dyDescent="0.25">
      <c r="A16">
        <v>15</v>
      </c>
      <c r="B16" t="str">
        <f>'Clean 2015'!A17</f>
        <v> Rudy Gay</v>
      </c>
      <c r="C16" s="19">
        <v>68</v>
      </c>
      <c r="D16" s="19">
        <v>21.1</v>
      </c>
      <c r="E16" s="13">
        <f t="shared" si="1"/>
        <v>1434.8000000000002</v>
      </c>
      <c r="F16" s="21">
        <f t="shared" si="0"/>
        <v>5.8305649528105413E-3</v>
      </c>
      <c r="Q16" s="34">
        <v>15</v>
      </c>
      <c r="R16" s="15">
        <v>15</v>
      </c>
      <c r="S16" t="s">
        <v>578</v>
      </c>
      <c r="T16">
        <v>68</v>
      </c>
      <c r="U16">
        <v>21.1</v>
      </c>
      <c r="V16" s="14">
        <f>Table3[[#This Row],[Gms]]*Table3[[#This Row],[PPG]]</f>
        <v>1434.8000000000002</v>
      </c>
      <c r="W16" s="21">
        <f>Table3[[#This Row],[Total Pts]]/SUM(Table3[Total Pts])</f>
        <v>5.830564952810543E-3</v>
      </c>
      <c r="X16">
        <f>Q16-Table3[[#This Row],[PPG Rank]]</f>
        <v>0</v>
      </c>
    </row>
    <row r="17" spans="1:24" x14ac:dyDescent="0.25">
      <c r="A17">
        <v>16</v>
      </c>
      <c r="B17" t="str">
        <f>'Clean 2015'!A18</f>
        <v> Chris Bosh</v>
      </c>
      <c r="C17" s="19">
        <v>44</v>
      </c>
      <c r="D17" s="19">
        <v>21.1</v>
      </c>
      <c r="E17" s="13">
        <f t="shared" si="1"/>
        <v>928.40000000000009</v>
      </c>
      <c r="F17" s="21">
        <f t="shared" si="0"/>
        <v>3.772718498877409E-3</v>
      </c>
      <c r="Q17" s="35">
        <v>16</v>
      </c>
      <c r="R17" s="15">
        <v>21</v>
      </c>
      <c r="S17" t="s">
        <v>580</v>
      </c>
      <c r="T17">
        <v>74</v>
      </c>
      <c r="U17">
        <v>19.3</v>
      </c>
      <c r="V17" s="14">
        <f>Table3[[#This Row],[Gms]]*Table3[[#This Row],[PPG]]</f>
        <v>1428.2</v>
      </c>
      <c r="W17" s="21">
        <f>Table3[[#This Row],[Total Pts]]/SUM(Table3[Total Pts])</f>
        <v>5.8037446791218399E-3</v>
      </c>
      <c r="X17">
        <f>Q17-Table3[[#This Row],[PPG Rank]]</f>
        <v>-5</v>
      </c>
    </row>
    <row r="18" spans="1:24" x14ac:dyDescent="0.25">
      <c r="A18">
        <v>17</v>
      </c>
      <c r="B18" t="str">
        <f>'Clean 2015'!A19</f>
        <v> Damian Lillard</v>
      </c>
      <c r="C18" s="19">
        <v>82</v>
      </c>
      <c r="D18" s="19">
        <v>21</v>
      </c>
      <c r="E18" s="13">
        <f t="shared" si="1"/>
        <v>1722</v>
      </c>
      <c r="F18" s="21">
        <f t="shared" si="0"/>
        <v>6.9976532260522381E-3</v>
      </c>
      <c r="Q18" s="34">
        <v>17</v>
      </c>
      <c r="R18" s="15">
        <v>7</v>
      </c>
      <c r="S18" t="s">
        <v>572</v>
      </c>
      <c r="T18">
        <v>59</v>
      </c>
      <c r="U18">
        <v>24.1</v>
      </c>
      <c r="V18" s="14">
        <f>Table3[[#This Row],[Gms]]*Table3[[#This Row],[PPG]]</f>
        <v>1421.9</v>
      </c>
      <c r="W18" s="21">
        <f>Table3[[#This Row],[Total Pts]]/SUM(Table3[Total Pts])</f>
        <v>5.7781435087826249E-3</v>
      </c>
      <c r="X18">
        <f>Q18-Table3[[#This Row],[PPG Rank]]</f>
        <v>10</v>
      </c>
    </row>
    <row r="19" spans="1:24" x14ac:dyDescent="0.25">
      <c r="A19">
        <v>18</v>
      </c>
      <c r="B19" t="str">
        <f>'Clean 2015'!A20</f>
        <v> DeMar DeRozan</v>
      </c>
      <c r="C19" s="19">
        <v>60</v>
      </c>
      <c r="D19" s="19">
        <v>20.100000000000001</v>
      </c>
      <c r="E19" s="13">
        <f t="shared" si="1"/>
        <v>1206</v>
      </c>
      <c r="F19" s="21">
        <f t="shared" si="0"/>
        <v>4.9007954649355392E-3</v>
      </c>
      <c r="Q19" s="35">
        <v>18</v>
      </c>
      <c r="R19" s="16">
        <v>30</v>
      </c>
      <c r="S19" t="s">
        <v>588</v>
      </c>
      <c r="T19">
        <v>81</v>
      </c>
      <c r="U19">
        <v>17.399999999999999</v>
      </c>
      <c r="V19" s="14">
        <f>Table3[[#This Row],[Gms]]*Table3[[#This Row],[PPG]]</f>
        <v>1409.3999999999999</v>
      </c>
      <c r="W19" s="21">
        <f>Table3[[#This Row],[Total Pts]]/SUM(Table3[Total Pts])</f>
        <v>5.7273475358873551E-3</v>
      </c>
      <c r="X19">
        <f>Q19-Table3[[#This Row],[PPG Rank]]</f>
        <v>-12</v>
      </c>
    </row>
    <row r="20" spans="1:24" x14ac:dyDescent="0.25">
      <c r="A20">
        <v>19</v>
      </c>
      <c r="B20" t="str">
        <f>'Clean 2015'!A21</f>
        <v> Jimmy Butler</v>
      </c>
      <c r="C20" s="19">
        <v>65</v>
      </c>
      <c r="D20" s="19">
        <v>20</v>
      </c>
      <c r="E20" s="13">
        <f t="shared" si="1"/>
        <v>1300</v>
      </c>
      <c r="F20" s="21">
        <f t="shared" si="0"/>
        <v>5.2827811811079614E-3</v>
      </c>
      <c r="Q20" s="34">
        <v>19</v>
      </c>
      <c r="R20" s="15">
        <v>29</v>
      </c>
      <c r="S20" t="s">
        <v>587</v>
      </c>
      <c r="T20">
        <v>79</v>
      </c>
      <c r="U20">
        <v>17.600000000000001</v>
      </c>
      <c r="V20" s="14">
        <f>Table3[[#This Row],[Gms]]*Table3[[#This Row],[PPG]]</f>
        <v>1390.4</v>
      </c>
      <c r="W20" s="21">
        <f>Table3[[#This Row],[Total Pts]]/SUM(Table3[Total Pts])</f>
        <v>5.650137657086547E-3</v>
      </c>
      <c r="X20">
        <f>Q20-Table3[[#This Row],[PPG Rank]]</f>
        <v>-10</v>
      </c>
    </row>
    <row r="21" spans="1:24" x14ac:dyDescent="0.25">
      <c r="A21">
        <v>20</v>
      </c>
      <c r="B21" t="str">
        <f>'Clean 2015'!A22</f>
        <v> Kevin Martin</v>
      </c>
      <c r="C21" s="19">
        <v>39</v>
      </c>
      <c r="D21" s="19">
        <v>20</v>
      </c>
      <c r="E21" s="13">
        <f t="shared" si="1"/>
        <v>780</v>
      </c>
      <c r="F21" s="21">
        <f t="shared" si="0"/>
        <v>3.1696687086647767E-3</v>
      </c>
      <c r="Q21" s="35">
        <v>20</v>
      </c>
      <c r="R21" s="16">
        <v>38</v>
      </c>
      <c r="S21" t="s">
        <v>592</v>
      </c>
      <c r="T21">
        <v>82</v>
      </c>
      <c r="U21">
        <v>16.899999999999999</v>
      </c>
      <c r="V21" s="14">
        <f>Table3[[#This Row],[Gms]]*Table3[[#This Row],[PPG]]</f>
        <v>1385.8</v>
      </c>
      <c r="W21" s="21">
        <f>Table3[[#This Row],[Total Pts]]/SUM(Table3[Total Pts])</f>
        <v>5.6314447390610877E-3</v>
      </c>
      <c r="X21">
        <f>Q21-Table3[[#This Row],[PPG Rank]]</f>
        <v>-18</v>
      </c>
    </row>
    <row r="22" spans="1:24" x14ac:dyDescent="0.25">
      <c r="A22">
        <v>21</v>
      </c>
      <c r="B22" t="str">
        <f>'Clean 2015'!A23</f>
        <v> Nikola Vucevic</v>
      </c>
      <c r="C22" s="19">
        <v>74</v>
      </c>
      <c r="D22" s="19">
        <v>19.3</v>
      </c>
      <c r="E22" s="13">
        <f t="shared" si="1"/>
        <v>1428.2</v>
      </c>
      <c r="F22" s="21">
        <f t="shared" si="0"/>
        <v>5.8037446791218391E-3</v>
      </c>
      <c r="Q22" s="34">
        <v>21</v>
      </c>
      <c r="R22" s="15">
        <v>35</v>
      </c>
      <c r="S22" t="s">
        <v>591</v>
      </c>
      <c r="T22">
        <v>81</v>
      </c>
      <c r="U22">
        <v>17</v>
      </c>
      <c r="V22" s="14">
        <f>Table3[[#This Row],[Gms]]*Table3[[#This Row],[PPG]]</f>
        <v>1377</v>
      </c>
      <c r="W22" s="21">
        <f>Table3[[#This Row],[Total Pts]]/SUM(Table3[Total Pts])</f>
        <v>5.5956843741428184E-3</v>
      </c>
      <c r="X22">
        <f>Q22-Table3[[#This Row],[PPG Rank]]</f>
        <v>-14</v>
      </c>
    </row>
    <row r="23" spans="1:24" x14ac:dyDescent="0.25">
      <c r="A23">
        <v>22</v>
      </c>
      <c r="B23" t="str">
        <f>'Clean 2015'!A24</f>
        <v> Gordon Hayward</v>
      </c>
      <c r="C23" s="19">
        <v>76</v>
      </c>
      <c r="D23" s="19">
        <v>19.3</v>
      </c>
      <c r="E23" s="13">
        <f t="shared" si="1"/>
        <v>1466.8</v>
      </c>
      <c r="F23" s="21">
        <f t="shared" si="0"/>
        <v>5.9606026434224288E-3</v>
      </c>
      <c r="Q23" s="35">
        <v>22</v>
      </c>
      <c r="R23" s="16">
        <v>14</v>
      </c>
      <c r="S23" t="s">
        <v>744</v>
      </c>
      <c r="T23">
        <v>62</v>
      </c>
      <c r="U23">
        <v>21.5</v>
      </c>
      <c r="V23" s="14">
        <f>Table3[[#This Row],[Gms]]*Table3[[#This Row],[PPG]]</f>
        <v>1333</v>
      </c>
      <c r="W23" s="21">
        <f>Table3[[#This Row],[Total Pts]]/SUM(Table3[Total Pts])</f>
        <v>5.4168825495514725E-3</v>
      </c>
      <c r="X23">
        <f>Q23-Table3[[#This Row],[PPG Rank]]</f>
        <v>8</v>
      </c>
    </row>
    <row r="24" spans="1:24" x14ac:dyDescent="0.25">
      <c r="A24">
        <v>23</v>
      </c>
      <c r="B24" t="str">
        <f>'Clean 2015'!A25</f>
        <v> Chris Paul</v>
      </c>
      <c r="C24" s="19">
        <v>82</v>
      </c>
      <c r="D24" s="19">
        <v>19.100000000000001</v>
      </c>
      <c r="E24" s="13">
        <f t="shared" si="1"/>
        <v>1566.2</v>
      </c>
      <c r="F24" s="21">
        <f t="shared" si="0"/>
        <v>6.3645322198856071E-3</v>
      </c>
      <c r="Q24" s="34">
        <v>23</v>
      </c>
      <c r="R24" s="16">
        <v>32</v>
      </c>
      <c r="S24" t="s">
        <v>589</v>
      </c>
      <c r="T24">
        <v>77</v>
      </c>
      <c r="U24">
        <v>17.3</v>
      </c>
      <c r="V24" s="14">
        <f>Table3[[#This Row],[Gms]]*Table3[[#This Row],[PPG]]</f>
        <v>1332.1000000000001</v>
      </c>
      <c r="W24" s="21">
        <f>Table3[[#This Row],[Total Pts]]/SUM(Table3[Total Pts])</f>
        <v>5.4132252395030136E-3</v>
      </c>
      <c r="X24">
        <f>Q24-Table3[[#This Row],[PPG Rank]]</f>
        <v>-9</v>
      </c>
    </row>
    <row r="25" spans="1:24" x14ac:dyDescent="0.25">
      <c r="A25">
        <v>24</v>
      </c>
      <c r="B25" t="str">
        <f>'Clean 2015'!A26</f>
        <v> Monta Ellis</v>
      </c>
      <c r="C25" s="19">
        <v>80</v>
      </c>
      <c r="D25" s="19">
        <v>18.899999999999999</v>
      </c>
      <c r="E25" s="13">
        <f t="shared" si="1"/>
        <v>1512</v>
      </c>
      <c r="F25" s="21">
        <f t="shared" si="0"/>
        <v>6.1442808814117207E-3</v>
      </c>
      <c r="Q25" s="35">
        <v>24</v>
      </c>
      <c r="R25" s="15">
        <v>41</v>
      </c>
      <c r="S25" t="s">
        <v>594</v>
      </c>
      <c r="T25">
        <v>79</v>
      </c>
      <c r="U25">
        <v>16.600000000000001</v>
      </c>
      <c r="V25" s="14">
        <f>Table3[[#This Row],[Gms]]*Table3[[#This Row],[PPG]]</f>
        <v>1311.4</v>
      </c>
      <c r="W25" s="21">
        <f>Table3[[#This Row],[Total Pts]]/SUM(Table3[Total Pts])</f>
        <v>5.329107108388448E-3</v>
      </c>
      <c r="X25">
        <f>Q25-Table3[[#This Row],[PPG Rank]]</f>
        <v>-17</v>
      </c>
    </row>
    <row r="26" spans="1:24" x14ac:dyDescent="0.25">
      <c r="A26">
        <v>25</v>
      </c>
      <c r="B26" t="str">
        <f>'Clean 2015'!A27</f>
        <v> Pau Gasol</v>
      </c>
      <c r="C26" s="19">
        <v>78</v>
      </c>
      <c r="D26" s="19">
        <v>18.5</v>
      </c>
      <c r="E26" s="13">
        <f t="shared" si="1"/>
        <v>1443</v>
      </c>
      <c r="F26" s="21">
        <f t="shared" si="0"/>
        <v>5.8638871110298372E-3</v>
      </c>
      <c r="Q26" s="34">
        <v>25</v>
      </c>
      <c r="R26" s="15">
        <v>19</v>
      </c>
      <c r="S26" t="s">
        <v>747</v>
      </c>
      <c r="T26">
        <v>65</v>
      </c>
      <c r="U26">
        <v>20</v>
      </c>
      <c r="V26" s="14">
        <f>Table3[[#This Row],[Gms]]*Table3[[#This Row],[PPG]]</f>
        <v>1300</v>
      </c>
      <c r="W26" s="21">
        <f>Table3[[#This Row],[Total Pts]]/SUM(Table3[Total Pts])</f>
        <v>5.2827811811079622E-3</v>
      </c>
      <c r="X26">
        <f>Q26-Table3[[#This Row],[PPG Rank]]</f>
        <v>6</v>
      </c>
    </row>
    <row r="27" spans="1:24" x14ac:dyDescent="0.25">
      <c r="A27">
        <v>26</v>
      </c>
      <c r="B27" t="str">
        <f>'Clean 2015'!A28</f>
        <v> Victor Oladipo</v>
      </c>
      <c r="C27" s="19">
        <v>72</v>
      </c>
      <c r="D27" s="19">
        <v>17.899999999999999</v>
      </c>
      <c r="E27" s="13">
        <f t="shared" si="1"/>
        <v>1288.8</v>
      </c>
      <c r="F27" s="21">
        <f t="shared" si="0"/>
        <v>5.2372679893937998E-3</v>
      </c>
      <c r="Q27" s="35">
        <v>26</v>
      </c>
      <c r="R27" s="16">
        <v>26</v>
      </c>
      <c r="S27" t="s">
        <v>585</v>
      </c>
      <c r="T27">
        <v>72</v>
      </c>
      <c r="U27">
        <v>17.899999999999999</v>
      </c>
      <c r="V27" s="14">
        <f>Table3[[#This Row],[Gms]]*Table3[[#This Row],[PPG]]</f>
        <v>1288.8</v>
      </c>
      <c r="W27" s="21">
        <f>Table3[[#This Row],[Total Pts]]/SUM(Table3[Total Pts])</f>
        <v>5.2372679893938016E-3</v>
      </c>
      <c r="X27">
        <f>Q27-Table3[[#This Row],[PPG Rank]]</f>
        <v>0</v>
      </c>
    </row>
    <row r="28" spans="1:24" x14ac:dyDescent="0.25">
      <c r="A28">
        <v>27</v>
      </c>
      <c r="B28" t="str">
        <f>'Clean 2015'!A29</f>
        <v> Kyle Lowry</v>
      </c>
      <c r="C28" s="19">
        <v>70</v>
      </c>
      <c r="D28" s="19">
        <v>17.8</v>
      </c>
      <c r="E28" s="13">
        <f t="shared" si="1"/>
        <v>1246</v>
      </c>
      <c r="F28" s="21">
        <f t="shared" si="0"/>
        <v>5.0633425782004001E-3</v>
      </c>
      <c r="Q28" s="34">
        <v>27</v>
      </c>
      <c r="R28" s="15">
        <v>45</v>
      </c>
      <c r="S28" t="s">
        <v>596</v>
      </c>
      <c r="T28">
        <v>78</v>
      </c>
      <c r="U28">
        <v>16.399999999999999</v>
      </c>
      <c r="V28" s="14">
        <f>Table3[[#This Row],[Gms]]*Table3[[#This Row],[PPG]]</f>
        <v>1279.1999999999998</v>
      </c>
      <c r="W28" s="21">
        <f>Table3[[#This Row],[Total Pts]]/SUM(Table3[Total Pts])</f>
        <v>5.1982566822102345E-3</v>
      </c>
      <c r="X28">
        <f>Q28-Table3[[#This Row],[PPG Rank]]</f>
        <v>-18</v>
      </c>
    </row>
    <row r="29" spans="1:24" x14ac:dyDescent="0.25">
      <c r="A29">
        <v>28</v>
      </c>
      <c r="B29" t="str">
        <f>'Clean 2015'!A30</f>
        <v> Derrick Rose</v>
      </c>
      <c r="C29" s="19">
        <v>51</v>
      </c>
      <c r="D29" s="19">
        <v>17.7</v>
      </c>
      <c r="E29" s="13">
        <f t="shared" si="1"/>
        <v>902.69999999999993</v>
      </c>
      <c r="F29" s="21">
        <f t="shared" si="0"/>
        <v>3.6682819786047357E-3</v>
      </c>
      <c r="Q29" s="35">
        <v>28</v>
      </c>
      <c r="R29" s="16">
        <v>46</v>
      </c>
      <c r="S29" t="s">
        <v>597</v>
      </c>
      <c r="T29">
        <v>78</v>
      </c>
      <c r="U29">
        <v>16.3</v>
      </c>
      <c r="V29" s="14">
        <f>Table3[[#This Row],[Gms]]*Table3[[#This Row],[PPG]]</f>
        <v>1271.4000000000001</v>
      </c>
      <c r="W29" s="21">
        <f>Table3[[#This Row],[Total Pts]]/SUM(Table3[Total Pts])</f>
        <v>5.166559995123588E-3</v>
      </c>
      <c r="X29">
        <f>Q29-Table3[[#This Row],[PPG Rank]]</f>
        <v>-18</v>
      </c>
    </row>
    <row r="30" spans="1:24" x14ac:dyDescent="0.25">
      <c r="A30">
        <v>29</v>
      </c>
      <c r="B30" t="str">
        <f>'Clean 2015'!A31</f>
        <v> John Wall</v>
      </c>
      <c r="C30" s="19">
        <v>79</v>
      </c>
      <c r="D30" s="19">
        <v>17.600000000000001</v>
      </c>
      <c r="E30" s="13">
        <f t="shared" si="1"/>
        <v>1390.4</v>
      </c>
      <c r="F30" s="21">
        <f t="shared" si="0"/>
        <v>5.6501376570865462E-3</v>
      </c>
      <c r="Q30" s="34">
        <v>29</v>
      </c>
      <c r="R30" s="15">
        <v>61</v>
      </c>
      <c r="S30" t="s">
        <v>604</v>
      </c>
      <c r="T30">
        <v>82</v>
      </c>
      <c r="U30">
        <v>15.3</v>
      </c>
      <c r="V30" s="14">
        <f>Table3[[#This Row],[Gms]]*Table3[[#This Row],[PPG]]</f>
        <v>1254.6000000000001</v>
      </c>
      <c r="W30" s="21">
        <f>Table3[[#This Row],[Total Pts]]/SUM(Table3[Total Pts])</f>
        <v>5.0982902075523461E-3</v>
      </c>
      <c r="X30">
        <f>Q30-Table3[[#This Row],[PPG Rank]]</f>
        <v>-32</v>
      </c>
    </row>
    <row r="31" spans="1:24" x14ac:dyDescent="0.25">
      <c r="A31">
        <v>30</v>
      </c>
      <c r="B31" t="str">
        <f>'Clean 2015'!A32</f>
        <v> Marc Gasol</v>
      </c>
      <c r="C31" s="19">
        <v>81</v>
      </c>
      <c r="D31" s="19">
        <v>17.399999999999999</v>
      </c>
      <c r="E31" s="13">
        <f t="shared" si="1"/>
        <v>1409.3999999999999</v>
      </c>
      <c r="F31" s="21">
        <f t="shared" si="0"/>
        <v>5.7273475358873534E-3</v>
      </c>
      <c r="Q31" s="35">
        <v>30</v>
      </c>
      <c r="R31" s="15">
        <v>27</v>
      </c>
      <c r="S31" t="s">
        <v>586</v>
      </c>
      <c r="T31">
        <v>70</v>
      </c>
      <c r="U31">
        <v>17.8</v>
      </c>
      <c r="V31" s="14">
        <f>Table3[[#This Row],[Gms]]*Table3[[#This Row],[PPG]]</f>
        <v>1246</v>
      </c>
      <c r="W31" s="21">
        <f>Table3[[#This Row],[Total Pts]]/SUM(Table3[Total Pts])</f>
        <v>5.0633425782004009E-3</v>
      </c>
      <c r="X31">
        <f>Q31-Table3[[#This Row],[PPG Rank]]</f>
        <v>3</v>
      </c>
    </row>
    <row r="32" spans="1:24" x14ac:dyDescent="0.25">
      <c r="A32">
        <v>31</v>
      </c>
      <c r="B32" t="str">
        <f>'Clean 2015'!A33</f>
        <v> Kemba Walker</v>
      </c>
      <c r="C32" s="19">
        <v>62</v>
      </c>
      <c r="D32" s="19">
        <v>17.3</v>
      </c>
      <c r="E32" s="13">
        <f t="shared" si="1"/>
        <v>1072.6000000000001</v>
      </c>
      <c r="F32" s="21">
        <f t="shared" si="0"/>
        <v>4.3587008421972304E-3</v>
      </c>
      <c r="Q32" s="34">
        <v>31</v>
      </c>
      <c r="R32" s="15">
        <v>59</v>
      </c>
      <c r="S32" t="s">
        <v>603</v>
      </c>
      <c r="T32">
        <v>80</v>
      </c>
      <c r="U32">
        <v>15.5</v>
      </c>
      <c r="V32" s="14">
        <f>Table3[[#This Row],[Gms]]*Table3[[#This Row],[PPG]]</f>
        <v>1240</v>
      </c>
      <c r="W32" s="21">
        <f>Table3[[#This Row],[Total Pts]]/SUM(Table3[Total Pts])</f>
        <v>5.0389605112106722E-3</v>
      </c>
      <c r="X32">
        <f>Q32-Table3[[#This Row],[PPG Rank]]</f>
        <v>-28</v>
      </c>
    </row>
    <row r="33" spans="1:24" x14ac:dyDescent="0.25">
      <c r="A33">
        <v>32</v>
      </c>
      <c r="B33" t="str">
        <f>'Clean 2015'!A34</f>
        <v> Dirk Nowitzki</v>
      </c>
      <c r="C33" s="19">
        <v>77</v>
      </c>
      <c r="D33" s="19">
        <v>17.3</v>
      </c>
      <c r="E33" s="13">
        <f t="shared" si="1"/>
        <v>1332.1000000000001</v>
      </c>
      <c r="F33" s="21">
        <f t="shared" si="0"/>
        <v>5.4132252395030118E-3</v>
      </c>
      <c r="Q33" s="35">
        <v>32</v>
      </c>
      <c r="R33" s="15">
        <v>33</v>
      </c>
      <c r="S33" t="s">
        <v>590</v>
      </c>
      <c r="T33">
        <v>72</v>
      </c>
      <c r="U33">
        <v>17.2</v>
      </c>
      <c r="V33" s="14">
        <f>Table3[[#This Row],[Gms]]*Table3[[#This Row],[PPG]]</f>
        <v>1238.3999999999999</v>
      </c>
      <c r="W33" s="21">
        <f>Table3[[#This Row],[Total Pts]]/SUM(Table3[Total Pts])</f>
        <v>5.0324586266800768E-3</v>
      </c>
      <c r="X33">
        <f>Q33-Table3[[#This Row],[PPG Rank]]</f>
        <v>-1</v>
      </c>
    </row>
    <row r="34" spans="1:24" x14ac:dyDescent="0.25">
      <c r="A34">
        <v>33</v>
      </c>
      <c r="B34" t="str">
        <f>'Clean 2015'!A35</f>
        <v> Brook Lopez</v>
      </c>
      <c r="C34" s="19">
        <v>72</v>
      </c>
      <c r="D34" s="19">
        <v>17.2</v>
      </c>
      <c r="E34" s="13">
        <f t="shared" si="1"/>
        <v>1238.3999999999999</v>
      </c>
      <c r="F34" s="21">
        <f t="shared" si="0"/>
        <v>5.032458626680076E-3</v>
      </c>
      <c r="Q34" s="34">
        <v>33</v>
      </c>
      <c r="R34" s="16">
        <v>44</v>
      </c>
      <c r="S34" t="s">
        <v>595</v>
      </c>
      <c r="T34">
        <v>75</v>
      </c>
      <c r="U34">
        <v>16.399999999999999</v>
      </c>
      <c r="V34" s="14">
        <f>Table3[[#This Row],[Gms]]*Table3[[#This Row],[PPG]]</f>
        <v>1230</v>
      </c>
      <c r="W34" s="21">
        <f>Table3[[#This Row],[Total Pts]]/SUM(Table3[Total Pts])</f>
        <v>4.9983237328944568E-3</v>
      </c>
      <c r="X34">
        <f>Q34-Table3[[#This Row],[PPG Rank]]</f>
        <v>-11</v>
      </c>
    </row>
    <row r="35" spans="1:24" x14ac:dyDescent="0.25">
      <c r="A35">
        <v>34</v>
      </c>
      <c r="B35" t="str">
        <f>'Clean 2015'!A36</f>
        <v> Tobias Harris</v>
      </c>
      <c r="C35" s="19">
        <v>68</v>
      </c>
      <c r="D35" s="19">
        <v>17.100000000000001</v>
      </c>
      <c r="E35" s="13">
        <f t="shared" si="1"/>
        <v>1162.8000000000002</v>
      </c>
      <c r="F35" s="21">
        <f t="shared" si="0"/>
        <v>4.725244582609491E-3</v>
      </c>
      <c r="Q35" s="35">
        <v>34</v>
      </c>
      <c r="R35" s="15">
        <v>39</v>
      </c>
      <c r="S35" t="s">
        <v>593</v>
      </c>
      <c r="T35">
        <v>73</v>
      </c>
      <c r="U35">
        <v>16.7</v>
      </c>
      <c r="V35" s="14">
        <f>Table3[[#This Row],[Gms]]*Table3[[#This Row],[PPG]]</f>
        <v>1219.0999999999999</v>
      </c>
      <c r="W35" s="21">
        <f>Table3[[#This Row],[Total Pts]]/SUM(Table3[Total Pts])</f>
        <v>4.9540296445297815E-3</v>
      </c>
      <c r="X35">
        <f>Q35-Table3[[#This Row],[PPG Rank]]</f>
        <v>-5</v>
      </c>
    </row>
    <row r="36" spans="1:24" x14ac:dyDescent="0.25">
      <c r="A36">
        <v>35</v>
      </c>
      <c r="B36" t="str">
        <f>'Clean 2015'!A37</f>
        <v> Eric Bledsoe</v>
      </c>
      <c r="C36" s="19">
        <v>81</v>
      </c>
      <c r="D36" s="19">
        <v>17</v>
      </c>
      <c r="E36" s="13">
        <f t="shared" si="1"/>
        <v>1377</v>
      </c>
      <c r="F36" s="21">
        <f t="shared" si="0"/>
        <v>5.5956843741428175E-3</v>
      </c>
      <c r="Q36" s="34">
        <v>35</v>
      </c>
      <c r="R36" s="16">
        <v>18</v>
      </c>
      <c r="S36" t="s">
        <v>746</v>
      </c>
      <c r="T36">
        <v>60</v>
      </c>
      <c r="U36">
        <v>20.100000000000001</v>
      </c>
      <c r="V36" s="14">
        <f>Table3[[#This Row],[Gms]]*Table3[[#This Row],[PPG]]</f>
        <v>1206</v>
      </c>
      <c r="W36" s="21">
        <f>Table3[[#This Row],[Total Pts]]/SUM(Table3[Total Pts])</f>
        <v>4.9007954649355409E-3</v>
      </c>
      <c r="X36">
        <f>Q36-Table3[[#This Row],[PPG Rank]]</f>
        <v>17</v>
      </c>
    </row>
    <row r="37" spans="1:24" x14ac:dyDescent="0.25">
      <c r="A37">
        <v>36</v>
      </c>
      <c r="B37" t="str">
        <f>'Clean 2015'!A38</f>
        <v> Brandon Knight</v>
      </c>
      <c r="C37" s="19">
        <v>63</v>
      </c>
      <c r="D37" s="19">
        <v>17</v>
      </c>
      <c r="E37" s="13">
        <f t="shared" si="1"/>
        <v>1071</v>
      </c>
      <c r="F37" s="21">
        <f t="shared" si="0"/>
        <v>4.3521989576666359E-3</v>
      </c>
      <c r="Q37" s="35">
        <v>36</v>
      </c>
      <c r="R37" s="16">
        <v>50</v>
      </c>
      <c r="S37" t="s">
        <v>599</v>
      </c>
      <c r="T37">
        <v>74</v>
      </c>
      <c r="U37">
        <v>16</v>
      </c>
      <c r="V37" s="14">
        <f>Table3[[#This Row],[Gms]]*Table3[[#This Row],[PPG]]</f>
        <v>1184</v>
      </c>
      <c r="W37" s="21">
        <f>Table3[[#This Row],[Total Pts]]/SUM(Table3[Total Pts])</f>
        <v>4.8113945526398671E-3</v>
      </c>
      <c r="X37">
        <f>Q37-Table3[[#This Row],[PPG Rank]]</f>
        <v>-14</v>
      </c>
    </row>
    <row r="38" spans="1:24" x14ac:dyDescent="0.25">
      <c r="A38">
        <v>37</v>
      </c>
      <c r="B38" t="str">
        <f>'Clean 2015'!A39</f>
        <v> Tony Wroten</v>
      </c>
      <c r="C38" s="19">
        <v>30</v>
      </c>
      <c r="D38" s="19">
        <v>16.899999999999999</v>
      </c>
      <c r="E38" s="13">
        <f t="shared" si="1"/>
        <v>506.99999999999994</v>
      </c>
      <c r="F38" s="21">
        <f t="shared" si="0"/>
        <v>2.0602846606321045E-3</v>
      </c>
      <c r="Q38" s="34">
        <v>37</v>
      </c>
      <c r="R38" s="15">
        <v>65</v>
      </c>
      <c r="S38" t="s">
        <v>607</v>
      </c>
      <c r="T38">
        <v>78</v>
      </c>
      <c r="U38">
        <v>15</v>
      </c>
      <c r="V38" s="14">
        <f>Table3[[#This Row],[Gms]]*Table3[[#This Row],[PPG]]</f>
        <v>1170</v>
      </c>
      <c r="W38" s="21">
        <f>Table3[[#This Row],[Total Pts]]/SUM(Table3[Total Pts])</f>
        <v>4.7545030629971658E-3</v>
      </c>
      <c r="X38">
        <f>Q38-Table3[[#This Row],[PPG Rank]]</f>
        <v>-28</v>
      </c>
    </row>
    <row r="39" spans="1:24" x14ac:dyDescent="0.25">
      <c r="A39">
        <v>38</v>
      </c>
      <c r="B39" t="str">
        <f>'Clean 2015'!A40</f>
        <v> Andrew Wiggins</v>
      </c>
      <c r="C39" s="19">
        <v>82</v>
      </c>
      <c r="D39" s="19">
        <v>16.899999999999999</v>
      </c>
      <c r="E39" s="13">
        <f t="shared" si="1"/>
        <v>1385.8</v>
      </c>
      <c r="F39" s="21">
        <f t="shared" si="0"/>
        <v>5.631444739061086E-3</v>
      </c>
      <c r="Q39" s="35">
        <v>38</v>
      </c>
      <c r="R39" s="16">
        <v>34</v>
      </c>
      <c r="S39" t="s">
        <v>751</v>
      </c>
      <c r="T39">
        <v>68</v>
      </c>
      <c r="U39">
        <v>17.100000000000001</v>
      </c>
      <c r="V39" s="14">
        <f>Table3[[#This Row],[Gms]]*Table3[[#This Row],[PPG]]</f>
        <v>1162.8000000000002</v>
      </c>
      <c r="W39" s="21">
        <f>Table3[[#This Row],[Total Pts]]/SUM(Table3[Total Pts])</f>
        <v>4.7252445826094919E-3</v>
      </c>
      <c r="X39">
        <f>Q39-Table3[[#This Row],[PPG Rank]]</f>
        <v>4</v>
      </c>
    </row>
    <row r="40" spans="1:24" x14ac:dyDescent="0.25">
      <c r="A40">
        <v>39</v>
      </c>
      <c r="B40" t="str">
        <f>'Clean 2015'!A41</f>
        <v> Paul Millsap</v>
      </c>
      <c r="C40" s="19">
        <v>73</v>
      </c>
      <c r="D40" s="19">
        <v>16.7</v>
      </c>
      <c r="E40" s="13">
        <f t="shared" si="1"/>
        <v>1219.0999999999999</v>
      </c>
      <c r="F40" s="21">
        <f t="shared" si="0"/>
        <v>4.9540296445297807E-3</v>
      </c>
      <c r="Q40" s="34">
        <v>39</v>
      </c>
      <c r="R40" s="16">
        <v>58</v>
      </c>
      <c r="S40" t="s">
        <v>602</v>
      </c>
      <c r="T40">
        <v>75</v>
      </c>
      <c r="U40">
        <v>15.5</v>
      </c>
      <c r="V40" s="14">
        <f>Table3[[#This Row],[Gms]]*Table3[[#This Row],[PPG]]</f>
        <v>1162.5</v>
      </c>
      <c r="W40" s="21">
        <f>Table3[[#This Row],[Total Pts]]/SUM(Table3[Total Pts])</f>
        <v>4.7240254792600047E-3</v>
      </c>
      <c r="X40">
        <f>Q40-Table3[[#This Row],[PPG Rank]]</f>
        <v>-19</v>
      </c>
    </row>
    <row r="41" spans="1:24" x14ac:dyDescent="0.25">
      <c r="A41">
        <v>40</v>
      </c>
      <c r="B41" t="str">
        <f>'Clean 2015'!A42</f>
        <v> Al Jefferson</v>
      </c>
      <c r="C41" s="19">
        <v>65</v>
      </c>
      <c r="D41" s="19">
        <v>16.600000000000001</v>
      </c>
      <c r="E41" s="13">
        <f t="shared" si="1"/>
        <v>1079</v>
      </c>
      <c r="F41" s="21">
        <f t="shared" si="0"/>
        <v>4.3847083803196076E-3</v>
      </c>
      <c r="Q41" s="35">
        <v>40</v>
      </c>
      <c r="R41" s="15">
        <v>51</v>
      </c>
      <c r="S41" t="s">
        <v>600</v>
      </c>
      <c r="T41">
        <v>73</v>
      </c>
      <c r="U41">
        <v>15.9</v>
      </c>
      <c r="V41" s="14">
        <f>Table3[[#This Row],[Gms]]*Table3[[#This Row],[PPG]]</f>
        <v>1160.7</v>
      </c>
      <c r="W41" s="21">
        <f>Table3[[#This Row],[Total Pts]]/SUM(Table3[Total Pts])</f>
        <v>4.716710859163086E-3</v>
      </c>
      <c r="X41">
        <f>Q41-Table3[[#This Row],[PPG Rank]]</f>
        <v>-11</v>
      </c>
    </row>
    <row r="42" spans="1:24" x14ac:dyDescent="0.25">
      <c r="A42">
        <v>41</v>
      </c>
      <c r="B42" t="str">
        <f>'Clean 2015'!A43</f>
        <v> Tyreke Evans</v>
      </c>
      <c r="C42" s="19">
        <v>79</v>
      </c>
      <c r="D42" s="19">
        <v>16.600000000000001</v>
      </c>
      <c r="E42" s="13">
        <f t="shared" si="1"/>
        <v>1311.4</v>
      </c>
      <c r="F42" s="21">
        <f t="shared" si="0"/>
        <v>5.3291071083884471E-3</v>
      </c>
      <c r="Q42" s="34">
        <v>41</v>
      </c>
      <c r="R42" s="16">
        <v>64</v>
      </c>
      <c r="S42" t="s">
        <v>606</v>
      </c>
      <c r="T42">
        <v>76</v>
      </c>
      <c r="U42">
        <v>15.2</v>
      </c>
      <c r="V42" s="14">
        <f>Table3[[#This Row],[Gms]]*Table3[[#This Row],[PPG]]</f>
        <v>1155.2</v>
      </c>
      <c r="W42" s="21">
        <f>Table3[[#This Row],[Total Pts]]/SUM(Table3[Total Pts])</f>
        <v>4.6943606310891678E-3</v>
      </c>
      <c r="X42">
        <f>Q42-Table3[[#This Row],[PPG Rank]]</f>
        <v>-23</v>
      </c>
    </row>
    <row r="43" spans="1:24" x14ac:dyDescent="0.25">
      <c r="A43">
        <v>42</v>
      </c>
      <c r="B43" t="str">
        <f>'Clean 2015'!A44</f>
        <v> Kawhi Leonard</v>
      </c>
      <c r="C43" s="19">
        <v>64</v>
      </c>
      <c r="D43" s="19">
        <v>16.5</v>
      </c>
      <c r="E43" s="13">
        <f t="shared" si="1"/>
        <v>1056</v>
      </c>
      <c r="F43" s="21">
        <f t="shared" si="0"/>
        <v>4.2912437901923128E-3</v>
      </c>
      <c r="Q43" s="35">
        <v>42</v>
      </c>
      <c r="R43" s="16">
        <v>70</v>
      </c>
      <c r="S43" t="s">
        <v>609</v>
      </c>
      <c r="T43">
        <v>80</v>
      </c>
      <c r="U43">
        <v>14.4</v>
      </c>
      <c r="V43" s="14">
        <f>Table3[[#This Row],[Gms]]*Table3[[#This Row],[PPG]]</f>
        <v>1152</v>
      </c>
      <c r="W43" s="21">
        <f>Table3[[#This Row],[Total Pts]]/SUM(Table3[Total Pts])</f>
        <v>4.6813568620279787E-3</v>
      </c>
      <c r="X43">
        <f>Q43-Table3[[#This Row],[PPG Rank]]</f>
        <v>-28</v>
      </c>
    </row>
    <row r="44" spans="1:24" x14ac:dyDescent="0.25">
      <c r="A44">
        <v>43</v>
      </c>
      <c r="B44" t="str">
        <f>'Clean 2015'!A45</f>
        <v> Isaiah Thomas</v>
      </c>
      <c r="C44" s="19">
        <v>67</v>
      </c>
      <c r="D44" s="19">
        <v>16.399999999999999</v>
      </c>
      <c r="E44" s="13">
        <f t="shared" si="1"/>
        <v>1098.8</v>
      </c>
      <c r="F44" s="21">
        <f t="shared" si="0"/>
        <v>4.4651692013857134E-3</v>
      </c>
      <c r="Q44" s="34">
        <v>43</v>
      </c>
      <c r="R44" s="16">
        <v>48</v>
      </c>
      <c r="S44" t="s">
        <v>598</v>
      </c>
      <c r="T44">
        <v>71</v>
      </c>
      <c r="U44">
        <v>16.100000000000001</v>
      </c>
      <c r="V44" s="14">
        <f>Table3[[#This Row],[Gms]]*Table3[[#This Row],[PPG]]</f>
        <v>1143.1000000000001</v>
      </c>
      <c r="W44" s="21">
        <f>Table3[[#This Row],[Total Pts]]/SUM(Table3[Total Pts])</f>
        <v>4.6451901293265482E-3</v>
      </c>
      <c r="X44">
        <f>Q44-Table3[[#This Row],[PPG Rank]]</f>
        <v>-5</v>
      </c>
    </row>
    <row r="45" spans="1:24" x14ac:dyDescent="0.25">
      <c r="A45">
        <v>44</v>
      </c>
      <c r="B45" t="str">
        <f>'Clean 2015'!A46</f>
        <v> Kevin Love</v>
      </c>
      <c r="C45" s="19">
        <v>75</v>
      </c>
      <c r="D45" s="19">
        <v>16.399999999999999</v>
      </c>
      <c r="E45" s="13">
        <f t="shared" si="1"/>
        <v>1230</v>
      </c>
      <c r="F45" s="21">
        <f t="shared" si="0"/>
        <v>4.9983237328944559E-3</v>
      </c>
      <c r="Q45" s="35">
        <v>44</v>
      </c>
      <c r="R45" s="15">
        <v>63</v>
      </c>
      <c r="S45" t="s">
        <v>605</v>
      </c>
      <c r="T45">
        <v>75</v>
      </c>
      <c r="U45">
        <v>15.2</v>
      </c>
      <c r="V45" s="14">
        <f>Table3[[#This Row],[Gms]]*Table3[[#This Row],[PPG]]</f>
        <v>1140</v>
      </c>
      <c r="W45" s="21">
        <f>Table3[[#This Row],[Total Pts]]/SUM(Table3[Total Pts])</f>
        <v>4.6325927280485213E-3</v>
      </c>
      <c r="X45">
        <f>Q45-Table3[[#This Row],[PPG Rank]]</f>
        <v>-19</v>
      </c>
    </row>
    <row r="46" spans="1:24" x14ac:dyDescent="0.25">
      <c r="A46">
        <v>45</v>
      </c>
      <c r="B46" t="str">
        <f>'Clean 2015'!A47</f>
        <v> J.J. Redick</v>
      </c>
      <c r="C46" s="19">
        <v>78</v>
      </c>
      <c r="D46" s="19">
        <v>16.399999999999999</v>
      </c>
      <c r="E46" s="13">
        <f t="shared" si="1"/>
        <v>1279.1999999999998</v>
      </c>
      <c r="F46" s="21">
        <f t="shared" si="0"/>
        <v>5.1982566822102328E-3</v>
      </c>
      <c r="Q46" s="34">
        <v>45</v>
      </c>
      <c r="R46" s="16">
        <v>80</v>
      </c>
      <c r="S46" t="s">
        <v>615</v>
      </c>
      <c r="T46">
        <v>82</v>
      </c>
      <c r="U46">
        <v>13.8</v>
      </c>
      <c r="V46" s="14">
        <f>Table3[[#This Row],[Gms]]*Table3[[#This Row],[PPG]]</f>
        <v>1131.6000000000001</v>
      </c>
      <c r="W46" s="21">
        <f>Table3[[#This Row],[Total Pts]]/SUM(Table3[Total Pts])</f>
        <v>4.5984578342629003E-3</v>
      </c>
      <c r="X46">
        <f>Q46-Table3[[#This Row],[PPG Rank]]</f>
        <v>-35</v>
      </c>
    </row>
    <row r="47" spans="1:24" x14ac:dyDescent="0.25">
      <c r="A47">
        <v>46</v>
      </c>
      <c r="B47" t="str">
        <f>'Clean 2015'!A48</f>
        <v> Goran Dragic</v>
      </c>
      <c r="C47" s="19">
        <v>78</v>
      </c>
      <c r="D47" s="19">
        <v>16.3</v>
      </c>
      <c r="E47" s="13">
        <f t="shared" si="1"/>
        <v>1271.4000000000001</v>
      </c>
      <c r="F47" s="21">
        <f t="shared" si="0"/>
        <v>5.1665599951235862E-3</v>
      </c>
      <c r="Q47" s="35">
        <v>46</v>
      </c>
      <c r="R47" s="15">
        <v>69</v>
      </c>
      <c r="S47" t="s">
        <v>608</v>
      </c>
      <c r="T47">
        <v>77</v>
      </c>
      <c r="U47">
        <v>14.5</v>
      </c>
      <c r="V47" s="14">
        <f>Table3[[#This Row],[Gms]]*Table3[[#This Row],[PPG]]</f>
        <v>1116.5</v>
      </c>
      <c r="W47" s="21">
        <f>Table3[[#This Row],[Total Pts]]/SUM(Table3[Total Pts])</f>
        <v>4.5370962990054151E-3</v>
      </c>
      <c r="X47">
        <f>Q47-Table3[[#This Row],[PPG Rank]]</f>
        <v>-23</v>
      </c>
    </row>
    <row r="48" spans="1:24" x14ac:dyDescent="0.25">
      <c r="A48">
        <v>47</v>
      </c>
      <c r="B48" t="str">
        <f>'Clean 2015'!A49</f>
        <v> Darren Collison</v>
      </c>
      <c r="C48" s="19">
        <v>45</v>
      </c>
      <c r="D48" s="19">
        <v>16.100000000000001</v>
      </c>
      <c r="E48" s="13">
        <f t="shared" si="1"/>
        <v>724.50000000000011</v>
      </c>
      <c r="F48" s="21">
        <f t="shared" si="0"/>
        <v>2.9441345890097834E-3</v>
      </c>
      <c r="Q48" s="34">
        <v>47</v>
      </c>
      <c r="R48" s="15">
        <v>55</v>
      </c>
      <c r="S48" t="s">
        <v>601</v>
      </c>
      <c r="T48">
        <v>70</v>
      </c>
      <c r="U48">
        <v>15.8</v>
      </c>
      <c r="V48" s="14">
        <f>Table3[[#This Row],[Gms]]*Table3[[#This Row],[PPG]]</f>
        <v>1106</v>
      </c>
      <c r="W48" s="21">
        <f>Table3[[#This Row],[Total Pts]]/SUM(Table3[Total Pts])</f>
        <v>4.49442768177339E-3</v>
      </c>
      <c r="X48">
        <f>Q48-Table3[[#This Row],[PPG Rank]]</f>
        <v>-8</v>
      </c>
    </row>
    <row r="49" spans="1:24" x14ac:dyDescent="0.25">
      <c r="A49">
        <v>48</v>
      </c>
      <c r="B49" t="str">
        <f>'Clean 2015'!A50</f>
        <v> Zach Randolph</v>
      </c>
      <c r="C49" s="19">
        <v>71</v>
      </c>
      <c r="D49" s="19">
        <v>16.100000000000001</v>
      </c>
      <c r="E49" s="13">
        <f t="shared" si="1"/>
        <v>1143.1000000000001</v>
      </c>
      <c r="F49" s="21">
        <f t="shared" si="0"/>
        <v>4.6451901293265473E-3</v>
      </c>
      <c r="Q49" s="35">
        <v>48</v>
      </c>
      <c r="R49" s="15">
        <v>43</v>
      </c>
      <c r="S49" t="s">
        <v>756</v>
      </c>
      <c r="T49">
        <v>67</v>
      </c>
      <c r="U49">
        <v>16.399999999999999</v>
      </c>
      <c r="V49" s="14">
        <f>Table3[[#This Row],[Gms]]*Table3[[#This Row],[PPG]]</f>
        <v>1098.8</v>
      </c>
      <c r="W49" s="21">
        <f>Table3[[#This Row],[Total Pts]]/SUM(Table3[Total Pts])</f>
        <v>4.4651692013857143E-3</v>
      </c>
      <c r="X49">
        <f>Q49-Table3[[#This Row],[PPG Rank]]</f>
        <v>5</v>
      </c>
    </row>
    <row r="50" spans="1:24" x14ac:dyDescent="0.25">
      <c r="A50">
        <v>49</v>
      </c>
      <c r="B50" t="str">
        <f>'Clean 2015'!A51</f>
        <v> George Hill</v>
      </c>
      <c r="C50" s="19">
        <v>43</v>
      </c>
      <c r="D50" s="19">
        <v>16.100000000000001</v>
      </c>
      <c r="E50" s="13">
        <f t="shared" si="1"/>
        <v>692.30000000000007</v>
      </c>
      <c r="F50" s="21">
        <f t="shared" si="0"/>
        <v>2.8132841628315708E-3</v>
      </c>
      <c r="Q50" s="34">
        <v>49</v>
      </c>
      <c r="R50" s="15">
        <v>53</v>
      </c>
      <c r="S50" t="s">
        <v>760</v>
      </c>
      <c r="T50">
        <v>69</v>
      </c>
      <c r="U50">
        <v>15.9</v>
      </c>
      <c r="V50" s="14">
        <f>Table3[[#This Row],[Gms]]*Table3[[#This Row],[PPG]]</f>
        <v>1097.1000000000001</v>
      </c>
      <c r="W50" s="21">
        <f>Table3[[#This Row],[Total Pts]]/SUM(Table3[Total Pts])</f>
        <v>4.4582609490719585E-3</v>
      </c>
      <c r="X50">
        <f>Q50-Table3[[#This Row],[PPG Rank]]</f>
        <v>-4</v>
      </c>
    </row>
    <row r="51" spans="1:24" x14ac:dyDescent="0.25">
      <c r="A51">
        <v>50</v>
      </c>
      <c r="B51" t="str">
        <f>'Clean 2015'!A52</f>
        <v> Derrick Favors</v>
      </c>
      <c r="C51" s="19">
        <v>74</v>
      </c>
      <c r="D51" s="19">
        <v>16</v>
      </c>
      <c r="E51" s="13">
        <f t="shared" si="1"/>
        <v>1184</v>
      </c>
      <c r="F51" s="21">
        <f t="shared" si="0"/>
        <v>4.8113945526398662E-3</v>
      </c>
      <c r="Q51" s="35">
        <v>50</v>
      </c>
      <c r="R51" s="15">
        <v>79</v>
      </c>
      <c r="S51" t="s">
        <v>614</v>
      </c>
      <c r="T51">
        <v>78</v>
      </c>
      <c r="U51">
        <v>13.9</v>
      </c>
      <c r="V51" s="14">
        <f>Table3[[#This Row],[Gms]]*Table3[[#This Row],[PPG]]</f>
        <v>1084.2</v>
      </c>
      <c r="W51" s="21">
        <f>Table3[[#This Row],[Total Pts]]/SUM(Table3[Total Pts])</f>
        <v>4.4058395050440412E-3</v>
      </c>
      <c r="X51">
        <f>Q51-Table3[[#This Row],[PPG Rank]]</f>
        <v>-29</v>
      </c>
    </row>
    <row r="52" spans="1:24" x14ac:dyDescent="0.25">
      <c r="A52">
        <v>51</v>
      </c>
      <c r="B52" t="str">
        <f>'Clean 2015'!A53</f>
        <v> Jeff Teague</v>
      </c>
      <c r="C52" s="19">
        <v>73</v>
      </c>
      <c r="D52" s="19">
        <v>15.9</v>
      </c>
      <c r="E52" s="13">
        <f t="shared" si="1"/>
        <v>1160.7</v>
      </c>
      <c r="F52" s="21">
        <f t="shared" si="0"/>
        <v>4.7167108591630851E-3</v>
      </c>
      <c r="Q52" s="34">
        <v>51</v>
      </c>
      <c r="R52" s="16">
        <v>40</v>
      </c>
      <c r="S52" t="s">
        <v>754</v>
      </c>
      <c r="T52">
        <v>65</v>
      </c>
      <c r="U52">
        <v>16.600000000000001</v>
      </c>
      <c r="V52" s="14">
        <f>Table3[[#This Row],[Gms]]*Table3[[#This Row],[PPG]]</f>
        <v>1079</v>
      </c>
      <c r="W52" s="21">
        <f>Table3[[#This Row],[Total Pts]]/SUM(Table3[Total Pts])</f>
        <v>4.3847083803196085E-3</v>
      </c>
      <c r="X52">
        <f>Q52-Table3[[#This Row],[PPG Rank]]</f>
        <v>11</v>
      </c>
    </row>
    <row r="53" spans="1:24" x14ac:dyDescent="0.25">
      <c r="A53">
        <v>52</v>
      </c>
      <c r="B53" t="str">
        <f>'Clean 2015'!A54</f>
        <v> Wesley Matthews</v>
      </c>
      <c r="C53" s="19">
        <v>60</v>
      </c>
      <c r="D53" s="19">
        <v>15.9</v>
      </c>
      <c r="E53" s="13">
        <f t="shared" si="1"/>
        <v>954</v>
      </c>
      <c r="F53" s="21">
        <f t="shared" si="0"/>
        <v>3.8767486513669193E-3</v>
      </c>
      <c r="Q53" s="35">
        <v>52</v>
      </c>
      <c r="R53" s="15">
        <v>31</v>
      </c>
      <c r="S53" t="s">
        <v>750</v>
      </c>
      <c r="T53">
        <v>62</v>
      </c>
      <c r="U53">
        <v>17.3</v>
      </c>
      <c r="V53" s="14">
        <f>Table3[[#This Row],[Gms]]*Table3[[#This Row],[PPG]]</f>
        <v>1072.6000000000001</v>
      </c>
      <c r="W53" s="21">
        <f>Table3[[#This Row],[Total Pts]]/SUM(Table3[Total Pts])</f>
        <v>4.3587008421972313E-3</v>
      </c>
      <c r="X53">
        <f>Q53-Table3[[#This Row],[PPG Rank]]</f>
        <v>21</v>
      </c>
    </row>
    <row r="54" spans="1:24" x14ac:dyDescent="0.25">
      <c r="A54">
        <v>53</v>
      </c>
      <c r="B54" t="str">
        <f>'Clean 2015'!A55</f>
        <v> Greg Monroe</v>
      </c>
      <c r="C54" s="19">
        <v>69</v>
      </c>
      <c r="D54" s="19">
        <v>15.9</v>
      </c>
      <c r="E54" s="13">
        <f t="shared" si="1"/>
        <v>1097.1000000000001</v>
      </c>
      <c r="F54" s="21">
        <f t="shared" si="0"/>
        <v>4.4582609490719577E-3</v>
      </c>
      <c r="Q54" s="34">
        <v>53</v>
      </c>
      <c r="R54" s="16">
        <v>74</v>
      </c>
      <c r="S54" t="s">
        <v>610</v>
      </c>
      <c r="T54">
        <v>76</v>
      </c>
      <c r="U54">
        <v>14.1</v>
      </c>
      <c r="V54" s="14">
        <f>Table3[[#This Row],[Gms]]*Table3[[#This Row],[PPG]]</f>
        <v>1071.5999999999999</v>
      </c>
      <c r="W54" s="21">
        <f>Table3[[#This Row],[Total Pts]]/SUM(Table3[Total Pts])</f>
        <v>4.3546371643656094E-3</v>
      </c>
      <c r="X54">
        <f>Q54-Table3[[#This Row],[PPG Rank]]</f>
        <v>-21</v>
      </c>
    </row>
    <row r="55" spans="1:24" x14ac:dyDescent="0.25">
      <c r="A55">
        <v>54</v>
      </c>
      <c r="B55" t="str">
        <f>'Clean 2015'!A56</f>
        <v> Dwight Howard</v>
      </c>
      <c r="C55" s="19">
        <v>41</v>
      </c>
      <c r="D55" s="19">
        <v>15.8</v>
      </c>
      <c r="E55" s="13">
        <f t="shared" si="1"/>
        <v>647.80000000000007</v>
      </c>
      <c r="F55" s="21">
        <f t="shared" si="0"/>
        <v>2.6324504993244136E-3</v>
      </c>
      <c r="Q55" s="35">
        <v>54</v>
      </c>
      <c r="R55" s="16">
        <v>36</v>
      </c>
      <c r="S55" t="s">
        <v>752</v>
      </c>
      <c r="T55">
        <v>63</v>
      </c>
      <c r="U55">
        <v>17</v>
      </c>
      <c r="V55" s="14">
        <f>Table3[[#This Row],[Gms]]*Table3[[#This Row],[PPG]]</f>
        <v>1071</v>
      </c>
      <c r="W55" s="21">
        <f>Table3[[#This Row],[Total Pts]]/SUM(Table3[Total Pts])</f>
        <v>4.3521989576666368E-3</v>
      </c>
      <c r="X55">
        <f>Q55-Table3[[#This Row],[PPG Rank]]</f>
        <v>18</v>
      </c>
    </row>
    <row r="56" spans="1:24" x14ac:dyDescent="0.25">
      <c r="A56">
        <v>55</v>
      </c>
      <c r="B56" t="str">
        <f>'Clean 2015'!A57</f>
        <v> Mike Conley</v>
      </c>
      <c r="C56" s="19">
        <v>70</v>
      </c>
      <c r="D56" s="19">
        <v>15.8</v>
      </c>
      <c r="E56" s="13">
        <f t="shared" si="1"/>
        <v>1106</v>
      </c>
      <c r="F56" s="21">
        <f t="shared" si="0"/>
        <v>4.4944276817733882E-3</v>
      </c>
      <c r="Q56" s="34">
        <v>55</v>
      </c>
      <c r="R56" s="15">
        <v>77</v>
      </c>
      <c r="S56" t="s">
        <v>613</v>
      </c>
      <c r="T56">
        <v>77</v>
      </c>
      <c r="U56">
        <v>13.9</v>
      </c>
      <c r="V56" s="14">
        <f>Table3[[#This Row],[Gms]]*Table3[[#This Row],[PPG]]</f>
        <v>1070.3</v>
      </c>
      <c r="W56" s="21">
        <f>Table3[[#This Row],[Total Pts]]/SUM(Table3[Total Pts])</f>
        <v>4.3493543831845012E-3</v>
      </c>
      <c r="X56">
        <f>Q56-Table3[[#This Row],[PPG Rank]]</f>
        <v>-22</v>
      </c>
    </row>
    <row r="57" spans="1:24" x14ac:dyDescent="0.25">
      <c r="A57">
        <v>56</v>
      </c>
      <c r="B57" t="str">
        <f>'Clean 2015'!A58</f>
        <v> Jamal Crawford</v>
      </c>
      <c r="C57" s="19">
        <v>64</v>
      </c>
      <c r="D57" s="19">
        <v>15.8</v>
      </c>
      <c r="E57" s="13">
        <f t="shared" si="1"/>
        <v>1011.2</v>
      </c>
      <c r="F57" s="21">
        <f t="shared" si="0"/>
        <v>4.1091910233356692E-3</v>
      </c>
      <c r="Q57" s="35">
        <v>56</v>
      </c>
      <c r="R57" s="16">
        <v>76</v>
      </c>
      <c r="S57" t="s">
        <v>612</v>
      </c>
      <c r="T57">
        <v>77</v>
      </c>
      <c r="U57">
        <v>13.9</v>
      </c>
      <c r="V57" s="14">
        <f>Table3[[#This Row],[Gms]]*Table3[[#This Row],[PPG]]</f>
        <v>1070.3</v>
      </c>
      <c r="W57" s="21">
        <f>Table3[[#This Row],[Total Pts]]/SUM(Table3[Total Pts])</f>
        <v>4.3493543831845012E-3</v>
      </c>
      <c r="X57">
        <f>Q57-Table3[[#This Row],[PPG Rank]]</f>
        <v>-20</v>
      </c>
    </row>
    <row r="58" spans="1:24" x14ac:dyDescent="0.25">
      <c r="A58">
        <v>57</v>
      </c>
      <c r="B58" t="str">
        <f>'Clean 2015'!A59</f>
        <v> Chandler Parsons</v>
      </c>
      <c r="C58" s="19">
        <v>66</v>
      </c>
      <c r="D58" s="19">
        <v>15.7</v>
      </c>
      <c r="E58" s="13">
        <f t="shared" si="1"/>
        <v>1036.2</v>
      </c>
      <c r="F58" s="21">
        <f t="shared" si="0"/>
        <v>4.210782969126207E-3</v>
      </c>
      <c r="Q58" s="34">
        <v>57</v>
      </c>
      <c r="R58" s="15">
        <v>85</v>
      </c>
      <c r="S58" t="s">
        <v>618</v>
      </c>
      <c r="T58">
        <v>79</v>
      </c>
      <c r="U58">
        <v>13.4</v>
      </c>
      <c r="V58" s="14">
        <f>Table3[[#This Row],[Gms]]*Table3[[#This Row],[PPG]]</f>
        <v>1058.6000000000001</v>
      </c>
      <c r="W58" s="21">
        <f>Table3[[#This Row],[Total Pts]]/SUM(Table3[Total Pts])</f>
        <v>4.3018093525545309E-3</v>
      </c>
      <c r="X58">
        <f>Q58-Table3[[#This Row],[PPG Rank]]</f>
        <v>-28</v>
      </c>
    </row>
    <row r="59" spans="1:24" x14ac:dyDescent="0.25">
      <c r="A59">
        <v>58</v>
      </c>
      <c r="B59" t="str">
        <f>'Clean 2015'!A60</f>
        <v> Enes Kanter</v>
      </c>
      <c r="C59" s="19">
        <v>75</v>
      </c>
      <c r="D59" s="19">
        <v>15.5</v>
      </c>
      <c r="E59" s="13">
        <f t="shared" si="1"/>
        <v>1162.5</v>
      </c>
      <c r="F59" s="21">
        <f t="shared" si="0"/>
        <v>4.7240254792600038E-3</v>
      </c>
      <c r="Q59" s="35">
        <v>58</v>
      </c>
      <c r="R59" s="16">
        <v>42</v>
      </c>
      <c r="S59" t="s">
        <v>755</v>
      </c>
      <c r="T59">
        <v>64</v>
      </c>
      <c r="U59">
        <v>16.5</v>
      </c>
      <c r="V59" s="14">
        <f>Table3[[#This Row],[Gms]]*Table3[[#This Row],[PPG]]</f>
        <v>1056</v>
      </c>
      <c r="W59" s="21">
        <f>Table3[[#This Row],[Total Pts]]/SUM(Table3[Total Pts])</f>
        <v>4.2912437901923136E-3</v>
      </c>
      <c r="X59">
        <f>Q59-Table3[[#This Row],[PPG Rank]]</f>
        <v>16</v>
      </c>
    </row>
    <row r="60" spans="1:24" x14ac:dyDescent="0.25">
      <c r="A60">
        <v>59</v>
      </c>
      <c r="B60" t="str">
        <f>'Clean 2015'!A61</f>
        <v> Lou Williams</v>
      </c>
      <c r="C60" s="19">
        <v>80</v>
      </c>
      <c r="D60" s="19">
        <v>15.5</v>
      </c>
      <c r="E60" s="13">
        <f t="shared" si="1"/>
        <v>1240</v>
      </c>
      <c r="F60" s="21">
        <f t="shared" si="0"/>
        <v>5.0389605112106705E-3</v>
      </c>
      <c r="Q60" s="34">
        <v>59</v>
      </c>
      <c r="R60" s="16">
        <v>92</v>
      </c>
      <c r="S60" t="s">
        <v>621</v>
      </c>
      <c r="T60">
        <v>82</v>
      </c>
      <c r="U60">
        <v>12.8</v>
      </c>
      <c r="V60" s="14">
        <f>Table3[[#This Row],[Gms]]*Table3[[#This Row],[PPG]]</f>
        <v>1049.6000000000001</v>
      </c>
      <c r="W60" s="21">
        <f>Table3[[#This Row],[Total Pts]]/SUM(Table3[Total Pts])</f>
        <v>4.2652362520699373E-3</v>
      </c>
      <c r="X60">
        <f>Q60-Table3[[#This Row],[PPG Rank]]</f>
        <v>-33</v>
      </c>
    </row>
    <row r="61" spans="1:24" x14ac:dyDescent="0.25">
      <c r="A61">
        <v>60</v>
      </c>
      <c r="B61" t="str">
        <f>'Clean 2015'!A62</f>
        <v> Brandon Jennings</v>
      </c>
      <c r="C61" s="19">
        <v>41</v>
      </c>
      <c r="D61" s="19">
        <v>15.4</v>
      </c>
      <c r="E61" s="13">
        <f t="shared" si="1"/>
        <v>631.4</v>
      </c>
      <c r="F61" s="21">
        <f t="shared" si="0"/>
        <v>2.5658061828858205E-3</v>
      </c>
      <c r="Q61" s="35">
        <v>60</v>
      </c>
      <c r="R61" s="16">
        <v>94</v>
      </c>
      <c r="S61" t="s">
        <v>623</v>
      </c>
      <c r="T61">
        <v>82</v>
      </c>
      <c r="U61">
        <v>12.7</v>
      </c>
      <c r="V61" s="14">
        <f>Table3[[#This Row],[Gms]]*Table3[[#This Row],[PPG]]</f>
        <v>1041.3999999999999</v>
      </c>
      <c r="W61" s="21">
        <f>Table3[[#This Row],[Total Pts]]/SUM(Table3[Total Pts])</f>
        <v>4.2319140938506397E-3</v>
      </c>
      <c r="X61">
        <f>Q61-Table3[[#This Row],[PPG Rank]]</f>
        <v>-34</v>
      </c>
    </row>
    <row r="62" spans="1:24" x14ac:dyDescent="0.25">
      <c r="A62">
        <v>61</v>
      </c>
      <c r="B62" t="str">
        <f>'Clean 2015'!A63</f>
        <v> Markieff Morris</v>
      </c>
      <c r="C62" s="19">
        <v>82</v>
      </c>
      <c r="D62" s="19">
        <v>15.3</v>
      </c>
      <c r="E62" s="13">
        <f t="shared" si="1"/>
        <v>1254.6000000000001</v>
      </c>
      <c r="F62" s="21">
        <f t="shared" si="0"/>
        <v>5.0982902075523452E-3</v>
      </c>
      <c r="Q62" s="34">
        <v>61</v>
      </c>
      <c r="R62" s="16">
        <v>88</v>
      </c>
      <c r="S62" t="s">
        <v>619</v>
      </c>
      <c r="T62">
        <v>78</v>
      </c>
      <c r="U62">
        <v>13.3</v>
      </c>
      <c r="V62" s="14">
        <f>Table3[[#This Row],[Gms]]*Table3[[#This Row],[PPG]]</f>
        <v>1037.4000000000001</v>
      </c>
      <c r="W62" s="21">
        <f>Table3[[#This Row],[Total Pts]]/SUM(Table3[Total Pts])</f>
        <v>4.2156593825241548E-3</v>
      </c>
      <c r="X62">
        <f>Q62-Table3[[#This Row],[PPG Rank]]</f>
        <v>-27</v>
      </c>
    </row>
    <row r="63" spans="1:24" x14ac:dyDescent="0.25">
      <c r="A63">
        <v>62</v>
      </c>
      <c r="B63" t="str">
        <f>'Clean 2015'!A64</f>
        <v> Bradley Beal</v>
      </c>
      <c r="C63" s="19">
        <v>63</v>
      </c>
      <c r="D63" s="19">
        <v>15.3</v>
      </c>
      <c r="E63" s="13">
        <f t="shared" si="1"/>
        <v>963.90000000000009</v>
      </c>
      <c r="F63" s="21">
        <f t="shared" si="0"/>
        <v>3.9169790618999722E-3</v>
      </c>
      <c r="Q63" s="35">
        <v>62</v>
      </c>
      <c r="R63" s="15">
        <v>57</v>
      </c>
      <c r="S63" t="s">
        <v>763</v>
      </c>
      <c r="T63">
        <v>66</v>
      </c>
      <c r="U63">
        <v>15.7</v>
      </c>
      <c r="V63" s="14">
        <f>Table3[[#This Row],[Gms]]*Table3[[#This Row],[PPG]]</f>
        <v>1036.2</v>
      </c>
      <c r="W63" s="21">
        <f>Table3[[#This Row],[Total Pts]]/SUM(Table3[Total Pts])</f>
        <v>4.2107829691262087E-3</v>
      </c>
      <c r="X63">
        <f>Q63-Table3[[#This Row],[PPG Rank]]</f>
        <v>5</v>
      </c>
    </row>
    <row r="64" spans="1:24" x14ac:dyDescent="0.25">
      <c r="A64">
        <v>63</v>
      </c>
      <c r="B64" t="str">
        <f>'Clean 2015'!A65</f>
        <v> Ty Lawson</v>
      </c>
      <c r="C64" s="19">
        <v>75</v>
      </c>
      <c r="D64" s="19">
        <v>15.2</v>
      </c>
      <c r="E64" s="13">
        <f t="shared" si="1"/>
        <v>1140</v>
      </c>
      <c r="F64" s="21">
        <f t="shared" si="0"/>
        <v>4.6325927280485195E-3</v>
      </c>
      <c r="Q64" s="34">
        <v>63</v>
      </c>
      <c r="R64" s="16">
        <v>100</v>
      </c>
      <c r="S64" t="s">
        <v>627</v>
      </c>
      <c r="T64">
        <v>83</v>
      </c>
      <c r="U64">
        <v>12.4</v>
      </c>
      <c r="V64" s="14">
        <f>Table3[[#This Row],[Gms]]*Table3[[#This Row],[PPG]]</f>
        <v>1029.2</v>
      </c>
      <c r="W64" s="21">
        <f>Table3[[#This Row],[Total Pts]]/SUM(Table3[Total Pts])</f>
        <v>4.1823372243048581E-3</v>
      </c>
      <c r="X64">
        <f>Q64-Table3[[#This Row],[PPG Rank]]</f>
        <v>-37</v>
      </c>
    </row>
    <row r="65" spans="1:24" x14ac:dyDescent="0.25">
      <c r="A65">
        <v>64</v>
      </c>
      <c r="B65" t="str">
        <f>'Clean 2015'!A66</f>
        <v> Al Horford</v>
      </c>
      <c r="C65" s="19">
        <v>76</v>
      </c>
      <c r="D65" s="19">
        <v>15.2</v>
      </c>
      <c r="E65" s="13">
        <f t="shared" si="1"/>
        <v>1155.2</v>
      </c>
      <c r="F65" s="21">
        <f t="shared" si="0"/>
        <v>4.6943606310891669E-3</v>
      </c>
      <c r="Q65" s="35">
        <v>64</v>
      </c>
      <c r="R65" s="15">
        <v>93</v>
      </c>
      <c r="S65" t="s">
        <v>622</v>
      </c>
      <c r="T65">
        <v>81</v>
      </c>
      <c r="U65">
        <v>12.7</v>
      </c>
      <c r="V65" s="14">
        <f>Table3[[#This Row],[Gms]]*Table3[[#This Row],[PPG]]</f>
        <v>1028.7</v>
      </c>
      <c r="W65" s="21">
        <f>Table3[[#This Row],[Total Pts]]/SUM(Table3[Total Pts])</f>
        <v>4.1803053853890467E-3</v>
      </c>
      <c r="X65">
        <f>Q65-Table3[[#This Row],[PPG Rank]]</f>
        <v>-29</v>
      </c>
    </row>
    <row r="66" spans="1:24" x14ac:dyDescent="0.25">
      <c r="A66">
        <v>65</v>
      </c>
      <c r="B66" t="str">
        <f>'Clean 2015'!A67</f>
        <v> Jeff Green</v>
      </c>
      <c r="C66" s="19">
        <v>78</v>
      </c>
      <c r="D66" s="19">
        <v>15</v>
      </c>
      <c r="E66" s="13">
        <f t="shared" si="1"/>
        <v>1170</v>
      </c>
      <c r="F66" s="21">
        <f t="shared" si="0"/>
        <v>4.754503062997165E-3</v>
      </c>
      <c r="Q66" s="34">
        <v>65</v>
      </c>
      <c r="R66" s="16">
        <v>56</v>
      </c>
      <c r="S66" t="s">
        <v>762</v>
      </c>
      <c r="T66">
        <v>64</v>
      </c>
      <c r="U66">
        <v>15.8</v>
      </c>
      <c r="V66" s="14">
        <f>Table3[[#This Row],[Gms]]*Table3[[#This Row],[PPG]]</f>
        <v>1011.2</v>
      </c>
      <c r="W66" s="21">
        <f>Table3[[#This Row],[Total Pts]]/SUM(Table3[Total Pts])</f>
        <v>4.109191023335671E-3</v>
      </c>
      <c r="X66">
        <f>Q66-Table3[[#This Row],[PPG Rank]]</f>
        <v>9</v>
      </c>
    </row>
    <row r="67" spans="1:24" x14ac:dyDescent="0.25">
      <c r="A67">
        <v>66</v>
      </c>
      <c r="B67" t="str">
        <f>'Clean 2015'!A68</f>
        <v> Jrue Holiday</v>
      </c>
      <c r="C67" s="19">
        <v>40</v>
      </c>
      <c r="D67" s="19">
        <v>14.8</v>
      </c>
      <c r="E67" s="13">
        <f t="shared" si="1"/>
        <v>592</v>
      </c>
      <c r="F67" s="21">
        <f t="shared" ref="F67:F130" si="2">E67/SUM($E$2:$E$493)</f>
        <v>2.4056972763199331E-3</v>
      </c>
      <c r="Q67" s="35">
        <v>66</v>
      </c>
      <c r="R67" s="15">
        <v>75</v>
      </c>
      <c r="S67" t="s">
        <v>611</v>
      </c>
      <c r="T67">
        <v>72</v>
      </c>
      <c r="U67">
        <v>14</v>
      </c>
      <c r="V67" s="14">
        <f>Table3[[#This Row],[Gms]]*Table3[[#This Row],[PPG]]</f>
        <v>1008</v>
      </c>
      <c r="W67" s="21">
        <f>Table3[[#This Row],[Total Pts]]/SUM(Table3[Total Pts])</f>
        <v>4.0961872542744819E-3</v>
      </c>
      <c r="X67">
        <f>Q67-Table3[[#This Row],[PPG Rank]]</f>
        <v>-9</v>
      </c>
    </row>
    <row r="68" spans="1:24" x14ac:dyDescent="0.25">
      <c r="A68">
        <v>67</v>
      </c>
      <c r="B68" t="str">
        <f>'Clean 2015'!A69</f>
        <v> Andrea Bargnani</v>
      </c>
      <c r="C68" s="19">
        <v>29</v>
      </c>
      <c r="D68" s="19">
        <v>14.8</v>
      </c>
      <c r="E68" s="13">
        <f t="shared" ref="E68:E131" si="3">C68*D68</f>
        <v>429.20000000000005</v>
      </c>
      <c r="F68" s="21">
        <f t="shared" si="2"/>
        <v>1.7441305253319518E-3</v>
      </c>
      <c r="Q68" s="34">
        <v>67</v>
      </c>
      <c r="R68" s="16">
        <v>102</v>
      </c>
      <c r="S68" t="s">
        <v>628</v>
      </c>
      <c r="T68">
        <v>82</v>
      </c>
      <c r="U68">
        <v>12.2</v>
      </c>
      <c r="V68" s="14">
        <f>Table3[[#This Row],[Gms]]*Table3[[#This Row],[PPG]]</f>
        <v>1000.4</v>
      </c>
      <c r="W68" s="21">
        <f>Table3[[#This Row],[Total Pts]]/SUM(Table3[Total Pts])</f>
        <v>4.0653033027541578E-3</v>
      </c>
      <c r="X68">
        <f>Q68-Table3[[#This Row],[PPG Rank]]</f>
        <v>-35</v>
      </c>
    </row>
    <row r="69" spans="1:24" x14ac:dyDescent="0.25">
      <c r="A69">
        <v>68</v>
      </c>
      <c r="B69" t="str">
        <f>'Clean 2015'!A70</f>
        <v> Michael Carter-Williams</v>
      </c>
      <c r="C69" s="19">
        <v>66</v>
      </c>
      <c r="D69" s="19">
        <v>14.6</v>
      </c>
      <c r="E69" s="13">
        <f t="shared" si="3"/>
        <v>963.6</v>
      </c>
      <c r="F69" s="21">
        <f t="shared" si="2"/>
        <v>3.9157599585504859E-3</v>
      </c>
      <c r="Q69" s="35">
        <v>68</v>
      </c>
      <c r="R69" s="15">
        <v>103</v>
      </c>
      <c r="S69" t="s">
        <v>629</v>
      </c>
      <c r="T69">
        <v>82</v>
      </c>
      <c r="U69">
        <v>12.1</v>
      </c>
      <c r="V69" s="14">
        <f>Table3[[#This Row],[Gms]]*Table3[[#This Row],[PPG]]</f>
        <v>992.19999999999993</v>
      </c>
      <c r="W69" s="21">
        <f>Table3[[#This Row],[Total Pts]]/SUM(Table3[Total Pts])</f>
        <v>4.0319811445348611E-3</v>
      </c>
      <c r="X69">
        <f>Q69-Table3[[#This Row],[PPG Rank]]</f>
        <v>-35</v>
      </c>
    </row>
    <row r="70" spans="1:24" x14ac:dyDescent="0.25">
      <c r="A70">
        <v>69</v>
      </c>
      <c r="B70" t="str">
        <f>'Clean 2015'!A71</f>
        <v> Reggie Jackson</v>
      </c>
      <c r="C70" s="19">
        <v>77</v>
      </c>
      <c r="D70" s="19">
        <v>14.5</v>
      </c>
      <c r="E70" s="13">
        <f t="shared" si="3"/>
        <v>1116.5</v>
      </c>
      <c r="F70" s="21">
        <f t="shared" si="2"/>
        <v>4.5370962990054142E-3</v>
      </c>
      <c r="Q70" s="34">
        <v>69</v>
      </c>
      <c r="R70" s="15">
        <v>71</v>
      </c>
      <c r="S70" t="s">
        <v>769</v>
      </c>
      <c r="T70">
        <v>68</v>
      </c>
      <c r="U70">
        <v>14.4</v>
      </c>
      <c r="V70" s="14">
        <f>Table3[[#This Row],[Gms]]*Table3[[#This Row],[PPG]]</f>
        <v>979.2</v>
      </c>
      <c r="W70" s="21">
        <f>Table3[[#This Row],[Total Pts]]/SUM(Table3[Total Pts])</f>
        <v>3.9791533327237826E-3</v>
      </c>
      <c r="X70">
        <f>Q70-Table3[[#This Row],[PPG Rank]]</f>
        <v>-2</v>
      </c>
    </row>
    <row r="71" spans="1:24" x14ac:dyDescent="0.25">
      <c r="A71">
        <v>70</v>
      </c>
      <c r="B71" t="str">
        <f>'Clean 2015'!A72</f>
        <v> Joe Johnson</v>
      </c>
      <c r="C71" s="19">
        <v>80</v>
      </c>
      <c r="D71" s="19">
        <v>14.4</v>
      </c>
      <c r="E71" s="13">
        <f t="shared" si="3"/>
        <v>1152</v>
      </c>
      <c r="F71" s="21">
        <f t="shared" si="2"/>
        <v>4.6813568620279779E-3</v>
      </c>
      <c r="Q71" s="35">
        <v>70</v>
      </c>
      <c r="R71" s="15">
        <v>91</v>
      </c>
      <c r="S71" t="s">
        <v>620</v>
      </c>
      <c r="T71">
        <v>76</v>
      </c>
      <c r="U71">
        <v>12.8</v>
      </c>
      <c r="V71" s="14">
        <f>Table3[[#This Row],[Gms]]*Table3[[#This Row],[PPG]]</f>
        <v>972.80000000000007</v>
      </c>
      <c r="W71" s="21">
        <f>Table3[[#This Row],[Total Pts]]/SUM(Table3[Total Pts])</f>
        <v>3.9531457946014046E-3</v>
      </c>
      <c r="X71">
        <f>Q71-Table3[[#This Row],[PPG Rank]]</f>
        <v>-21</v>
      </c>
    </row>
    <row r="72" spans="1:24" x14ac:dyDescent="0.25">
      <c r="A72">
        <v>71</v>
      </c>
      <c r="B72" t="str">
        <f>'Clean 2015'!A73</f>
        <v> Tony Parker</v>
      </c>
      <c r="C72" s="19">
        <v>68</v>
      </c>
      <c r="D72" s="19">
        <v>14.4</v>
      </c>
      <c r="E72" s="13">
        <f t="shared" si="3"/>
        <v>979.2</v>
      </c>
      <c r="F72" s="21">
        <f t="shared" si="2"/>
        <v>3.9791533327237817E-3</v>
      </c>
      <c r="Q72" s="34">
        <v>71</v>
      </c>
      <c r="R72" s="16">
        <v>106</v>
      </c>
      <c r="S72" t="s">
        <v>632</v>
      </c>
      <c r="T72">
        <v>80</v>
      </c>
      <c r="U72">
        <v>12.1</v>
      </c>
      <c r="V72" s="14">
        <f>Table3[[#This Row],[Gms]]*Table3[[#This Row],[PPG]]</f>
        <v>968</v>
      </c>
      <c r="W72" s="21">
        <f>Table3[[#This Row],[Total Pts]]/SUM(Table3[Total Pts])</f>
        <v>3.933640141009621E-3</v>
      </c>
      <c r="X72">
        <f>Q72-Table3[[#This Row],[PPG Rank]]</f>
        <v>-35</v>
      </c>
    </row>
    <row r="73" spans="1:24" x14ac:dyDescent="0.25">
      <c r="A73">
        <v>72</v>
      </c>
      <c r="B73" t="str">
        <f>'Clean 2015'!A74</f>
        <v> Serge Ibaka</v>
      </c>
      <c r="C73" s="19">
        <v>64</v>
      </c>
      <c r="D73" s="19">
        <v>14.3</v>
      </c>
      <c r="E73" s="13">
        <f t="shared" si="3"/>
        <v>915.2</v>
      </c>
      <c r="F73" s="21">
        <f t="shared" si="2"/>
        <v>3.719077951500005E-3</v>
      </c>
      <c r="Q73" s="35">
        <v>72</v>
      </c>
      <c r="R73" s="16">
        <v>6</v>
      </c>
      <c r="S73" t="s">
        <v>742</v>
      </c>
      <c r="T73">
        <v>40</v>
      </c>
      <c r="U73">
        <v>24.2</v>
      </c>
      <c r="V73" s="14">
        <f>Table3[[#This Row],[Gms]]*Table3[[#This Row],[PPG]]</f>
        <v>968</v>
      </c>
      <c r="W73" s="21">
        <f>Table3[[#This Row],[Total Pts]]/SUM(Table3[Total Pts])</f>
        <v>3.933640141009621E-3</v>
      </c>
      <c r="X73">
        <f>Q73-Table3[[#This Row],[PPG Rank]]</f>
        <v>66</v>
      </c>
    </row>
    <row r="74" spans="1:24" x14ac:dyDescent="0.25">
      <c r="A74">
        <v>73</v>
      </c>
      <c r="B74" t="str">
        <f>'Clean 2015'!A75</f>
        <v> Mo Williams</v>
      </c>
      <c r="C74" s="19">
        <v>68</v>
      </c>
      <c r="D74" s="19">
        <v>14.2</v>
      </c>
      <c r="E74" s="13">
        <f t="shared" si="3"/>
        <v>965.59999999999991</v>
      </c>
      <c r="F74" s="21">
        <f t="shared" si="2"/>
        <v>3.923887314213728E-3</v>
      </c>
      <c r="Q74" s="34">
        <v>73</v>
      </c>
      <c r="R74" s="15">
        <v>73</v>
      </c>
      <c r="S74" t="s">
        <v>771</v>
      </c>
      <c r="T74">
        <v>68</v>
      </c>
      <c r="U74">
        <v>14.2</v>
      </c>
      <c r="V74" s="14">
        <f>Table3[[#This Row],[Gms]]*Table3[[#This Row],[PPG]]</f>
        <v>965.59999999999991</v>
      </c>
      <c r="W74" s="21">
        <f>Table3[[#This Row],[Total Pts]]/SUM(Table3[Total Pts])</f>
        <v>3.9238873142137289E-3</v>
      </c>
      <c r="X74">
        <f>Q74-Table3[[#This Row],[PPG Rank]]</f>
        <v>0</v>
      </c>
    </row>
    <row r="75" spans="1:24" x14ac:dyDescent="0.25">
      <c r="A75">
        <v>74</v>
      </c>
      <c r="B75" t="str">
        <f>'Clean 2015'!A76</f>
        <v> Thaddeus Young</v>
      </c>
      <c r="C75" s="19">
        <v>76</v>
      </c>
      <c r="D75" s="19">
        <v>14.1</v>
      </c>
      <c r="E75" s="13">
        <f t="shared" si="3"/>
        <v>1071.5999999999999</v>
      </c>
      <c r="F75" s="21">
        <f t="shared" si="2"/>
        <v>4.3546371643656085E-3</v>
      </c>
      <c r="Q75" s="35">
        <v>74</v>
      </c>
      <c r="R75" s="16">
        <v>62</v>
      </c>
      <c r="S75" t="s">
        <v>765</v>
      </c>
      <c r="T75">
        <v>63</v>
      </c>
      <c r="U75">
        <v>15.3</v>
      </c>
      <c r="V75" s="14">
        <f>Table3[[#This Row],[Gms]]*Table3[[#This Row],[PPG]]</f>
        <v>963.90000000000009</v>
      </c>
      <c r="W75" s="21">
        <f>Table3[[#This Row],[Total Pts]]/SUM(Table3[Total Pts])</f>
        <v>3.9169790618999731E-3</v>
      </c>
      <c r="X75">
        <f>Q75-Table3[[#This Row],[PPG Rank]]</f>
        <v>12</v>
      </c>
    </row>
    <row r="76" spans="1:24" x14ac:dyDescent="0.25">
      <c r="A76">
        <v>75</v>
      </c>
      <c r="B76" t="str">
        <f>'Clean 2015'!A77</f>
        <v> Luol Deng</v>
      </c>
      <c r="C76" s="19">
        <v>72</v>
      </c>
      <c r="D76" s="19">
        <v>14</v>
      </c>
      <c r="E76" s="13">
        <f t="shared" si="3"/>
        <v>1008</v>
      </c>
      <c r="F76" s="21">
        <f t="shared" si="2"/>
        <v>4.0961872542744802E-3</v>
      </c>
      <c r="Q76" s="34">
        <v>75</v>
      </c>
      <c r="R76" s="16">
        <v>68</v>
      </c>
      <c r="S76" t="s">
        <v>768</v>
      </c>
      <c r="T76">
        <v>66</v>
      </c>
      <c r="U76">
        <v>14.6</v>
      </c>
      <c r="V76" s="14">
        <f>Table3[[#This Row],[Gms]]*Table3[[#This Row],[PPG]]</f>
        <v>963.6</v>
      </c>
      <c r="W76" s="21">
        <f>Table3[[#This Row],[Total Pts]]/SUM(Table3[Total Pts])</f>
        <v>3.9157599585504868E-3</v>
      </c>
      <c r="X76">
        <f>Q76-Table3[[#This Row],[PPG Rank]]</f>
        <v>7</v>
      </c>
    </row>
    <row r="77" spans="1:24" x14ac:dyDescent="0.25">
      <c r="A77">
        <v>76</v>
      </c>
      <c r="B77" t="str">
        <f>'Clean 2015'!A78</f>
        <v> Avery Bradley</v>
      </c>
      <c r="C77" s="19">
        <v>77</v>
      </c>
      <c r="D77" s="19">
        <v>13.9</v>
      </c>
      <c r="E77" s="13">
        <f t="shared" si="3"/>
        <v>1070.3</v>
      </c>
      <c r="F77" s="21">
        <f t="shared" si="2"/>
        <v>4.3493543831845003E-3</v>
      </c>
      <c r="Q77" s="35">
        <v>76</v>
      </c>
      <c r="R77" s="15">
        <v>109</v>
      </c>
      <c r="S77" t="s">
        <v>634</v>
      </c>
      <c r="T77">
        <v>80</v>
      </c>
      <c r="U77">
        <v>12</v>
      </c>
      <c r="V77" s="14">
        <f>Table3[[#This Row],[Gms]]*Table3[[#This Row],[PPG]]</f>
        <v>960</v>
      </c>
      <c r="W77" s="21">
        <f>Table3[[#This Row],[Total Pts]]/SUM(Table3[Total Pts])</f>
        <v>3.901130718356649E-3</v>
      </c>
      <c r="X77">
        <f>Q77-Table3[[#This Row],[PPG Rank]]</f>
        <v>-33</v>
      </c>
    </row>
    <row r="78" spans="1:24" x14ac:dyDescent="0.25">
      <c r="A78">
        <v>77</v>
      </c>
      <c r="B78" t="str">
        <f>'Clean 2015'!A79</f>
        <v> Tim Duncan</v>
      </c>
      <c r="C78" s="19">
        <v>77</v>
      </c>
      <c r="D78" s="19">
        <v>13.9</v>
      </c>
      <c r="E78" s="13">
        <f t="shared" si="3"/>
        <v>1070.3</v>
      </c>
      <c r="F78" s="21">
        <f t="shared" si="2"/>
        <v>4.3493543831845003E-3</v>
      </c>
      <c r="Q78" s="34">
        <v>77</v>
      </c>
      <c r="R78" s="16">
        <v>108</v>
      </c>
      <c r="S78" t="s">
        <v>633</v>
      </c>
      <c r="T78">
        <v>80</v>
      </c>
      <c r="U78">
        <v>12</v>
      </c>
      <c r="V78" s="14">
        <f>Table3[[#This Row],[Gms]]*Table3[[#This Row],[PPG]]</f>
        <v>960</v>
      </c>
      <c r="W78" s="21">
        <f>Table3[[#This Row],[Total Pts]]/SUM(Table3[Total Pts])</f>
        <v>3.901130718356649E-3</v>
      </c>
      <c r="X78">
        <f>Q78-Table3[[#This Row],[PPG Rank]]</f>
        <v>-31</v>
      </c>
    </row>
    <row r="79" spans="1:24" x14ac:dyDescent="0.25">
      <c r="A79">
        <v>78</v>
      </c>
      <c r="B79" t="str">
        <f>'Clean 2015'!A80</f>
        <v> Alec Burks</v>
      </c>
      <c r="C79" s="19">
        <v>27</v>
      </c>
      <c r="D79" s="19">
        <v>13.9</v>
      </c>
      <c r="E79" s="13">
        <f t="shared" si="3"/>
        <v>375.3</v>
      </c>
      <c r="F79" s="21">
        <f t="shared" si="2"/>
        <v>1.5250982902075521E-3</v>
      </c>
      <c r="Q79" s="35">
        <v>78</v>
      </c>
      <c r="R79" s="16">
        <v>52</v>
      </c>
      <c r="S79" t="s">
        <v>759</v>
      </c>
      <c r="T79">
        <v>60</v>
      </c>
      <c r="U79">
        <v>15.9</v>
      </c>
      <c r="V79" s="14">
        <f>Table3[[#This Row],[Gms]]*Table3[[#This Row],[PPG]]</f>
        <v>954</v>
      </c>
      <c r="W79" s="21">
        <f>Table3[[#This Row],[Total Pts]]/SUM(Table3[Total Pts])</f>
        <v>3.8767486513669202E-3</v>
      </c>
      <c r="X79">
        <f>Q79-Table3[[#This Row],[PPG Rank]]</f>
        <v>26</v>
      </c>
    </row>
    <row r="80" spans="1:24" x14ac:dyDescent="0.25">
      <c r="A80">
        <v>79</v>
      </c>
      <c r="B80" t="str">
        <f>'Clean 2015'!A81</f>
        <v> Wilson Chandler</v>
      </c>
      <c r="C80" s="19">
        <v>78</v>
      </c>
      <c r="D80" s="19">
        <v>13.9</v>
      </c>
      <c r="E80" s="13">
        <f t="shared" si="3"/>
        <v>1084.2</v>
      </c>
      <c r="F80" s="21">
        <f t="shared" si="2"/>
        <v>4.4058395050440395E-3</v>
      </c>
      <c r="Q80" s="34">
        <v>79</v>
      </c>
      <c r="R80" s="16">
        <v>124</v>
      </c>
      <c r="S80" t="s">
        <v>643</v>
      </c>
      <c r="T80">
        <v>82</v>
      </c>
      <c r="U80">
        <v>11.6</v>
      </c>
      <c r="V80" s="14">
        <f>Table3[[#This Row],[Gms]]*Table3[[#This Row],[PPG]]</f>
        <v>951.19999999999993</v>
      </c>
      <c r="W80" s="21">
        <f>Table3[[#This Row],[Total Pts]]/SUM(Table3[Total Pts])</f>
        <v>3.8653703534383796E-3</v>
      </c>
      <c r="X80">
        <f>Q80-Table3[[#This Row],[PPG Rank]]</f>
        <v>-45</v>
      </c>
    </row>
    <row r="81" spans="1:24" x14ac:dyDescent="0.25">
      <c r="A81">
        <v>80</v>
      </c>
      <c r="B81" t="str">
        <f>'Clean 2015'!A82</f>
        <v> Andre Drummond</v>
      </c>
      <c r="C81" s="19">
        <v>82</v>
      </c>
      <c r="D81" s="19">
        <v>13.8</v>
      </c>
      <c r="E81" s="13">
        <f t="shared" si="3"/>
        <v>1131.6000000000001</v>
      </c>
      <c r="F81" s="21">
        <f t="shared" si="2"/>
        <v>4.5984578342628995E-3</v>
      </c>
      <c r="Q81" s="35">
        <v>80</v>
      </c>
      <c r="R81" s="16">
        <v>120</v>
      </c>
      <c r="S81" t="s">
        <v>641</v>
      </c>
      <c r="T81">
        <v>81</v>
      </c>
      <c r="U81">
        <v>11.7</v>
      </c>
      <c r="V81" s="14">
        <f>Table3[[#This Row],[Gms]]*Table3[[#This Row],[PPG]]</f>
        <v>947.69999999999993</v>
      </c>
      <c r="W81" s="21">
        <f>Table3[[#This Row],[Total Pts]]/SUM(Table3[Total Pts])</f>
        <v>3.8511474810277043E-3</v>
      </c>
      <c r="X81">
        <f>Q81-Table3[[#This Row],[PPG Rank]]</f>
        <v>-40</v>
      </c>
    </row>
    <row r="82" spans="1:24" x14ac:dyDescent="0.25">
      <c r="A82">
        <v>81</v>
      </c>
      <c r="B82" t="str">
        <f>'Clean 2015'!A83</f>
        <v> Ryan Anderson</v>
      </c>
      <c r="C82" s="19">
        <v>61</v>
      </c>
      <c r="D82" s="19">
        <v>13.7</v>
      </c>
      <c r="E82" s="13">
        <f t="shared" si="3"/>
        <v>835.69999999999993</v>
      </c>
      <c r="F82" s="21">
        <f t="shared" si="2"/>
        <v>3.3960155638860946E-3</v>
      </c>
      <c r="Q82" s="34">
        <v>81</v>
      </c>
      <c r="R82" s="16">
        <v>82</v>
      </c>
      <c r="S82" t="s">
        <v>616</v>
      </c>
      <c r="T82">
        <v>70</v>
      </c>
      <c r="U82">
        <v>13.5</v>
      </c>
      <c r="V82" s="14">
        <f>Table3[[#This Row],[Gms]]*Table3[[#This Row],[PPG]]</f>
        <v>945</v>
      </c>
      <c r="W82" s="21">
        <f>Table3[[#This Row],[Total Pts]]/SUM(Table3[Total Pts])</f>
        <v>3.8401755508823267E-3</v>
      </c>
      <c r="X82">
        <f>Q82-Table3[[#This Row],[PPG Rank]]</f>
        <v>-1</v>
      </c>
    </row>
    <row r="83" spans="1:24" x14ac:dyDescent="0.25">
      <c r="A83">
        <v>82</v>
      </c>
      <c r="B83" t="str">
        <f>'Clean 2015'!A84</f>
        <v> Robert Covington</v>
      </c>
      <c r="C83" s="19">
        <v>70</v>
      </c>
      <c r="D83" s="19">
        <v>13.5</v>
      </c>
      <c r="E83" s="13">
        <f t="shared" si="3"/>
        <v>945</v>
      </c>
      <c r="F83" s="21">
        <f t="shared" si="2"/>
        <v>3.8401755508823258E-3</v>
      </c>
      <c r="Q83" s="35">
        <v>82</v>
      </c>
      <c r="R83" s="16">
        <v>96</v>
      </c>
      <c r="S83" t="s">
        <v>625</v>
      </c>
      <c r="T83">
        <v>75</v>
      </c>
      <c r="U83">
        <v>12.6</v>
      </c>
      <c r="V83" s="14">
        <f>Table3[[#This Row],[Gms]]*Table3[[#This Row],[PPG]]</f>
        <v>945</v>
      </c>
      <c r="W83" s="21">
        <f>Table3[[#This Row],[Total Pts]]/SUM(Table3[Total Pts])</f>
        <v>3.8401755508823267E-3</v>
      </c>
      <c r="X83">
        <f>Q83-Table3[[#This Row],[PPG Rank]]</f>
        <v>-14</v>
      </c>
    </row>
    <row r="84" spans="1:24" x14ac:dyDescent="0.25">
      <c r="A84">
        <v>83</v>
      </c>
      <c r="B84" t="str">
        <f>'Clean 2015'!A85</f>
        <v> Shabazz Muhammad</v>
      </c>
      <c r="C84" s="19">
        <v>38</v>
      </c>
      <c r="D84" s="19">
        <v>13.5</v>
      </c>
      <c r="E84" s="13">
        <f t="shared" si="3"/>
        <v>513</v>
      </c>
      <c r="F84" s="21">
        <f t="shared" si="2"/>
        <v>2.0846667276218341E-3</v>
      </c>
      <c r="Q84" s="34">
        <v>83</v>
      </c>
      <c r="R84" s="16">
        <v>84</v>
      </c>
      <c r="S84" t="s">
        <v>617</v>
      </c>
      <c r="T84">
        <v>70</v>
      </c>
      <c r="U84">
        <v>13.5</v>
      </c>
      <c r="V84" s="14">
        <f>Table3[[#This Row],[Gms]]*Table3[[#This Row],[PPG]]</f>
        <v>945</v>
      </c>
      <c r="W84" s="21">
        <f>Table3[[#This Row],[Total Pts]]/SUM(Table3[Total Pts])</f>
        <v>3.8401755508823267E-3</v>
      </c>
      <c r="X84">
        <f>Q84-Table3[[#This Row],[PPG Rank]]</f>
        <v>-1</v>
      </c>
    </row>
    <row r="85" spans="1:24" x14ac:dyDescent="0.25">
      <c r="A85">
        <v>84</v>
      </c>
      <c r="B85" t="str">
        <f>'Clean 2015'!A86</f>
        <v> C.J. Miles</v>
      </c>
      <c r="C85" s="19">
        <v>70</v>
      </c>
      <c r="D85" s="19">
        <v>13.5</v>
      </c>
      <c r="E85" s="13">
        <f t="shared" si="3"/>
        <v>945</v>
      </c>
      <c r="F85" s="21">
        <f t="shared" si="2"/>
        <v>3.8401755508823258E-3</v>
      </c>
      <c r="Q85" s="35">
        <v>84</v>
      </c>
      <c r="R85" s="15">
        <v>117</v>
      </c>
      <c r="S85" t="s">
        <v>639</v>
      </c>
      <c r="T85">
        <v>80</v>
      </c>
      <c r="U85">
        <v>11.8</v>
      </c>
      <c r="V85" s="14">
        <f>Table3[[#This Row],[Gms]]*Table3[[#This Row],[PPG]]</f>
        <v>944</v>
      </c>
      <c r="W85" s="21">
        <f>Table3[[#This Row],[Total Pts]]/SUM(Table3[Total Pts])</f>
        <v>3.8361118730507052E-3</v>
      </c>
      <c r="X85">
        <f>Q85-Table3[[#This Row],[PPG Rank]]</f>
        <v>-33</v>
      </c>
    </row>
    <row r="86" spans="1:24" x14ac:dyDescent="0.25">
      <c r="A86">
        <v>85</v>
      </c>
      <c r="B86" t="str">
        <f>'Clean 2015'!A87</f>
        <v> Khris Middleton</v>
      </c>
      <c r="C86" s="19">
        <v>79</v>
      </c>
      <c r="D86" s="19">
        <v>13.4</v>
      </c>
      <c r="E86" s="13">
        <f t="shared" si="3"/>
        <v>1058.6000000000001</v>
      </c>
      <c r="F86" s="21">
        <f t="shared" si="2"/>
        <v>4.3018093525545292E-3</v>
      </c>
      <c r="Q86" s="34">
        <v>85</v>
      </c>
      <c r="R86" s="16">
        <v>128</v>
      </c>
      <c r="S86" t="s">
        <v>645</v>
      </c>
      <c r="T86">
        <v>82</v>
      </c>
      <c r="U86">
        <v>11.5</v>
      </c>
      <c r="V86" s="14">
        <f>Table3[[#This Row],[Gms]]*Table3[[#This Row],[PPG]]</f>
        <v>943</v>
      </c>
      <c r="W86" s="21">
        <f>Table3[[#This Row],[Total Pts]]/SUM(Table3[Total Pts])</f>
        <v>3.8320481952190833E-3</v>
      </c>
      <c r="X86">
        <f>Q86-Table3[[#This Row],[PPG Rank]]</f>
        <v>-43</v>
      </c>
    </row>
    <row r="87" spans="1:24" x14ac:dyDescent="0.25">
      <c r="A87">
        <v>86</v>
      </c>
      <c r="B87" t="str">
        <f>'Clean 2015'!A88</f>
        <v> Eric Gordon</v>
      </c>
      <c r="C87" s="19">
        <v>61</v>
      </c>
      <c r="D87" s="19">
        <v>13.4</v>
      </c>
      <c r="E87" s="13">
        <f t="shared" si="3"/>
        <v>817.4</v>
      </c>
      <c r="F87" s="21">
        <f t="shared" si="2"/>
        <v>3.3216502595674212E-3</v>
      </c>
      <c r="Q87" s="35">
        <v>86</v>
      </c>
      <c r="R87" s="16">
        <v>16</v>
      </c>
      <c r="S87" t="s">
        <v>745</v>
      </c>
      <c r="T87">
        <v>44</v>
      </c>
      <c r="U87">
        <v>21.1</v>
      </c>
      <c r="V87" s="14">
        <f>Table3[[#This Row],[Gms]]*Table3[[#This Row],[PPG]]</f>
        <v>928.40000000000009</v>
      </c>
      <c r="W87" s="21">
        <f>Table3[[#This Row],[Total Pts]]/SUM(Table3[Total Pts])</f>
        <v>3.7727184988774099E-3</v>
      </c>
      <c r="X87">
        <f>Q87-Table3[[#This Row],[PPG Rank]]</f>
        <v>70</v>
      </c>
    </row>
    <row r="88" spans="1:24" x14ac:dyDescent="0.25">
      <c r="A88">
        <v>87</v>
      </c>
      <c r="B88" t="str">
        <f>'Clean 2015'!A89</f>
        <v> Nick Young</v>
      </c>
      <c r="C88" s="19">
        <v>42</v>
      </c>
      <c r="D88" s="19">
        <v>13.4</v>
      </c>
      <c r="E88" s="13">
        <f t="shared" si="3"/>
        <v>562.80000000000007</v>
      </c>
      <c r="F88" s="21">
        <f t="shared" si="2"/>
        <v>2.2870378836365854E-3</v>
      </c>
      <c r="Q88" s="34">
        <v>87</v>
      </c>
      <c r="R88" s="16">
        <v>122</v>
      </c>
      <c r="S88" t="s">
        <v>642</v>
      </c>
      <c r="T88">
        <v>79</v>
      </c>
      <c r="U88">
        <v>11.7</v>
      </c>
      <c r="V88" s="14">
        <f>Table3[[#This Row],[Gms]]*Table3[[#This Row],[PPG]]</f>
        <v>924.3</v>
      </c>
      <c r="W88" s="21">
        <f>Table3[[#This Row],[Total Pts]]/SUM(Table3[Total Pts])</f>
        <v>3.7560574197677611E-3</v>
      </c>
      <c r="X88">
        <f>Q88-Table3[[#This Row],[PPG Rank]]</f>
        <v>-35</v>
      </c>
    </row>
    <row r="89" spans="1:24" x14ac:dyDescent="0.25">
      <c r="A89">
        <v>88</v>
      </c>
      <c r="B89" t="str">
        <f>'Clean 2015'!A90</f>
        <v> Arron Afflalo</v>
      </c>
      <c r="C89" s="19">
        <v>78</v>
      </c>
      <c r="D89" s="19">
        <v>13.3</v>
      </c>
      <c r="E89" s="13">
        <f t="shared" si="3"/>
        <v>1037.4000000000001</v>
      </c>
      <c r="F89" s="21">
        <f t="shared" si="2"/>
        <v>4.2156593825241531E-3</v>
      </c>
      <c r="Q89" s="35">
        <v>88</v>
      </c>
      <c r="R89" s="16">
        <v>126</v>
      </c>
      <c r="S89" t="s">
        <v>644</v>
      </c>
      <c r="T89">
        <v>80</v>
      </c>
      <c r="U89">
        <v>11.5</v>
      </c>
      <c r="V89" s="14">
        <f>Table3[[#This Row],[Gms]]*Table3[[#This Row],[PPG]]</f>
        <v>920</v>
      </c>
      <c r="W89" s="21">
        <f>Table3[[#This Row],[Total Pts]]/SUM(Table3[Total Pts])</f>
        <v>3.7385836050917889E-3</v>
      </c>
      <c r="X89">
        <f>Q89-Table3[[#This Row],[PPG Rank]]</f>
        <v>-38</v>
      </c>
    </row>
    <row r="90" spans="1:24" x14ac:dyDescent="0.25">
      <c r="A90">
        <v>89</v>
      </c>
      <c r="B90" t="str">
        <f>'Clean 2015'!A91</f>
        <v> Jared Sullinger</v>
      </c>
      <c r="C90" s="19">
        <v>58</v>
      </c>
      <c r="D90" s="19">
        <v>13.3</v>
      </c>
      <c r="E90" s="13">
        <f t="shared" si="3"/>
        <v>771.40000000000009</v>
      </c>
      <c r="F90" s="21">
        <f t="shared" si="2"/>
        <v>3.1347210793128319E-3</v>
      </c>
      <c r="Q90" s="34">
        <v>89</v>
      </c>
      <c r="R90" s="16">
        <v>72</v>
      </c>
      <c r="S90" t="s">
        <v>770</v>
      </c>
      <c r="T90">
        <v>64</v>
      </c>
      <c r="U90">
        <v>14.3</v>
      </c>
      <c r="V90" s="14">
        <f>Table3[[#This Row],[Gms]]*Table3[[#This Row],[PPG]]</f>
        <v>915.2</v>
      </c>
      <c r="W90" s="21">
        <f>Table3[[#This Row],[Total Pts]]/SUM(Table3[Total Pts])</f>
        <v>3.7190779515000058E-3</v>
      </c>
      <c r="X90">
        <f>Q90-Table3[[#This Row],[PPG Rank]]</f>
        <v>17</v>
      </c>
    </row>
    <row r="91" spans="1:24" x14ac:dyDescent="0.25">
      <c r="A91">
        <v>90</v>
      </c>
      <c r="B91" t="str">
        <f>'Clean 2015'!A92</f>
        <v> Deron Williams</v>
      </c>
      <c r="C91" s="19">
        <v>68</v>
      </c>
      <c r="D91" s="19">
        <v>13</v>
      </c>
      <c r="E91" s="13">
        <f t="shared" si="3"/>
        <v>884</v>
      </c>
      <c r="F91" s="21">
        <f t="shared" si="2"/>
        <v>3.5922912031534134E-3</v>
      </c>
      <c r="Q91" s="35">
        <v>90</v>
      </c>
      <c r="R91" s="16">
        <v>104</v>
      </c>
      <c r="S91" t="s">
        <v>630</v>
      </c>
      <c r="T91">
        <v>75</v>
      </c>
      <c r="U91">
        <v>12.1</v>
      </c>
      <c r="V91" s="14">
        <f>Table3[[#This Row],[Gms]]*Table3[[#This Row],[PPG]]</f>
        <v>907.5</v>
      </c>
      <c r="W91" s="21">
        <f>Table3[[#This Row],[Total Pts]]/SUM(Table3[Total Pts])</f>
        <v>3.6877876321965201E-3</v>
      </c>
      <c r="X91">
        <f>Q91-Table3[[#This Row],[PPG Rank]]</f>
        <v>-14</v>
      </c>
    </row>
    <row r="92" spans="1:24" x14ac:dyDescent="0.25">
      <c r="A92">
        <v>91</v>
      </c>
      <c r="B92" t="str">
        <f>'Clean 2015'!A93</f>
        <v> Trey Burke</v>
      </c>
      <c r="C92" s="19">
        <v>76</v>
      </c>
      <c r="D92" s="19">
        <v>12.8</v>
      </c>
      <c r="E92" s="13">
        <f t="shared" si="3"/>
        <v>972.80000000000007</v>
      </c>
      <c r="F92" s="21">
        <f t="shared" si="2"/>
        <v>3.9531457946014037E-3</v>
      </c>
      <c r="Q92" s="34">
        <v>91</v>
      </c>
      <c r="R92" s="16">
        <v>28</v>
      </c>
      <c r="S92" t="s">
        <v>749</v>
      </c>
      <c r="T92">
        <v>51</v>
      </c>
      <c r="U92">
        <v>17.7</v>
      </c>
      <c r="V92" s="14">
        <f>Table3[[#This Row],[Gms]]*Table3[[#This Row],[PPG]]</f>
        <v>902.69999999999993</v>
      </c>
      <c r="W92" s="21">
        <f>Table3[[#This Row],[Total Pts]]/SUM(Table3[Total Pts])</f>
        <v>3.6682819786047365E-3</v>
      </c>
      <c r="X92">
        <f>Q92-Table3[[#This Row],[PPG Rank]]</f>
        <v>63</v>
      </c>
    </row>
    <row r="93" spans="1:24" x14ac:dyDescent="0.25">
      <c r="A93">
        <v>92</v>
      </c>
      <c r="B93" t="str">
        <f>'Clean 2015'!A94</f>
        <v> Trevor Ariza</v>
      </c>
      <c r="C93" s="19">
        <v>82</v>
      </c>
      <c r="D93" s="19">
        <v>12.8</v>
      </c>
      <c r="E93" s="13">
        <f t="shared" si="3"/>
        <v>1049.6000000000001</v>
      </c>
      <c r="F93" s="21">
        <f t="shared" si="2"/>
        <v>4.2652362520699356E-3</v>
      </c>
      <c r="Q93" s="35">
        <v>92</v>
      </c>
      <c r="R93" s="15">
        <v>97</v>
      </c>
      <c r="S93" t="s">
        <v>626</v>
      </c>
      <c r="T93">
        <v>71</v>
      </c>
      <c r="U93">
        <v>12.6</v>
      </c>
      <c r="V93" s="14">
        <f>Table3[[#This Row],[Gms]]*Table3[[#This Row],[PPG]]</f>
        <v>894.6</v>
      </c>
      <c r="W93" s="21">
        <f>Table3[[#This Row],[Total Pts]]/SUM(Table3[Total Pts])</f>
        <v>3.6353661881686023E-3</v>
      </c>
      <c r="X93">
        <f>Q93-Table3[[#This Row],[PPG Rank]]</f>
        <v>-5</v>
      </c>
    </row>
    <row r="94" spans="1:24" x14ac:dyDescent="0.25">
      <c r="A94">
        <v>93</v>
      </c>
      <c r="B94" t="str">
        <f>'Clean 2015'!A95</f>
        <v> Giannis Antetokounmpo</v>
      </c>
      <c r="C94" s="19">
        <v>81</v>
      </c>
      <c r="D94" s="19">
        <v>12.7</v>
      </c>
      <c r="E94" s="13">
        <f t="shared" si="3"/>
        <v>1028.7</v>
      </c>
      <c r="F94" s="21">
        <f t="shared" si="2"/>
        <v>4.1803053853890458E-3</v>
      </c>
      <c r="Q94" s="34">
        <v>93</v>
      </c>
      <c r="R94" s="16">
        <v>90</v>
      </c>
      <c r="S94" t="s">
        <v>778</v>
      </c>
      <c r="T94">
        <v>68</v>
      </c>
      <c r="U94">
        <v>13</v>
      </c>
      <c r="V94" s="14">
        <f>Table3[[#This Row],[Gms]]*Table3[[#This Row],[PPG]]</f>
        <v>884</v>
      </c>
      <c r="W94" s="21">
        <f>Table3[[#This Row],[Total Pts]]/SUM(Table3[Total Pts])</f>
        <v>3.5922912031534143E-3</v>
      </c>
      <c r="X94">
        <f>Q94-Table3[[#This Row],[PPG Rank]]</f>
        <v>3</v>
      </c>
    </row>
    <row r="95" spans="1:24" x14ac:dyDescent="0.25">
      <c r="A95">
        <v>94</v>
      </c>
      <c r="B95" t="str">
        <f>'Clean 2015'!A96</f>
        <v> Kentavious Caldwell-Pope</v>
      </c>
      <c r="C95" s="19">
        <v>82</v>
      </c>
      <c r="D95" s="19">
        <v>12.7</v>
      </c>
      <c r="E95" s="13">
        <f t="shared" si="3"/>
        <v>1041.3999999999999</v>
      </c>
      <c r="F95" s="21">
        <f t="shared" si="2"/>
        <v>4.2319140938506389E-3</v>
      </c>
      <c r="Q95" s="35">
        <v>94</v>
      </c>
      <c r="R95" s="15">
        <v>95</v>
      </c>
      <c r="S95" t="s">
        <v>624</v>
      </c>
      <c r="T95">
        <v>70</v>
      </c>
      <c r="U95">
        <v>12.6</v>
      </c>
      <c r="V95" s="14">
        <f>Table3[[#This Row],[Gms]]*Table3[[#This Row],[PPG]]</f>
        <v>882</v>
      </c>
      <c r="W95" s="21">
        <f>Table3[[#This Row],[Total Pts]]/SUM(Table3[Total Pts])</f>
        <v>3.5841638474901714E-3</v>
      </c>
      <c r="X95">
        <f>Q95-Table3[[#This Row],[PPG Rank]]</f>
        <v>-1</v>
      </c>
    </row>
    <row r="96" spans="1:24" x14ac:dyDescent="0.25">
      <c r="A96">
        <v>95</v>
      </c>
      <c r="B96" t="str">
        <f>'Clean 2015'!A97</f>
        <v> DeMarre Carroll</v>
      </c>
      <c r="C96" s="19">
        <v>70</v>
      </c>
      <c r="D96" s="19">
        <v>12.6</v>
      </c>
      <c r="E96" s="13">
        <f t="shared" si="3"/>
        <v>882</v>
      </c>
      <c r="F96" s="21">
        <f t="shared" si="2"/>
        <v>3.5841638474901705E-3</v>
      </c>
      <c r="Q96" s="34">
        <v>95</v>
      </c>
      <c r="R96" s="16">
        <v>112</v>
      </c>
      <c r="S96" t="s">
        <v>637</v>
      </c>
      <c r="T96">
        <v>74</v>
      </c>
      <c r="U96">
        <v>11.9</v>
      </c>
      <c r="V96" s="14">
        <f>Table3[[#This Row],[Gms]]*Table3[[#This Row],[PPG]]</f>
        <v>880.6</v>
      </c>
      <c r="W96" s="21">
        <f>Table3[[#This Row],[Total Pts]]/SUM(Table3[Total Pts])</f>
        <v>3.5784746985259015E-3</v>
      </c>
      <c r="X96">
        <f>Q96-Table3[[#This Row],[PPG Rank]]</f>
        <v>-17</v>
      </c>
    </row>
    <row r="97" spans="1:24" x14ac:dyDescent="0.25">
      <c r="A97">
        <v>96</v>
      </c>
      <c r="B97" t="str">
        <f>'Clean 2015'!A98</f>
        <v> Kenneth Faried</v>
      </c>
      <c r="C97" s="19">
        <v>75</v>
      </c>
      <c r="D97" s="19">
        <v>12.6</v>
      </c>
      <c r="E97" s="13">
        <f t="shared" si="3"/>
        <v>945</v>
      </c>
      <c r="F97" s="21">
        <f t="shared" si="2"/>
        <v>3.8401755508823258E-3</v>
      </c>
      <c r="Q97" s="35">
        <v>96</v>
      </c>
      <c r="R97" s="15">
        <v>137</v>
      </c>
      <c r="S97" t="s">
        <v>650</v>
      </c>
      <c r="T97">
        <v>82</v>
      </c>
      <c r="U97">
        <v>10.6</v>
      </c>
      <c r="V97" s="14">
        <f>Table3[[#This Row],[Gms]]*Table3[[#This Row],[PPG]]</f>
        <v>869.19999999999993</v>
      </c>
      <c r="W97" s="21">
        <f>Table3[[#This Row],[Total Pts]]/SUM(Table3[Total Pts])</f>
        <v>3.5321487712454158E-3</v>
      </c>
      <c r="X97">
        <f>Q97-Table3[[#This Row],[PPG Rank]]</f>
        <v>-41</v>
      </c>
    </row>
    <row r="98" spans="1:24" x14ac:dyDescent="0.25">
      <c r="A98">
        <v>97</v>
      </c>
      <c r="B98" t="str">
        <f>'Clean 2015'!A99</f>
        <v> Rodney Stuckey</v>
      </c>
      <c r="C98" s="19">
        <v>71</v>
      </c>
      <c r="D98" s="19">
        <v>12.6</v>
      </c>
      <c r="E98" s="13">
        <f t="shared" si="3"/>
        <v>894.6</v>
      </c>
      <c r="F98" s="21">
        <f t="shared" si="2"/>
        <v>3.6353661881686015E-3</v>
      </c>
      <c r="Q98" s="34">
        <v>97</v>
      </c>
      <c r="R98" s="16">
        <v>114</v>
      </c>
      <c r="S98" t="s">
        <v>638</v>
      </c>
      <c r="T98">
        <v>73</v>
      </c>
      <c r="U98">
        <v>11.9</v>
      </c>
      <c r="V98" s="14">
        <f>Table3[[#This Row],[Gms]]*Table3[[#This Row],[PPG]]</f>
        <v>868.7</v>
      </c>
      <c r="W98" s="21">
        <f>Table3[[#This Row],[Total Pts]]/SUM(Table3[Total Pts])</f>
        <v>3.5301169323296057E-3</v>
      </c>
      <c r="X98">
        <f>Q98-Table3[[#This Row],[PPG Rank]]</f>
        <v>-17</v>
      </c>
    </row>
    <row r="99" spans="1:24" x14ac:dyDescent="0.25">
      <c r="A99">
        <v>98</v>
      </c>
      <c r="B99" t="str">
        <f>'Clean 2015'!A100</f>
        <v> Nikola Pekovic</v>
      </c>
      <c r="C99" s="19">
        <v>31</v>
      </c>
      <c r="D99" s="19">
        <v>12.5</v>
      </c>
      <c r="E99" s="13">
        <f t="shared" si="3"/>
        <v>387.5</v>
      </c>
      <c r="F99" s="21">
        <f t="shared" si="2"/>
        <v>1.5746751597533345E-3</v>
      </c>
      <c r="Q99" s="35">
        <v>98</v>
      </c>
      <c r="R99" s="16">
        <v>110</v>
      </c>
      <c r="S99" t="s">
        <v>635</v>
      </c>
      <c r="T99">
        <v>71</v>
      </c>
      <c r="U99">
        <v>12</v>
      </c>
      <c r="V99" s="14">
        <f>Table3[[#This Row],[Gms]]*Table3[[#This Row],[PPG]]</f>
        <v>852</v>
      </c>
      <c r="W99" s="21">
        <f>Table3[[#This Row],[Total Pts]]/SUM(Table3[Total Pts])</f>
        <v>3.4622535125415259E-3</v>
      </c>
      <c r="X99">
        <f>Q99-Table3[[#This Row],[PPG Rank]]</f>
        <v>-12</v>
      </c>
    </row>
    <row r="100" spans="1:24" x14ac:dyDescent="0.25">
      <c r="A100">
        <v>99</v>
      </c>
      <c r="B100" t="str">
        <f>'Clean 2015'!A101</f>
        <v> Danilo Gallinari</v>
      </c>
      <c r="C100" s="19">
        <v>59</v>
      </c>
      <c r="D100" s="19">
        <v>12.4</v>
      </c>
      <c r="E100" s="13">
        <f t="shared" si="3"/>
        <v>731.6</v>
      </c>
      <c r="F100" s="21">
        <f t="shared" si="2"/>
        <v>2.9729867016142957E-3</v>
      </c>
      <c r="Q100" s="34">
        <v>99</v>
      </c>
      <c r="R100" s="15">
        <v>105</v>
      </c>
      <c r="S100" t="s">
        <v>631</v>
      </c>
      <c r="T100">
        <v>70</v>
      </c>
      <c r="U100">
        <v>12.1</v>
      </c>
      <c r="V100" s="14">
        <f>Table3[[#This Row],[Gms]]*Table3[[#This Row],[PPG]]</f>
        <v>847</v>
      </c>
      <c r="W100" s="21">
        <f>Table3[[#This Row],[Total Pts]]/SUM(Table3[Total Pts])</f>
        <v>3.4419351233834186E-3</v>
      </c>
      <c r="X100">
        <f>Q100-Table3[[#This Row],[PPG Rank]]</f>
        <v>-6</v>
      </c>
    </row>
    <row r="101" spans="1:24" x14ac:dyDescent="0.25">
      <c r="A101">
        <v>100</v>
      </c>
      <c r="B101" t="str">
        <f>'Clean 2015'!A102</f>
        <v> Josh Smith</v>
      </c>
      <c r="C101" s="19">
        <v>83</v>
      </c>
      <c r="D101" s="19">
        <v>12.4</v>
      </c>
      <c r="E101" s="13">
        <f t="shared" si="3"/>
        <v>1029.2</v>
      </c>
      <c r="F101" s="21">
        <f t="shared" si="2"/>
        <v>4.1823372243048572E-3</v>
      </c>
      <c r="Q101" s="35">
        <v>100</v>
      </c>
      <c r="R101" s="15">
        <v>141</v>
      </c>
      <c r="S101" t="s">
        <v>654</v>
      </c>
      <c r="T101">
        <v>81</v>
      </c>
      <c r="U101">
        <v>10.4</v>
      </c>
      <c r="V101" s="14">
        <f>Table3[[#This Row],[Gms]]*Table3[[#This Row],[PPG]]</f>
        <v>842.4</v>
      </c>
      <c r="W101" s="21">
        <f>Table3[[#This Row],[Total Pts]]/SUM(Table3[Total Pts])</f>
        <v>3.4232422053579593E-3</v>
      </c>
      <c r="X101">
        <f>Q101-Table3[[#This Row],[PPG Rank]]</f>
        <v>-41</v>
      </c>
    </row>
    <row r="102" spans="1:24" x14ac:dyDescent="0.25">
      <c r="A102">
        <v>101</v>
      </c>
      <c r="B102" t="str">
        <f>'Clean 2015'!A103</f>
        <v> Jabari Parker</v>
      </c>
      <c r="C102" s="19">
        <v>25</v>
      </c>
      <c r="D102" s="19">
        <v>12.3</v>
      </c>
      <c r="E102" s="13">
        <f t="shared" si="3"/>
        <v>307.5</v>
      </c>
      <c r="F102" s="21">
        <f t="shared" si="2"/>
        <v>1.249580933223614E-3</v>
      </c>
      <c r="Q102" s="34">
        <v>101</v>
      </c>
      <c r="R102" s="15">
        <v>111</v>
      </c>
      <c r="S102" t="s">
        <v>636</v>
      </c>
      <c r="T102">
        <v>70</v>
      </c>
      <c r="U102">
        <v>12</v>
      </c>
      <c r="V102" s="14">
        <f>Table3[[#This Row],[Gms]]*Table3[[#This Row],[PPG]]</f>
        <v>840</v>
      </c>
      <c r="W102" s="21">
        <f>Table3[[#This Row],[Total Pts]]/SUM(Table3[Total Pts])</f>
        <v>3.413489378562068E-3</v>
      </c>
      <c r="X102">
        <f>Q102-Table3[[#This Row],[PPG Rank]]</f>
        <v>-10</v>
      </c>
    </row>
    <row r="103" spans="1:24" x14ac:dyDescent="0.25">
      <c r="A103">
        <v>102</v>
      </c>
      <c r="B103" t="str">
        <f>'Clean 2015'!A104</f>
        <v> Marcin Gortat</v>
      </c>
      <c r="C103" s="19">
        <v>82</v>
      </c>
      <c r="D103" s="19">
        <v>12.2</v>
      </c>
      <c r="E103" s="13">
        <f t="shared" si="3"/>
        <v>1000.4</v>
      </c>
      <c r="F103" s="21">
        <f t="shared" si="2"/>
        <v>4.065303302754157E-3</v>
      </c>
      <c r="Q103" s="35">
        <v>102</v>
      </c>
      <c r="R103" s="15">
        <v>119</v>
      </c>
      <c r="S103" t="s">
        <v>640</v>
      </c>
      <c r="T103">
        <v>71</v>
      </c>
      <c r="U103">
        <v>11.8</v>
      </c>
      <c r="V103" s="14">
        <f>Table3[[#This Row],[Gms]]*Table3[[#This Row],[PPG]]</f>
        <v>837.80000000000007</v>
      </c>
      <c r="W103" s="21">
        <f>Table3[[#This Row],[Total Pts]]/SUM(Table3[Total Pts])</f>
        <v>3.4045492873325009E-3</v>
      </c>
      <c r="X103">
        <f>Q103-Table3[[#This Row],[PPG Rank]]</f>
        <v>-17</v>
      </c>
    </row>
    <row r="104" spans="1:24" x14ac:dyDescent="0.25">
      <c r="A104">
        <v>103</v>
      </c>
      <c r="B104" t="str">
        <f>'Clean 2015'!A105</f>
        <v> Ben McLemore</v>
      </c>
      <c r="C104" s="19">
        <v>82</v>
      </c>
      <c r="D104" s="19">
        <v>12.1</v>
      </c>
      <c r="E104" s="13">
        <f t="shared" si="3"/>
        <v>992.19999999999993</v>
      </c>
      <c r="F104" s="21">
        <f t="shared" si="2"/>
        <v>4.0319811445348602E-3</v>
      </c>
      <c r="Q104" s="34">
        <v>103</v>
      </c>
      <c r="R104" s="15">
        <v>147</v>
      </c>
      <c r="S104" t="s">
        <v>656</v>
      </c>
      <c r="T104">
        <v>82</v>
      </c>
      <c r="U104">
        <v>10.199999999999999</v>
      </c>
      <c r="V104" s="14">
        <f>Table3[[#This Row],[Gms]]*Table3[[#This Row],[PPG]]</f>
        <v>836.4</v>
      </c>
      <c r="W104" s="21">
        <f>Table3[[#This Row],[Total Pts]]/SUM(Table3[Total Pts])</f>
        <v>3.3988601383682306E-3</v>
      </c>
      <c r="X104">
        <f>Q104-Table3[[#This Row],[PPG Rank]]</f>
        <v>-44</v>
      </c>
    </row>
    <row r="105" spans="1:24" x14ac:dyDescent="0.25">
      <c r="A105">
        <v>104</v>
      </c>
      <c r="B105" t="str">
        <f>'Clean 2015'!A106</f>
        <v> Kyle Korver</v>
      </c>
      <c r="C105" s="19">
        <v>75</v>
      </c>
      <c r="D105" s="19">
        <v>12.1</v>
      </c>
      <c r="E105" s="13">
        <f t="shared" si="3"/>
        <v>907.5</v>
      </c>
      <c r="F105" s="21">
        <f t="shared" si="2"/>
        <v>3.6877876321965192E-3</v>
      </c>
      <c r="Q105" s="35">
        <v>104</v>
      </c>
      <c r="R105" s="15">
        <v>149</v>
      </c>
      <c r="S105" t="s">
        <v>658</v>
      </c>
      <c r="T105">
        <v>82</v>
      </c>
      <c r="U105">
        <v>10.199999999999999</v>
      </c>
      <c r="V105" s="14">
        <f>Table3[[#This Row],[Gms]]*Table3[[#This Row],[PPG]]</f>
        <v>836.4</v>
      </c>
      <c r="W105" s="21">
        <f>Table3[[#This Row],[Total Pts]]/SUM(Table3[Total Pts])</f>
        <v>3.3988601383682306E-3</v>
      </c>
      <c r="X105">
        <f>Q105-Table3[[#This Row],[PPG Rank]]</f>
        <v>-45</v>
      </c>
    </row>
    <row r="106" spans="1:24" x14ac:dyDescent="0.25">
      <c r="A106">
        <v>105</v>
      </c>
      <c r="B106" t="str">
        <f>'Clean 2015'!A107</f>
        <v> J.R. Smith</v>
      </c>
      <c r="C106" s="19">
        <v>70</v>
      </c>
      <c r="D106" s="19">
        <v>12.1</v>
      </c>
      <c r="E106" s="13">
        <f t="shared" si="3"/>
        <v>847</v>
      </c>
      <c r="F106" s="21">
        <f t="shared" si="2"/>
        <v>3.4419351233834178E-3</v>
      </c>
      <c r="Q106" s="34">
        <v>105</v>
      </c>
      <c r="R106" s="15">
        <v>81</v>
      </c>
      <c r="S106" t="s">
        <v>773</v>
      </c>
      <c r="T106">
        <v>61</v>
      </c>
      <c r="U106">
        <v>13.7</v>
      </c>
      <c r="V106" s="14">
        <f>Table3[[#This Row],[Gms]]*Table3[[#This Row],[PPG]]</f>
        <v>835.69999999999993</v>
      </c>
      <c r="W106" s="21">
        <f>Table3[[#This Row],[Total Pts]]/SUM(Table3[Total Pts])</f>
        <v>3.3960155638860954E-3</v>
      </c>
      <c r="X106">
        <f>Q106-Table3[[#This Row],[PPG Rank]]</f>
        <v>24</v>
      </c>
    </row>
    <row r="107" spans="1:24" x14ac:dyDescent="0.25">
      <c r="A107">
        <v>106</v>
      </c>
      <c r="B107" t="str">
        <f>'Clean 2015'!A108</f>
        <v> Gerald Henderson</v>
      </c>
      <c r="C107" s="19">
        <v>80</v>
      </c>
      <c r="D107" s="19">
        <v>12.1</v>
      </c>
      <c r="E107" s="13">
        <f t="shared" si="3"/>
        <v>968</v>
      </c>
      <c r="F107" s="21">
        <f t="shared" si="2"/>
        <v>3.9336401410096202E-3</v>
      </c>
      <c r="Q107" s="35">
        <v>106</v>
      </c>
      <c r="R107" s="15">
        <v>131</v>
      </c>
      <c r="S107" t="s">
        <v>648</v>
      </c>
      <c r="T107">
        <v>74</v>
      </c>
      <c r="U107">
        <v>11.2</v>
      </c>
      <c r="V107" s="14">
        <f>Table3[[#This Row],[Gms]]*Table3[[#This Row],[PPG]]</f>
        <v>828.8</v>
      </c>
      <c r="W107" s="21">
        <f>Table3[[#This Row],[Total Pts]]/SUM(Table3[Total Pts])</f>
        <v>3.3679761868479069E-3</v>
      </c>
      <c r="X107">
        <f>Q107-Table3[[#This Row],[PPG Rank]]</f>
        <v>-25</v>
      </c>
    </row>
    <row r="108" spans="1:24" x14ac:dyDescent="0.25">
      <c r="A108">
        <v>107</v>
      </c>
      <c r="B108" t="str">
        <f>'Clean 2015'!A109</f>
        <v> Evan Fournier</v>
      </c>
      <c r="C108" s="19">
        <v>58</v>
      </c>
      <c r="D108" s="19">
        <v>12</v>
      </c>
      <c r="E108" s="13">
        <f t="shared" si="3"/>
        <v>696</v>
      </c>
      <c r="F108" s="21">
        <f t="shared" si="2"/>
        <v>2.8283197708085699E-3</v>
      </c>
      <c r="Q108" s="34">
        <v>107</v>
      </c>
      <c r="R108" s="15">
        <v>151</v>
      </c>
      <c r="S108" t="s">
        <v>660</v>
      </c>
      <c r="T108">
        <v>82</v>
      </c>
      <c r="U108">
        <v>10.1</v>
      </c>
      <c r="V108" s="14">
        <f>Table3[[#This Row],[Gms]]*Table3[[#This Row],[PPG]]</f>
        <v>828.19999999999993</v>
      </c>
      <c r="W108" s="21">
        <f>Table3[[#This Row],[Total Pts]]/SUM(Table3[Total Pts])</f>
        <v>3.3655379801489338E-3</v>
      </c>
      <c r="X108">
        <f>Q108-Table3[[#This Row],[PPG Rank]]</f>
        <v>-44</v>
      </c>
    </row>
    <row r="109" spans="1:24" x14ac:dyDescent="0.25">
      <c r="A109">
        <v>108</v>
      </c>
      <c r="B109" t="str">
        <f>'Clean 2015'!A110</f>
        <v> Jarrett Jack</v>
      </c>
      <c r="C109" s="19">
        <v>80</v>
      </c>
      <c r="D109" s="19">
        <v>12</v>
      </c>
      <c r="E109" s="13">
        <f t="shared" si="3"/>
        <v>960</v>
      </c>
      <c r="F109" s="21">
        <f t="shared" si="2"/>
        <v>3.9011307183566481E-3</v>
      </c>
      <c r="Q109" s="35">
        <v>108</v>
      </c>
      <c r="R109" s="16">
        <v>86</v>
      </c>
      <c r="S109" t="s">
        <v>775</v>
      </c>
      <c r="T109">
        <v>61</v>
      </c>
      <c r="U109">
        <v>13.4</v>
      </c>
      <c r="V109" s="14">
        <f>Table3[[#This Row],[Gms]]*Table3[[#This Row],[PPG]]</f>
        <v>817.4</v>
      </c>
      <c r="W109" s="21">
        <f>Table3[[#This Row],[Total Pts]]/SUM(Table3[Total Pts])</f>
        <v>3.3216502595674216E-3</v>
      </c>
      <c r="X109">
        <f>Q109-Table3[[#This Row],[PPG Rank]]</f>
        <v>22</v>
      </c>
    </row>
    <row r="110" spans="1:24" x14ac:dyDescent="0.25">
      <c r="A110">
        <v>109</v>
      </c>
      <c r="B110" t="str">
        <f>'Clean 2015'!A111</f>
        <v> Jonas Valanciunas</v>
      </c>
      <c r="C110" s="19">
        <v>80</v>
      </c>
      <c r="D110" s="19">
        <v>12</v>
      </c>
      <c r="E110" s="13">
        <f t="shared" si="3"/>
        <v>960</v>
      </c>
      <c r="F110" s="21">
        <f t="shared" si="2"/>
        <v>3.9011307183566481E-3</v>
      </c>
      <c r="Q110" s="34">
        <v>109</v>
      </c>
      <c r="R110" s="16">
        <v>148</v>
      </c>
      <c r="S110" t="s">
        <v>657</v>
      </c>
      <c r="T110">
        <v>80</v>
      </c>
      <c r="U110">
        <v>10.199999999999999</v>
      </c>
      <c r="V110" s="14">
        <f>Table3[[#This Row],[Gms]]*Table3[[#This Row],[PPG]]</f>
        <v>816</v>
      </c>
      <c r="W110" s="21">
        <f>Table3[[#This Row],[Total Pts]]/SUM(Table3[Total Pts])</f>
        <v>3.3159611106031517E-3</v>
      </c>
      <c r="X110">
        <f>Q110-Table3[[#This Row],[PPG Rank]]</f>
        <v>-39</v>
      </c>
    </row>
    <row r="111" spans="1:24" x14ac:dyDescent="0.25">
      <c r="A111">
        <v>110</v>
      </c>
      <c r="B111" t="str">
        <f>'Clean 2015'!A112</f>
        <v> Donatas Motiejunas</v>
      </c>
      <c r="C111" s="19">
        <v>71</v>
      </c>
      <c r="D111" s="19">
        <v>12</v>
      </c>
      <c r="E111" s="13">
        <f t="shared" si="3"/>
        <v>852</v>
      </c>
      <c r="F111" s="21">
        <f t="shared" si="2"/>
        <v>3.4622535125415255E-3</v>
      </c>
      <c r="Q111" s="35">
        <v>110</v>
      </c>
      <c r="R111" s="16">
        <v>130</v>
      </c>
      <c r="S111" t="s">
        <v>647</v>
      </c>
      <c r="T111">
        <v>71</v>
      </c>
      <c r="U111">
        <v>11.4</v>
      </c>
      <c r="V111" s="14">
        <f>Table3[[#This Row],[Gms]]*Table3[[#This Row],[PPG]]</f>
        <v>809.4</v>
      </c>
      <c r="W111" s="21">
        <f>Table3[[#This Row],[Total Pts]]/SUM(Table3[Total Pts])</f>
        <v>3.2891408369144499E-3</v>
      </c>
      <c r="X111">
        <f>Q111-Table3[[#This Row],[PPG Rank]]</f>
        <v>-20</v>
      </c>
    </row>
    <row r="112" spans="1:24" x14ac:dyDescent="0.25">
      <c r="A112">
        <v>111</v>
      </c>
      <c r="B112" t="str">
        <f>'Clean 2015'!A113</f>
        <v> Jordan Hill</v>
      </c>
      <c r="C112" s="19">
        <v>70</v>
      </c>
      <c r="D112" s="19">
        <v>12</v>
      </c>
      <c r="E112" s="13">
        <f t="shared" si="3"/>
        <v>840</v>
      </c>
      <c r="F112" s="21">
        <f t="shared" si="2"/>
        <v>3.4134893785620671E-3</v>
      </c>
      <c r="Q112" s="34">
        <v>111</v>
      </c>
      <c r="R112" s="16">
        <v>138</v>
      </c>
      <c r="S112" t="s">
        <v>651</v>
      </c>
      <c r="T112">
        <v>76</v>
      </c>
      <c r="U112">
        <v>10.6</v>
      </c>
      <c r="V112" s="14">
        <f>Table3[[#This Row],[Gms]]*Table3[[#This Row],[PPG]]</f>
        <v>805.6</v>
      </c>
      <c r="W112" s="21">
        <f>Table3[[#This Row],[Total Pts]]/SUM(Table3[Total Pts])</f>
        <v>3.2736988611542883E-3</v>
      </c>
      <c r="X112">
        <f>Q112-Table3[[#This Row],[PPG Rank]]</f>
        <v>-27</v>
      </c>
    </row>
    <row r="113" spans="1:24" x14ac:dyDescent="0.25">
      <c r="A113">
        <v>112</v>
      </c>
      <c r="B113" t="str">
        <f>'Clean 2015'!A114</f>
        <v> Gerald Green</v>
      </c>
      <c r="C113" s="19">
        <v>74</v>
      </c>
      <c r="D113" s="19">
        <v>11.9</v>
      </c>
      <c r="E113" s="13">
        <f t="shared" si="3"/>
        <v>880.6</v>
      </c>
      <c r="F113" s="21">
        <f t="shared" si="2"/>
        <v>3.5784746985259006E-3</v>
      </c>
      <c r="Q113" s="35">
        <v>112</v>
      </c>
      <c r="R113" s="15">
        <v>129</v>
      </c>
      <c r="S113" t="s">
        <v>646</v>
      </c>
      <c r="T113">
        <v>70</v>
      </c>
      <c r="U113">
        <v>11.5</v>
      </c>
      <c r="V113" s="14">
        <f>Table3[[#This Row],[Gms]]*Table3[[#This Row],[PPG]]</f>
        <v>805</v>
      </c>
      <c r="W113" s="21">
        <f>Table3[[#This Row],[Total Pts]]/SUM(Table3[Total Pts])</f>
        <v>3.2712606544553153E-3</v>
      </c>
      <c r="X113">
        <f>Q113-Table3[[#This Row],[PPG Rank]]</f>
        <v>-17</v>
      </c>
    </row>
    <row r="114" spans="1:24" x14ac:dyDescent="0.25">
      <c r="A114">
        <v>113</v>
      </c>
      <c r="B114" t="str">
        <f>'Clean 2015'!A115</f>
        <v> Jabari Brown</v>
      </c>
      <c r="C114" s="19">
        <v>19</v>
      </c>
      <c r="D114" s="19">
        <v>11.9</v>
      </c>
      <c r="E114" s="13">
        <f t="shared" si="3"/>
        <v>226.1</v>
      </c>
      <c r="F114" s="21">
        <f t="shared" si="2"/>
        <v>9.1879755772962307E-4</v>
      </c>
      <c r="Q114" s="34">
        <v>113</v>
      </c>
      <c r="R114" s="16">
        <v>162</v>
      </c>
      <c r="S114" t="s">
        <v>666</v>
      </c>
      <c r="T114">
        <v>82</v>
      </c>
      <c r="U114">
        <v>9.8000000000000007</v>
      </c>
      <c r="V114" s="14">
        <f>Table3[[#This Row],[Gms]]*Table3[[#This Row],[PPG]]</f>
        <v>803.6</v>
      </c>
      <c r="W114" s="21">
        <f>Table3[[#This Row],[Total Pts]]/SUM(Table3[Total Pts])</f>
        <v>3.265571505491045E-3</v>
      </c>
      <c r="X114">
        <f>Q114-Table3[[#This Row],[PPG Rank]]</f>
        <v>-49</v>
      </c>
    </row>
    <row r="115" spans="1:24" x14ac:dyDescent="0.25">
      <c r="A115">
        <v>114</v>
      </c>
      <c r="B115" t="str">
        <f>'Clean 2015'!A116</f>
        <v> Paul Pierce</v>
      </c>
      <c r="C115" s="19">
        <v>73</v>
      </c>
      <c r="D115" s="19">
        <v>11.9</v>
      </c>
      <c r="E115" s="13">
        <f t="shared" si="3"/>
        <v>868.7</v>
      </c>
      <c r="F115" s="21">
        <f t="shared" si="2"/>
        <v>3.5301169323296048E-3</v>
      </c>
      <c r="Q115" s="35">
        <v>114</v>
      </c>
      <c r="R115" s="16">
        <v>136</v>
      </c>
      <c r="S115" t="s">
        <v>649</v>
      </c>
      <c r="T115">
        <v>74</v>
      </c>
      <c r="U115">
        <v>10.7</v>
      </c>
      <c r="V115" s="14">
        <f>Table3[[#This Row],[Gms]]*Table3[[#This Row],[PPG]]</f>
        <v>791.8</v>
      </c>
      <c r="W115" s="21">
        <f>Table3[[#This Row],[Total Pts]]/SUM(Table3[Total Pts])</f>
        <v>3.2176201070779112E-3</v>
      </c>
      <c r="X115">
        <f>Q115-Table3[[#This Row],[PPG Rank]]</f>
        <v>-22</v>
      </c>
    </row>
    <row r="116" spans="1:24" x14ac:dyDescent="0.25">
      <c r="A116">
        <v>115</v>
      </c>
      <c r="B116" t="str">
        <f>'Clean 2015'!A117</f>
        <v> Jordan Clarkson</v>
      </c>
      <c r="C116" s="19">
        <v>59</v>
      </c>
      <c r="D116" s="19">
        <v>11.9</v>
      </c>
      <c r="E116" s="13">
        <f t="shared" si="3"/>
        <v>702.1</v>
      </c>
      <c r="F116" s="21">
        <f t="shared" si="2"/>
        <v>2.8531082055814612E-3</v>
      </c>
      <c r="Q116" s="34">
        <v>115</v>
      </c>
      <c r="R116" s="16">
        <v>140</v>
      </c>
      <c r="S116" t="s">
        <v>653</v>
      </c>
      <c r="T116">
        <v>76</v>
      </c>
      <c r="U116">
        <v>10.4</v>
      </c>
      <c r="V116" s="14">
        <f>Table3[[#This Row],[Gms]]*Table3[[#This Row],[PPG]]</f>
        <v>790.4</v>
      </c>
      <c r="W116" s="21">
        <f>Table3[[#This Row],[Total Pts]]/SUM(Table3[Total Pts])</f>
        <v>3.2119309581136409E-3</v>
      </c>
      <c r="X116">
        <f>Q116-Table3[[#This Row],[PPG Rank]]</f>
        <v>-25</v>
      </c>
    </row>
    <row r="117" spans="1:24" x14ac:dyDescent="0.25">
      <c r="A117">
        <v>116</v>
      </c>
      <c r="B117" t="str">
        <f>'Clean 2015'!A118</f>
        <v> Hassan Whiteside</v>
      </c>
      <c r="C117" s="19">
        <v>48</v>
      </c>
      <c r="D117" s="19">
        <v>11.8</v>
      </c>
      <c r="E117" s="13">
        <f t="shared" si="3"/>
        <v>566.40000000000009</v>
      </c>
      <c r="F117" s="21">
        <f t="shared" si="2"/>
        <v>2.3016671238304228E-3</v>
      </c>
      <c r="Q117" s="35">
        <v>116</v>
      </c>
      <c r="R117" s="15">
        <v>165</v>
      </c>
      <c r="S117" t="s">
        <v>668</v>
      </c>
      <c r="T117">
        <v>81</v>
      </c>
      <c r="U117">
        <v>9.6999999999999993</v>
      </c>
      <c r="V117" s="14">
        <f>Table3[[#This Row],[Gms]]*Table3[[#This Row],[PPG]]</f>
        <v>785.69999999999993</v>
      </c>
      <c r="W117" s="21">
        <f>Table3[[#This Row],[Total Pts]]/SUM(Table3[Total Pts])</f>
        <v>3.19283167230502E-3</v>
      </c>
      <c r="X117">
        <f>Q117-Table3[[#This Row],[PPG Rank]]</f>
        <v>-49</v>
      </c>
    </row>
    <row r="118" spans="1:24" x14ac:dyDescent="0.25">
      <c r="A118">
        <v>117</v>
      </c>
      <c r="B118" t="str">
        <f>'Clean 2015'!A119</f>
        <v> Dion Waiters</v>
      </c>
      <c r="C118" s="19">
        <v>80</v>
      </c>
      <c r="D118" s="19">
        <v>11.8</v>
      </c>
      <c r="E118" s="13">
        <f t="shared" si="3"/>
        <v>944</v>
      </c>
      <c r="F118" s="21">
        <f t="shared" si="2"/>
        <v>3.8361118730507039E-3</v>
      </c>
      <c r="Q118" s="34">
        <v>117</v>
      </c>
      <c r="R118" s="16">
        <v>10</v>
      </c>
      <c r="S118" t="s">
        <v>743</v>
      </c>
      <c r="T118">
        <v>35</v>
      </c>
      <c r="U118">
        <v>22.3</v>
      </c>
      <c r="V118" s="14">
        <f>Table3[[#This Row],[Gms]]*Table3[[#This Row],[PPG]]</f>
        <v>780.5</v>
      </c>
      <c r="W118" s="21">
        <f>Table3[[#This Row],[Total Pts]]/SUM(Table3[Total Pts])</f>
        <v>3.171700547580588E-3</v>
      </c>
      <c r="X118">
        <f>Q118-Table3[[#This Row],[PPG Rank]]</f>
        <v>107</v>
      </c>
    </row>
    <row r="119" spans="1:24" x14ac:dyDescent="0.25">
      <c r="A119">
        <v>118</v>
      </c>
      <c r="B119" t="str">
        <f>'Clean 2015'!A120</f>
        <v> Langston Galloway</v>
      </c>
      <c r="C119" s="19">
        <v>45</v>
      </c>
      <c r="D119" s="19">
        <v>11.8</v>
      </c>
      <c r="E119" s="13">
        <f t="shared" si="3"/>
        <v>531</v>
      </c>
      <c r="F119" s="21">
        <f t="shared" si="2"/>
        <v>2.1578129285910212E-3</v>
      </c>
      <c r="Q119" s="35">
        <v>118</v>
      </c>
      <c r="R119" s="16">
        <v>20</v>
      </c>
      <c r="S119" t="s">
        <v>748</v>
      </c>
      <c r="T119">
        <v>39</v>
      </c>
      <c r="U119">
        <v>20</v>
      </c>
      <c r="V119" s="14">
        <f>Table3[[#This Row],[Gms]]*Table3[[#This Row],[PPG]]</f>
        <v>780</v>
      </c>
      <c r="W119" s="21">
        <f>Table3[[#This Row],[Total Pts]]/SUM(Table3[Total Pts])</f>
        <v>3.1696687086647775E-3</v>
      </c>
      <c r="X119">
        <f>Q119-Table3[[#This Row],[PPG Rank]]</f>
        <v>98</v>
      </c>
    </row>
    <row r="120" spans="1:24" x14ac:dyDescent="0.25">
      <c r="A120">
        <v>119</v>
      </c>
      <c r="B120" t="str">
        <f>'Clean 2015'!A121</f>
        <v> Carlos Boozer</v>
      </c>
      <c r="C120" s="19">
        <v>71</v>
      </c>
      <c r="D120" s="19">
        <v>11.8</v>
      </c>
      <c r="E120" s="13">
        <f t="shared" si="3"/>
        <v>837.80000000000007</v>
      </c>
      <c r="F120" s="21">
        <f t="shared" si="2"/>
        <v>3.4045492873325E-3</v>
      </c>
      <c r="Q120" s="34">
        <v>119</v>
      </c>
      <c r="R120" s="15">
        <v>167</v>
      </c>
      <c r="S120" t="s">
        <v>669</v>
      </c>
      <c r="T120">
        <v>82</v>
      </c>
      <c r="U120">
        <v>9.5</v>
      </c>
      <c r="V120" s="14">
        <f>Table3[[#This Row],[Gms]]*Table3[[#This Row],[PPG]]</f>
        <v>779</v>
      </c>
      <c r="W120" s="21">
        <f>Table3[[#This Row],[Total Pts]]/SUM(Table3[Total Pts])</f>
        <v>3.1656050308331561E-3</v>
      </c>
      <c r="X120">
        <f>Q120-Table3[[#This Row],[PPG Rank]]</f>
        <v>-48</v>
      </c>
    </row>
    <row r="121" spans="1:24" x14ac:dyDescent="0.25">
      <c r="A121">
        <v>120</v>
      </c>
      <c r="B121" t="str">
        <f>'Clean 2015'!A122</f>
        <v> Danny Green</v>
      </c>
      <c r="C121" s="19">
        <v>81</v>
      </c>
      <c r="D121" s="19">
        <v>11.7</v>
      </c>
      <c r="E121" s="13">
        <f t="shared" si="3"/>
        <v>947.69999999999993</v>
      </c>
      <c r="F121" s="21">
        <f t="shared" si="2"/>
        <v>3.8511474810277034E-3</v>
      </c>
      <c r="Q121" s="35">
        <v>120</v>
      </c>
      <c r="R121" s="16">
        <v>168</v>
      </c>
      <c r="S121" t="s">
        <v>670</v>
      </c>
      <c r="T121">
        <v>82</v>
      </c>
      <c r="U121">
        <v>9.5</v>
      </c>
      <c r="V121" s="14">
        <f>Table3[[#This Row],[Gms]]*Table3[[#This Row],[PPG]]</f>
        <v>779</v>
      </c>
      <c r="W121" s="21">
        <f>Table3[[#This Row],[Total Pts]]/SUM(Table3[Total Pts])</f>
        <v>3.1656050308331561E-3</v>
      </c>
      <c r="X121">
        <f>Q121-Table3[[#This Row],[PPG Rank]]</f>
        <v>-48</v>
      </c>
    </row>
    <row r="122" spans="1:24" x14ac:dyDescent="0.25">
      <c r="A122">
        <v>121</v>
      </c>
      <c r="B122" t="str">
        <f>'Clean 2015'!A123</f>
        <v> David West</v>
      </c>
      <c r="C122" s="19">
        <v>66</v>
      </c>
      <c r="D122" s="19">
        <v>11.7</v>
      </c>
      <c r="E122" s="13">
        <f t="shared" si="3"/>
        <v>772.19999999999993</v>
      </c>
      <c r="F122" s="21">
        <f t="shared" si="2"/>
        <v>3.1379720215781288E-3</v>
      </c>
      <c r="Q122" s="34">
        <v>121</v>
      </c>
      <c r="R122" s="15">
        <v>169</v>
      </c>
      <c r="S122" t="s">
        <v>671</v>
      </c>
      <c r="T122">
        <v>82</v>
      </c>
      <c r="U122">
        <v>9.5</v>
      </c>
      <c r="V122" s="14">
        <f>Table3[[#This Row],[Gms]]*Table3[[#This Row],[PPG]]</f>
        <v>779</v>
      </c>
      <c r="W122" s="21">
        <f>Table3[[#This Row],[Total Pts]]/SUM(Table3[Total Pts])</f>
        <v>3.1656050308331561E-3</v>
      </c>
      <c r="X122">
        <f>Q122-Table3[[#This Row],[PPG Rank]]</f>
        <v>-48</v>
      </c>
    </row>
    <row r="123" spans="1:24" x14ac:dyDescent="0.25">
      <c r="A123">
        <v>122</v>
      </c>
      <c r="B123" t="str">
        <f>'Clean 2015'!A124</f>
        <v> Draymond Green</v>
      </c>
      <c r="C123" s="19">
        <v>79</v>
      </c>
      <c r="D123" s="19">
        <v>11.7</v>
      </c>
      <c r="E123" s="13">
        <f t="shared" si="3"/>
        <v>924.3</v>
      </c>
      <c r="F123" s="21">
        <f t="shared" si="2"/>
        <v>3.7560574197677602E-3</v>
      </c>
      <c r="Q123" s="35">
        <v>122</v>
      </c>
      <c r="R123" s="16">
        <v>150</v>
      </c>
      <c r="S123" t="s">
        <v>659</v>
      </c>
      <c r="T123">
        <v>77</v>
      </c>
      <c r="U123">
        <v>10.1</v>
      </c>
      <c r="V123" s="14">
        <f>Table3[[#This Row],[Gms]]*Table3[[#This Row],[PPG]]</f>
        <v>777.69999999999993</v>
      </c>
      <c r="W123" s="21">
        <f>Table3[[#This Row],[Total Pts]]/SUM(Table3[Total Pts])</f>
        <v>3.1603222496520479E-3</v>
      </c>
      <c r="X123">
        <f>Q123-Table3[[#This Row],[PPG Rank]]</f>
        <v>-28</v>
      </c>
    </row>
    <row r="124" spans="1:24" x14ac:dyDescent="0.25">
      <c r="A124">
        <v>123</v>
      </c>
      <c r="B124" t="str">
        <f>'Clean 2015'!A125</f>
        <v> Terrence Jones</v>
      </c>
      <c r="C124" s="19">
        <v>33</v>
      </c>
      <c r="D124" s="19">
        <v>11.7</v>
      </c>
      <c r="E124" s="13">
        <f t="shared" si="3"/>
        <v>386.09999999999997</v>
      </c>
      <c r="F124" s="21">
        <f t="shared" si="2"/>
        <v>1.5689860107890644E-3</v>
      </c>
      <c r="Q124" s="34">
        <v>123</v>
      </c>
      <c r="R124" s="15">
        <v>153</v>
      </c>
      <c r="S124" t="s">
        <v>662</v>
      </c>
      <c r="T124">
        <v>77</v>
      </c>
      <c r="U124">
        <v>10.1</v>
      </c>
      <c r="V124" s="14">
        <f>Table3[[#This Row],[Gms]]*Table3[[#This Row],[PPG]]</f>
        <v>777.69999999999993</v>
      </c>
      <c r="W124" s="21">
        <f>Table3[[#This Row],[Total Pts]]/SUM(Table3[Total Pts])</f>
        <v>3.1603222496520479E-3</v>
      </c>
      <c r="X124">
        <f>Q124-Table3[[#This Row],[PPG Rank]]</f>
        <v>-30</v>
      </c>
    </row>
    <row r="125" spans="1:24" x14ac:dyDescent="0.25">
      <c r="A125">
        <v>124</v>
      </c>
      <c r="B125" t="str">
        <f>'Clean 2015'!A126</f>
        <v> Aaron Brooks</v>
      </c>
      <c r="C125" s="19">
        <v>82</v>
      </c>
      <c r="D125" s="19">
        <v>11.6</v>
      </c>
      <c r="E125" s="13">
        <f t="shared" si="3"/>
        <v>951.19999999999993</v>
      </c>
      <c r="F125" s="21">
        <f t="shared" si="2"/>
        <v>3.8653703534383787E-3</v>
      </c>
      <c r="Q125" s="35">
        <v>124</v>
      </c>
      <c r="R125" s="16">
        <v>144</v>
      </c>
      <c r="S125" t="s">
        <v>655</v>
      </c>
      <c r="T125">
        <v>75</v>
      </c>
      <c r="U125">
        <v>10.3</v>
      </c>
      <c r="V125" s="14">
        <f>Table3[[#This Row],[Gms]]*Table3[[#This Row],[PPG]]</f>
        <v>772.5</v>
      </c>
      <c r="W125" s="21">
        <f>Table3[[#This Row],[Total Pts]]/SUM(Table3[Total Pts])</f>
        <v>3.1391911249276159E-3</v>
      </c>
      <c r="X125">
        <f>Q125-Table3[[#This Row],[PPG Rank]]</f>
        <v>-20</v>
      </c>
    </row>
    <row r="126" spans="1:24" x14ac:dyDescent="0.25">
      <c r="A126">
        <v>125</v>
      </c>
      <c r="B126" t="str">
        <f>'Clean 2015'!A127</f>
        <v> Amar'e Stoudemire</v>
      </c>
      <c r="C126" s="19">
        <v>59</v>
      </c>
      <c r="D126" s="19">
        <v>11.5</v>
      </c>
      <c r="E126" s="13">
        <f t="shared" si="3"/>
        <v>678.5</v>
      </c>
      <c r="F126" s="21">
        <f t="shared" si="2"/>
        <v>2.7572054087551937E-3</v>
      </c>
      <c r="Q126" s="34">
        <v>125</v>
      </c>
      <c r="R126" s="15">
        <v>121</v>
      </c>
      <c r="S126" t="s">
        <v>787</v>
      </c>
      <c r="T126">
        <v>66</v>
      </c>
      <c r="U126">
        <v>11.7</v>
      </c>
      <c r="V126" s="14">
        <f>Table3[[#This Row],[Gms]]*Table3[[#This Row],[PPG]]</f>
        <v>772.19999999999993</v>
      </c>
      <c r="W126" s="21">
        <f>Table3[[#This Row],[Total Pts]]/SUM(Table3[Total Pts])</f>
        <v>3.1379720215781292E-3</v>
      </c>
      <c r="X126">
        <f>Q126-Table3[[#This Row],[PPG Rank]]</f>
        <v>4</v>
      </c>
    </row>
    <row r="127" spans="1:24" x14ac:dyDescent="0.25">
      <c r="A127">
        <v>126</v>
      </c>
      <c r="B127" t="str">
        <f>'Clean 2015'!A128</f>
        <v> Corey Brewer</v>
      </c>
      <c r="C127" s="19">
        <v>80</v>
      </c>
      <c r="D127" s="19">
        <v>11.5</v>
      </c>
      <c r="E127" s="13">
        <f t="shared" si="3"/>
        <v>920</v>
      </c>
      <c r="F127" s="21">
        <f t="shared" si="2"/>
        <v>3.7385836050917881E-3</v>
      </c>
      <c r="Q127" s="35">
        <v>126</v>
      </c>
      <c r="R127" s="15">
        <v>89</v>
      </c>
      <c r="S127" t="s">
        <v>777</v>
      </c>
      <c r="T127">
        <v>58</v>
      </c>
      <c r="U127">
        <v>13.3</v>
      </c>
      <c r="V127" s="14">
        <f>Table3[[#This Row],[Gms]]*Table3[[#This Row],[PPG]]</f>
        <v>771.40000000000009</v>
      </c>
      <c r="W127" s="21">
        <f>Table3[[#This Row],[Total Pts]]/SUM(Table3[Total Pts])</f>
        <v>3.1347210793128328E-3</v>
      </c>
      <c r="X127">
        <f>Q127-Table3[[#This Row],[PPG Rank]]</f>
        <v>37</v>
      </c>
    </row>
    <row r="128" spans="1:24" x14ac:dyDescent="0.25">
      <c r="A128">
        <v>127</v>
      </c>
      <c r="B128" t="str">
        <f>'Clean 2015'!A129</f>
        <v> Ersan Ilyasova</v>
      </c>
      <c r="C128" s="19">
        <v>58</v>
      </c>
      <c r="D128" s="19">
        <v>11.5</v>
      </c>
      <c r="E128" s="13">
        <f t="shared" si="3"/>
        <v>667</v>
      </c>
      <c r="F128" s="21">
        <f t="shared" si="2"/>
        <v>2.7104731136915463E-3</v>
      </c>
      <c r="Q128" s="34">
        <v>127</v>
      </c>
      <c r="R128" s="16">
        <v>156</v>
      </c>
      <c r="S128" t="s">
        <v>663</v>
      </c>
      <c r="T128">
        <v>77</v>
      </c>
      <c r="U128">
        <v>10</v>
      </c>
      <c r="V128" s="14">
        <f>Table3[[#This Row],[Gms]]*Table3[[#This Row],[PPG]]</f>
        <v>770</v>
      </c>
      <c r="W128" s="21">
        <f>Table3[[#This Row],[Total Pts]]/SUM(Table3[Total Pts])</f>
        <v>3.1290319303485625E-3</v>
      </c>
      <c r="X128">
        <f>Q128-Table3[[#This Row],[PPG Rank]]</f>
        <v>-29</v>
      </c>
    </row>
    <row r="129" spans="1:24" x14ac:dyDescent="0.25">
      <c r="A129">
        <v>128</v>
      </c>
      <c r="B129" t="str">
        <f>'Clean 2015'!A130</f>
        <v> DeAndre Jordan</v>
      </c>
      <c r="C129" s="19">
        <v>82</v>
      </c>
      <c r="D129" s="19">
        <v>11.5</v>
      </c>
      <c r="E129" s="13">
        <f t="shared" si="3"/>
        <v>943</v>
      </c>
      <c r="F129" s="21">
        <f t="shared" si="2"/>
        <v>3.8320481952190824E-3</v>
      </c>
      <c r="Q129" s="35">
        <v>128</v>
      </c>
      <c r="R129" s="16">
        <v>152</v>
      </c>
      <c r="S129" t="s">
        <v>661</v>
      </c>
      <c r="T129">
        <v>76</v>
      </c>
      <c r="U129">
        <v>10.1</v>
      </c>
      <c r="V129" s="14">
        <f>Table3[[#This Row],[Gms]]*Table3[[#This Row],[PPG]]</f>
        <v>767.6</v>
      </c>
      <c r="W129" s="21">
        <f>Table3[[#This Row],[Total Pts]]/SUM(Table3[Total Pts])</f>
        <v>3.1192791035526708E-3</v>
      </c>
      <c r="X129">
        <f>Q129-Table3[[#This Row],[PPG Rank]]</f>
        <v>-24</v>
      </c>
    </row>
    <row r="130" spans="1:24" x14ac:dyDescent="0.25">
      <c r="A130">
        <v>129</v>
      </c>
      <c r="B130" t="str">
        <f>'Clean 2015'!A131</f>
        <v> Tim Hardaway Jr.</v>
      </c>
      <c r="C130" s="19">
        <v>70</v>
      </c>
      <c r="D130" s="19">
        <v>11.5</v>
      </c>
      <c r="E130" s="13">
        <f t="shared" si="3"/>
        <v>805</v>
      </c>
      <c r="F130" s="21">
        <f t="shared" si="2"/>
        <v>3.2712606544553144E-3</v>
      </c>
      <c r="Q130" s="34">
        <v>129</v>
      </c>
      <c r="R130" s="16">
        <v>170</v>
      </c>
      <c r="S130" t="s">
        <v>672</v>
      </c>
      <c r="T130">
        <v>81</v>
      </c>
      <c r="U130">
        <v>9.4</v>
      </c>
      <c r="V130" s="14">
        <f>Table3[[#This Row],[Gms]]*Table3[[#This Row],[PPG]]</f>
        <v>761.4</v>
      </c>
      <c r="W130" s="21">
        <f>Table3[[#This Row],[Total Pts]]/SUM(Table3[Total Pts])</f>
        <v>3.0940843009966174E-3</v>
      </c>
      <c r="X130">
        <f>Q130-Table3[[#This Row],[PPG Rank]]</f>
        <v>-41</v>
      </c>
    </row>
    <row r="131" spans="1:24" x14ac:dyDescent="0.25">
      <c r="A131">
        <v>130</v>
      </c>
      <c r="B131" t="str">
        <f>'Clean 2015'!A132</f>
        <v> O.J. Mayo</v>
      </c>
      <c r="C131" s="19">
        <v>71</v>
      </c>
      <c r="D131" s="19">
        <v>11.4</v>
      </c>
      <c r="E131" s="13">
        <f t="shared" si="3"/>
        <v>809.4</v>
      </c>
      <c r="F131" s="21">
        <f t="shared" ref="F131:F194" si="4">E131/SUM($E$2:$E$493)</f>
        <v>3.2891408369144491E-3</v>
      </c>
      <c r="Q131" s="35">
        <v>130</v>
      </c>
      <c r="R131" s="16">
        <v>160</v>
      </c>
      <c r="S131" t="s">
        <v>665</v>
      </c>
      <c r="T131">
        <v>76</v>
      </c>
      <c r="U131">
        <v>9.9</v>
      </c>
      <c r="V131" s="14">
        <f>Table3[[#This Row],[Gms]]*Table3[[#This Row],[PPG]]</f>
        <v>752.4</v>
      </c>
      <c r="W131" s="21">
        <f>Table3[[#This Row],[Total Pts]]/SUM(Table3[Total Pts])</f>
        <v>3.0575112005120238E-3</v>
      </c>
      <c r="X131">
        <f>Q131-Table3[[#This Row],[PPG Rank]]</f>
        <v>-30</v>
      </c>
    </row>
    <row r="132" spans="1:24" x14ac:dyDescent="0.25">
      <c r="A132">
        <v>131</v>
      </c>
      <c r="B132" t="str">
        <f>'Clean 2015'!A133</f>
        <v> Jeremy Lin</v>
      </c>
      <c r="C132" s="19">
        <v>74</v>
      </c>
      <c r="D132" s="19">
        <v>11.2</v>
      </c>
      <c r="E132" s="13">
        <f t="shared" ref="E132:E195" si="5">C132*D132</f>
        <v>828.8</v>
      </c>
      <c r="F132" s="21">
        <f t="shared" si="4"/>
        <v>3.367976186847906E-3</v>
      </c>
      <c r="Q132" s="34">
        <v>131</v>
      </c>
      <c r="R132" s="15">
        <v>159</v>
      </c>
      <c r="S132" t="s">
        <v>664</v>
      </c>
      <c r="T132">
        <v>75</v>
      </c>
      <c r="U132">
        <v>9.9</v>
      </c>
      <c r="V132" s="14">
        <f>Table3[[#This Row],[Gms]]*Table3[[#This Row],[PPG]]</f>
        <v>742.5</v>
      </c>
      <c r="W132" s="21">
        <f>Table3[[#This Row],[Total Pts]]/SUM(Table3[Total Pts])</f>
        <v>3.0172807899789709E-3</v>
      </c>
      <c r="X132">
        <f>Q132-Table3[[#This Row],[PPG Rank]]</f>
        <v>-28</v>
      </c>
    </row>
    <row r="133" spans="1:24" x14ac:dyDescent="0.25">
      <c r="A133">
        <v>132</v>
      </c>
      <c r="B133" t="str">
        <f>'Clean 2015'!A134</f>
        <v> Jodie Meeks</v>
      </c>
      <c r="C133" s="19">
        <v>60</v>
      </c>
      <c r="D133" s="19">
        <v>11.1</v>
      </c>
      <c r="E133" s="13">
        <f t="shared" si="5"/>
        <v>666</v>
      </c>
      <c r="F133" s="21">
        <f t="shared" si="4"/>
        <v>2.7064094358599249E-3</v>
      </c>
      <c r="Q133" s="35">
        <v>132</v>
      </c>
      <c r="R133" s="16">
        <v>134</v>
      </c>
      <c r="S133" t="s">
        <v>793</v>
      </c>
      <c r="T133">
        <v>67</v>
      </c>
      <c r="U133">
        <v>11</v>
      </c>
      <c r="V133" s="14">
        <f>Table3[[#This Row],[Gms]]*Table3[[#This Row],[PPG]]</f>
        <v>737</v>
      </c>
      <c r="W133" s="21">
        <f>Table3[[#This Row],[Total Pts]]/SUM(Table3[Total Pts])</f>
        <v>2.9949305619050527E-3</v>
      </c>
      <c r="X133">
        <f>Q133-Table3[[#This Row],[PPG Rank]]</f>
        <v>-2</v>
      </c>
    </row>
    <row r="134" spans="1:24" x14ac:dyDescent="0.25">
      <c r="A134">
        <v>133</v>
      </c>
      <c r="B134" t="str">
        <f>'Clean 2015'!A135</f>
        <v> Vander Blue</v>
      </c>
      <c r="C134" s="19">
        <v>2</v>
      </c>
      <c r="D134" s="19">
        <v>11</v>
      </c>
      <c r="E134" s="13">
        <f t="shared" si="5"/>
        <v>22</v>
      </c>
      <c r="F134" s="21">
        <f t="shared" si="4"/>
        <v>8.9400912295673187E-5</v>
      </c>
      <c r="Q134" s="34">
        <v>133</v>
      </c>
      <c r="R134" s="15">
        <v>139</v>
      </c>
      <c r="S134" t="s">
        <v>652</v>
      </c>
      <c r="T134">
        <v>70</v>
      </c>
      <c r="U134">
        <v>10.5</v>
      </c>
      <c r="V134" s="14">
        <f>Table3[[#This Row],[Gms]]*Table3[[#This Row],[PPG]]</f>
        <v>735</v>
      </c>
      <c r="W134" s="21">
        <f>Table3[[#This Row],[Total Pts]]/SUM(Table3[Total Pts])</f>
        <v>2.9868032062418093E-3</v>
      </c>
      <c r="X134">
        <f>Q134-Table3[[#This Row],[PPG Rank]]</f>
        <v>-6</v>
      </c>
    </row>
    <row r="135" spans="1:24" x14ac:dyDescent="0.25">
      <c r="A135">
        <v>134</v>
      </c>
      <c r="B135" t="str">
        <f>'Clean 2015'!A136</f>
        <v> Nene Hilario</v>
      </c>
      <c r="C135" s="19">
        <v>67</v>
      </c>
      <c r="D135" s="19">
        <v>11</v>
      </c>
      <c r="E135" s="13">
        <f t="shared" si="5"/>
        <v>737</v>
      </c>
      <c r="F135" s="21">
        <f t="shared" si="4"/>
        <v>2.9949305619050518E-3</v>
      </c>
      <c r="Q135" s="35">
        <v>134</v>
      </c>
      <c r="R135" s="15">
        <v>99</v>
      </c>
      <c r="S135" t="s">
        <v>780</v>
      </c>
      <c r="T135">
        <v>59</v>
      </c>
      <c r="U135">
        <v>12.4</v>
      </c>
      <c r="V135" s="14">
        <f>Table3[[#This Row],[Gms]]*Table3[[#This Row],[PPG]]</f>
        <v>731.6</v>
      </c>
      <c r="W135" s="21">
        <f>Table3[[#This Row],[Total Pts]]/SUM(Table3[Total Pts])</f>
        <v>2.9729867016142966E-3</v>
      </c>
      <c r="X135">
        <f>Q135-Table3[[#This Row],[PPG Rank]]</f>
        <v>35</v>
      </c>
    </row>
    <row r="136" spans="1:24" x14ac:dyDescent="0.25">
      <c r="A136">
        <v>135</v>
      </c>
      <c r="B136" t="str">
        <f>'Clean 2015'!A137</f>
        <v> Michael Kidd-Gilchrist</v>
      </c>
      <c r="C136" s="19">
        <v>55</v>
      </c>
      <c r="D136" s="19">
        <v>10.9</v>
      </c>
      <c r="E136" s="13">
        <f t="shared" si="5"/>
        <v>599.5</v>
      </c>
      <c r="F136" s="21">
        <f t="shared" si="4"/>
        <v>2.4361748600570943E-3</v>
      </c>
      <c r="Q136" s="34">
        <v>135</v>
      </c>
      <c r="R136" s="16">
        <v>182</v>
      </c>
      <c r="S136" t="s">
        <v>677</v>
      </c>
      <c r="T136">
        <v>82</v>
      </c>
      <c r="U136">
        <v>8.9</v>
      </c>
      <c r="V136" s="14">
        <f>Table3[[#This Row],[Gms]]*Table3[[#This Row],[PPG]]</f>
        <v>729.80000000000007</v>
      </c>
      <c r="W136" s="21">
        <f>Table3[[#This Row],[Total Pts]]/SUM(Table3[Total Pts])</f>
        <v>2.9656720815173778E-3</v>
      </c>
      <c r="X136">
        <f>Q136-Table3[[#This Row],[PPG Rank]]</f>
        <v>-47</v>
      </c>
    </row>
    <row r="137" spans="1:24" x14ac:dyDescent="0.25">
      <c r="A137">
        <v>136</v>
      </c>
      <c r="B137" t="str">
        <f>'Clean 2015'!A138</f>
        <v> Anthony Morrow</v>
      </c>
      <c r="C137" s="19">
        <v>74</v>
      </c>
      <c r="D137" s="19">
        <v>10.7</v>
      </c>
      <c r="E137" s="13">
        <f t="shared" si="5"/>
        <v>791.8</v>
      </c>
      <c r="F137" s="21">
        <f t="shared" si="4"/>
        <v>3.2176201070779104E-3</v>
      </c>
      <c r="Q137" s="35">
        <v>136</v>
      </c>
      <c r="R137" s="15">
        <v>183</v>
      </c>
      <c r="S137" t="s">
        <v>678</v>
      </c>
      <c r="T137">
        <v>82</v>
      </c>
      <c r="U137">
        <v>8.9</v>
      </c>
      <c r="V137" s="14">
        <f>Table3[[#This Row],[Gms]]*Table3[[#This Row],[PPG]]</f>
        <v>729.80000000000007</v>
      </c>
      <c r="W137" s="21">
        <f>Table3[[#This Row],[Total Pts]]/SUM(Table3[Total Pts])</f>
        <v>2.9656720815173778E-3</v>
      </c>
      <c r="X137">
        <f>Q137-Table3[[#This Row],[PPG Rank]]</f>
        <v>-47</v>
      </c>
    </row>
    <row r="138" spans="1:24" x14ac:dyDescent="0.25">
      <c r="A138">
        <v>137</v>
      </c>
      <c r="B138" t="str">
        <f>'Clean 2015'!A139</f>
        <v> Brandon Bass</v>
      </c>
      <c r="C138" s="19">
        <v>82</v>
      </c>
      <c r="D138" s="19">
        <v>10.6</v>
      </c>
      <c r="E138" s="13">
        <f t="shared" si="5"/>
        <v>869.19999999999993</v>
      </c>
      <c r="F138" s="21">
        <f t="shared" si="4"/>
        <v>3.5321487712454149E-3</v>
      </c>
      <c r="Q138" s="34">
        <v>137</v>
      </c>
      <c r="R138" s="15">
        <v>47</v>
      </c>
      <c r="S138" t="s">
        <v>757</v>
      </c>
      <c r="T138">
        <v>45</v>
      </c>
      <c r="U138">
        <v>16.100000000000001</v>
      </c>
      <c r="V138" s="14">
        <f>Table3[[#This Row],[Gms]]*Table3[[#This Row],[PPG]]</f>
        <v>724.50000000000011</v>
      </c>
      <c r="W138" s="21">
        <f>Table3[[#This Row],[Total Pts]]/SUM(Table3[Total Pts])</f>
        <v>2.9441345890097842E-3</v>
      </c>
      <c r="X138">
        <f>Q138-Table3[[#This Row],[PPG Rank]]</f>
        <v>90</v>
      </c>
    </row>
    <row r="139" spans="1:24" x14ac:dyDescent="0.25">
      <c r="A139">
        <v>138</v>
      </c>
      <c r="B139" t="str">
        <f>'Clean 2015'!A140</f>
        <v> Roy Hibbert</v>
      </c>
      <c r="C139" s="19">
        <v>76</v>
      </c>
      <c r="D139" s="19">
        <v>10.6</v>
      </c>
      <c r="E139" s="13">
        <f t="shared" si="5"/>
        <v>805.6</v>
      </c>
      <c r="F139" s="21">
        <f t="shared" si="4"/>
        <v>3.2736988611542874E-3</v>
      </c>
      <c r="Q139" s="35">
        <v>138</v>
      </c>
      <c r="R139" s="16">
        <v>192</v>
      </c>
      <c r="S139" t="s">
        <v>682</v>
      </c>
      <c r="T139">
        <v>82</v>
      </c>
      <c r="U139">
        <v>8.6999999999999993</v>
      </c>
      <c r="V139" s="14">
        <f>Table3[[#This Row],[Gms]]*Table3[[#This Row],[PPG]]</f>
        <v>713.4</v>
      </c>
      <c r="W139" s="21">
        <f>Table3[[#This Row],[Total Pts]]/SUM(Table3[Total Pts])</f>
        <v>2.8990277650787848E-3</v>
      </c>
      <c r="X139">
        <f>Q139-Table3[[#This Row],[PPG Rank]]</f>
        <v>-54</v>
      </c>
    </row>
    <row r="140" spans="1:24" x14ac:dyDescent="0.25">
      <c r="A140">
        <v>139</v>
      </c>
      <c r="B140" t="str">
        <f>'Clean 2015'!A141</f>
        <v> Manu Ginobili</v>
      </c>
      <c r="C140" s="19">
        <v>70</v>
      </c>
      <c r="D140" s="19">
        <v>10.5</v>
      </c>
      <c r="E140" s="13">
        <f t="shared" si="5"/>
        <v>735</v>
      </c>
      <c r="F140" s="21">
        <f t="shared" si="4"/>
        <v>2.9868032062418089E-3</v>
      </c>
      <c r="Q140" s="34">
        <v>139</v>
      </c>
      <c r="R140" s="15">
        <v>177</v>
      </c>
      <c r="S140" t="s">
        <v>675</v>
      </c>
      <c r="T140">
        <v>78</v>
      </c>
      <c r="U140">
        <v>9.1</v>
      </c>
      <c r="V140" s="14">
        <f>Table3[[#This Row],[Gms]]*Table3[[#This Row],[PPG]]</f>
        <v>709.8</v>
      </c>
      <c r="W140" s="21">
        <f>Table3[[#This Row],[Total Pts]]/SUM(Table3[Total Pts])</f>
        <v>2.8843985248849474E-3</v>
      </c>
      <c r="X140">
        <f>Q140-Table3[[#This Row],[PPG Rank]]</f>
        <v>-38</v>
      </c>
    </row>
    <row r="141" spans="1:24" x14ac:dyDescent="0.25">
      <c r="A141">
        <v>140</v>
      </c>
      <c r="B141" t="str">
        <f>'Clean 2015'!A142</f>
        <v> Marreese Speights</v>
      </c>
      <c r="C141" s="19">
        <v>76</v>
      </c>
      <c r="D141" s="19">
        <v>10.4</v>
      </c>
      <c r="E141" s="13">
        <f t="shared" si="5"/>
        <v>790.4</v>
      </c>
      <c r="F141" s="21">
        <f t="shared" si="4"/>
        <v>3.2119309581136401E-3</v>
      </c>
      <c r="Q141" s="35">
        <v>140</v>
      </c>
      <c r="R141" s="16">
        <v>164</v>
      </c>
      <c r="S141" t="s">
        <v>667</v>
      </c>
      <c r="T141">
        <v>73</v>
      </c>
      <c r="U141">
        <v>9.6999999999999993</v>
      </c>
      <c r="V141" s="14">
        <f>Table3[[#This Row],[Gms]]*Table3[[#This Row],[PPG]]</f>
        <v>708.09999999999991</v>
      </c>
      <c r="W141" s="21">
        <f>Table3[[#This Row],[Total Pts]]/SUM(Table3[Total Pts])</f>
        <v>2.8774902725711904E-3</v>
      </c>
      <c r="X141">
        <f>Q141-Table3[[#This Row],[PPG Rank]]</f>
        <v>-24</v>
      </c>
    </row>
    <row r="142" spans="1:24" x14ac:dyDescent="0.25">
      <c r="A142">
        <v>141</v>
      </c>
      <c r="B142" t="str">
        <f>'Clean 2015'!A143</f>
        <v> Marcus Morris</v>
      </c>
      <c r="C142" s="19">
        <v>81</v>
      </c>
      <c r="D142" s="19">
        <v>10.4</v>
      </c>
      <c r="E142" s="13">
        <f t="shared" si="5"/>
        <v>842.4</v>
      </c>
      <c r="F142" s="21">
        <f t="shared" si="4"/>
        <v>3.4232422053579589E-3</v>
      </c>
      <c r="Q142" s="34">
        <v>141</v>
      </c>
      <c r="R142" s="16">
        <v>190</v>
      </c>
      <c r="S142" t="s">
        <v>681</v>
      </c>
      <c r="T142">
        <v>81</v>
      </c>
      <c r="U142">
        <v>8.6999999999999993</v>
      </c>
      <c r="V142" s="14">
        <f>Table3[[#This Row],[Gms]]*Table3[[#This Row],[PPG]]</f>
        <v>704.69999999999993</v>
      </c>
      <c r="W142" s="21">
        <f>Table3[[#This Row],[Total Pts]]/SUM(Table3[Total Pts])</f>
        <v>2.8636737679436776E-3</v>
      </c>
      <c r="X142">
        <f>Q142-Table3[[#This Row],[PPG Rank]]</f>
        <v>-49</v>
      </c>
    </row>
    <row r="143" spans="1:24" x14ac:dyDescent="0.25">
      <c r="A143">
        <v>142</v>
      </c>
      <c r="B143" t="str">
        <f>'Clean 2015'!A144</f>
        <v> Taj Gibson</v>
      </c>
      <c r="C143" s="19">
        <v>62</v>
      </c>
      <c r="D143" s="19">
        <v>10.3</v>
      </c>
      <c r="E143" s="13">
        <f t="shared" si="5"/>
        <v>638.6</v>
      </c>
      <c r="F143" s="21">
        <f t="shared" si="4"/>
        <v>2.5950646632734954E-3</v>
      </c>
      <c r="Q143" s="35">
        <v>142</v>
      </c>
      <c r="R143" s="15">
        <v>115</v>
      </c>
      <c r="S143" t="s">
        <v>784</v>
      </c>
      <c r="T143">
        <v>59</v>
      </c>
      <c r="U143">
        <v>11.9</v>
      </c>
      <c r="V143" s="14">
        <f>Table3[[#This Row],[Gms]]*Table3[[#This Row],[PPG]]</f>
        <v>702.1</v>
      </c>
      <c r="W143" s="21">
        <f>Table3[[#This Row],[Total Pts]]/SUM(Table3[Total Pts])</f>
        <v>2.853108205581462E-3</v>
      </c>
      <c r="X143">
        <f>Q143-Table3[[#This Row],[PPG Rank]]</f>
        <v>27</v>
      </c>
    </row>
    <row r="144" spans="1:24" x14ac:dyDescent="0.25">
      <c r="A144">
        <v>143</v>
      </c>
      <c r="B144" t="str">
        <f>'Clean 2015'!A145</f>
        <v> Alexey Shved</v>
      </c>
      <c r="C144" s="19">
        <v>42</v>
      </c>
      <c r="D144" s="19">
        <v>10.3</v>
      </c>
      <c r="E144" s="13">
        <f t="shared" si="5"/>
        <v>432.6</v>
      </c>
      <c r="F144" s="21">
        <f t="shared" si="4"/>
        <v>1.7579470299594648E-3</v>
      </c>
      <c r="Q144" s="34">
        <v>143</v>
      </c>
      <c r="R144" s="15">
        <v>179</v>
      </c>
      <c r="S144" t="s">
        <v>676</v>
      </c>
      <c r="T144">
        <v>78</v>
      </c>
      <c r="U144">
        <v>9</v>
      </c>
      <c r="V144" s="14">
        <f>Table3[[#This Row],[Gms]]*Table3[[#This Row],[PPG]]</f>
        <v>702</v>
      </c>
      <c r="W144" s="21">
        <f>Table3[[#This Row],[Total Pts]]/SUM(Table3[Total Pts])</f>
        <v>2.8527018377982995E-3</v>
      </c>
      <c r="X144">
        <f>Q144-Table3[[#This Row],[PPG Rank]]</f>
        <v>-36</v>
      </c>
    </row>
    <row r="145" spans="1:24" x14ac:dyDescent="0.25">
      <c r="A145">
        <v>144</v>
      </c>
      <c r="B145" t="str">
        <f>'Clean 2015'!A146</f>
        <v> Tyson Chandler</v>
      </c>
      <c r="C145" s="19">
        <v>75</v>
      </c>
      <c r="D145" s="19">
        <v>10.3</v>
      </c>
      <c r="E145" s="13">
        <f t="shared" si="5"/>
        <v>772.5</v>
      </c>
      <c r="F145" s="21">
        <f t="shared" si="4"/>
        <v>3.1391911249276155E-3</v>
      </c>
      <c r="Q145" s="35">
        <v>144</v>
      </c>
      <c r="R145" s="15">
        <v>173</v>
      </c>
      <c r="S145" t="s">
        <v>674</v>
      </c>
      <c r="T145">
        <v>75</v>
      </c>
      <c r="U145">
        <v>9.3000000000000007</v>
      </c>
      <c r="V145" s="14">
        <f>Table3[[#This Row],[Gms]]*Table3[[#This Row],[PPG]]</f>
        <v>697.5</v>
      </c>
      <c r="W145" s="21">
        <f>Table3[[#This Row],[Total Pts]]/SUM(Table3[Total Pts])</f>
        <v>2.8344152875560027E-3</v>
      </c>
      <c r="X145">
        <f>Q145-Table3[[#This Row],[PPG Rank]]</f>
        <v>-29</v>
      </c>
    </row>
    <row r="146" spans="1:24" x14ac:dyDescent="0.25">
      <c r="A146">
        <v>145</v>
      </c>
      <c r="B146" t="str">
        <f>'Clean 2015'!A147</f>
        <v> Kelly Olynyk</v>
      </c>
      <c r="C146" s="19">
        <v>64</v>
      </c>
      <c r="D146" s="19">
        <v>10.3</v>
      </c>
      <c r="E146" s="13">
        <f t="shared" si="5"/>
        <v>659.2</v>
      </c>
      <c r="F146" s="21">
        <f t="shared" si="4"/>
        <v>2.6787764266048984E-3</v>
      </c>
      <c r="Q146" s="34">
        <v>145</v>
      </c>
      <c r="R146" s="16">
        <v>196</v>
      </c>
      <c r="S146" t="s">
        <v>684</v>
      </c>
      <c r="T146">
        <v>82</v>
      </c>
      <c r="U146">
        <v>8.5</v>
      </c>
      <c r="V146" s="14">
        <f>Table3[[#This Row],[Gms]]*Table3[[#This Row],[PPG]]</f>
        <v>697</v>
      </c>
      <c r="W146" s="21">
        <f>Table3[[#This Row],[Total Pts]]/SUM(Table3[Total Pts])</f>
        <v>2.8323834486401922E-3</v>
      </c>
      <c r="X146">
        <f>Q146-Table3[[#This Row],[PPG Rank]]</f>
        <v>-51</v>
      </c>
    </row>
    <row r="147" spans="1:24" x14ac:dyDescent="0.25">
      <c r="A147">
        <v>146</v>
      </c>
      <c r="B147" t="str">
        <f>'Clean 2015'!A148</f>
        <v> Ricky Rubio</v>
      </c>
      <c r="C147" s="19">
        <v>22</v>
      </c>
      <c r="D147" s="19">
        <v>10.3</v>
      </c>
      <c r="E147" s="13">
        <f t="shared" si="5"/>
        <v>226.60000000000002</v>
      </c>
      <c r="F147" s="21">
        <f t="shared" si="4"/>
        <v>9.2082939664543391E-4</v>
      </c>
      <c r="Q147" s="35">
        <v>146</v>
      </c>
      <c r="R147" s="15">
        <v>107</v>
      </c>
      <c r="S147" t="s">
        <v>782</v>
      </c>
      <c r="T147">
        <v>58</v>
      </c>
      <c r="U147">
        <v>12</v>
      </c>
      <c r="V147" s="14">
        <f>Table3[[#This Row],[Gms]]*Table3[[#This Row],[PPG]]</f>
        <v>696</v>
      </c>
      <c r="W147" s="21">
        <f>Table3[[#This Row],[Total Pts]]/SUM(Table3[Total Pts])</f>
        <v>2.8283197708085708E-3</v>
      </c>
      <c r="X147">
        <f>Q147-Table3[[#This Row],[PPG Rank]]</f>
        <v>39</v>
      </c>
    </row>
    <row r="148" spans="1:24" x14ac:dyDescent="0.25">
      <c r="A148">
        <v>147</v>
      </c>
      <c r="B148" t="str">
        <f>'Clean 2015'!A149</f>
        <v> Tyler Zeller</v>
      </c>
      <c r="C148" s="19">
        <v>82</v>
      </c>
      <c r="D148" s="19">
        <v>10.199999999999999</v>
      </c>
      <c r="E148" s="13">
        <f t="shared" si="5"/>
        <v>836.4</v>
      </c>
      <c r="F148" s="21">
        <f t="shared" si="4"/>
        <v>3.3988601383682297E-3</v>
      </c>
      <c r="Q148" s="34">
        <v>147</v>
      </c>
      <c r="R148" s="15">
        <v>49</v>
      </c>
      <c r="S148" t="s">
        <v>758</v>
      </c>
      <c r="T148">
        <v>43</v>
      </c>
      <c r="U148">
        <v>16.100000000000001</v>
      </c>
      <c r="V148" s="14">
        <f>Table3[[#This Row],[Gms]]*Table3[[#This Row],[PPG]]</f>
        <v>692.30000000000007</v>
      </c>
      <c r="W148" s="21">
        <f>Table3[[#This Row],[Total Pts]]/SUM(Table3[Total Pts])</f>
        <v>2.8132841628315712E-3</v>
      </c>
      <c r="X148">
        <f>Q148-Table3[[#This Row],[PPG Rank]]</f>
        <v>98</v>
      </c>
    </row>
    <row r="149" spans="1:24" x14ac:dyDescent="0.25">
      <c r="A149">
        <v>148</v>
      </c>
      <c r="B149" t="str">
        <f>'Clean 2015'!A150</f>
        <v> Mario Chalmers</v>
      </c>
      <c r="C149" s="19">
        <v>80</v>
      </c>
      <c r="D149" s="19">
        <v>10.199999999999999</v>
      </c>
      <c r="E149" s="13">
        <f t="shared" si="5"/>
        <v>816</v>
      </c>
      <c r="F149" s="21">
        <f t="shared" si="4"/>
        <v>3.3159611106031509E-3</v>
      </c>
      <c r="Q149" s="35">
        <v>148</v>
      </c>
      <c r="R149" s="15">
        <v>197</v>
      </c>
      <c r="S149" t="s">
        <v>685</v>
      </c>
      <c r="T149">
        <v>82</v>
      </c>
      <c r="U149">
        <v>8.4</v>
      </c>
      <c r="V149" s="14">
        <f>Table3[[#This Row],[Gms]]*Table3[[#This Row],[PPG]]</f>
        <v>688.80000000000007</v>
      </c>
      <c r="W149" s="21">
        <f>Table3[[#This Row],[Total Pts]]/SUM(Table3[Total Pts])</f>
        <v>2.7990612904208959E-3</v>
      </c>
      <c r="X149">
        <f>Q149-Table3[[#This Row],[PPG Rank]]</f>
        <v>-49</v>
      </c>
    </row>
    <row r="150" spans="1:24" x14ac:dyDescent="0.25">
      <c r="A150">
        <v>149</v>
      </c>
      <c r="B150" t="str">
        <f>'Clean 2015'!A151</f>
        <v> Nikola Mirotic</v>
      </c>
      <c r="C150" s="19">
        <v>82</v>
      </c>
      <c r="D150" s="19">
        <v>10.199999999999999</v>
      </c>
      <c r="E150" s="13">
        <f t="shared" si="5"/>
        <v>836.4</v>
      </c>
      <c r="F150" s="21">
        <f t="shared" si="4"/>
        <v>3.3988601383682297E-3</v>
      </c>
      <c r="Q150" s="34">
        <v>149</v>
      </c>
      <c r="R150" s="15">
        <v>3</v>
      </c>
      <c r="S150" t="s">
        <v>741</v>
      </c>
      <c r="T150">
        <v>27</v>
      </c>
      <c r="U150">
        <v>25.4</v>
      </c>
      <c r="V150" s="14">
        <f>Table3[[#This Row],[Gms]]*Table3[[#This Row],[PPG]]</f>
        <v>685.8</v>
      </c>
      <c r="W150" s="21">
        <f>Table3[[#This Row],[Total Pts]]/SUM(Table3[Total Pts])</f>
        <v>2.7868702569260311E-3</v>
      </c>
      <c r="X150">
        <f>Q150-Table3[[#This Row],[PPG Rank]]</f>
        <v>146</v>
      </c>
    </row>
    <row r="151" spans="1:24" x14ac:dyDescent="0.25">
      <c r="A151">
        <v>150</v>
      </c>
      <c r="B151" t="str">
        <f>'Clean 2015'!A152</f>
        <v> Zach LaVine</v>
      </c>
      <c r="C151" s="19">
        <v>77</v>
      </c>
      <c r="D151" s="19">
        <v>10.1</v>
      </c>
      <c r="E151" s="13">
        <f t="shared" si="5"/>
        <v>777.69999999999993</v>
      </c>
      <c r="F151" s="21">
        <f t="shared" si="4"/>
        <v>3.160322249652047E-3</v>
      </c>
      <c r="Q151" s="35">
        <v>150</v>
      </c>
      <c r="R151" s="15">
        <v>125</v>
      </c>
      <c r="S151" t="s">
        <v>789</v>
      </c>
      <c r="T151">
        <v>59</v>
      </c>
      <c r="U151">
        <v>11.5</v>
      </c>
      <c r="V151" s="14">
        <f>Table3[[#This Row],[Gms]]*Table3[[#This Row],[PPG]]</f>
        <v>678.5</v>
      </c>
      <c r="W151" s="21">
        <f>Table3[[#This Row],[Total Pts]]/SUM(Table3[Total Pts])</f>
        <v>2.7572054087551942E-3</v>
      </c>
      <c r="X151">
        <f>Q151-Table3[[#This Row],[PPG Rank]]</f>
        <v>25</v>
      </c>
    </row>
    <row r="152" spans="1:24" x14ac:dyDescent="0.25">
      <c r="A152">
        <v>151</v>
      </c>
      <c r="B152" t="str">
        <f>'Clean 2015'!A153</f>
        <v> Harrison Barnes</v>
      </c>
      <c r="C152" s="19">
        <v>82</v>
      </c>
      <c r="D152" s="19">
        <v>10.1</v>
      </c>
      <c r="E152" s="13">
        <f t="shared" si="5"/>
        <v>828.19999999999993</v>
      </c>
      <c r="F152" s="21">
        <f t="shared" si="4"/>
        <v>3.365537980148933E-3</v>
      </c>
      <c r="Q152" s="34">
        <v>151</v>
      </c>
      <c r="R152" s="15">
        <v>187</v>
      </c>
      <c r="S152" t="s">
        <v>680</v>
      </c>
      <c r="T152">
        <v>76</v>
      </c>
      <c r="U152">
        <v>8.8000000000000007</v>
      </c>
      <c r="V152" s="14">
        <f>Table3[[#This Row],[Gms]]*Table3[[#This Row],[PPG]]</f>
        <v>668.80000000000007</v>
      </c>
      <c r="W152" s="21">
        <f>Table3[[#This Row],[Total Pts]]/SUM(Table3[Total Pts])</f>
        <v>2.7177877337884659E-3</v>
      </c>
      <c r="X152">
        <f>Q152-Table3[[#This Row],[PPG Rank]]</f>
        <v>-36</v>
      </c>
    </row>
    <row r="153" spans="1:24" x14ac:dyDescent="0.25">
      <c r="A153">
        <v>152</v>
      </c>
      <c r="B153" t="str">
        <f>'Clean 2015'!A154</f>
        <v> Matt Barnes</v>
      </c>
      <c r="C153" s="19">
        <v>76</v>
      </c>
      <c r="D153" s="19">
        <v>10.1</v>
      </c>
      <c r="E153" s="13">
        <f t="shared" si="5"/>
        <v>767.6</v>
      </c>
      <c r="F153" s="21">
        <f t="shared" si="4"/>
        <v>3.1192791035526699E-3</v>
      </c>
      <c r="Q153" s="35">
        <v>152</v>
      </c>
      <c r="R153" s="16">
        <v>172</v>
      </c>
      <c r="S153" t="s">
        <v>673</v>
      </c>
      <c r="T153">
        <v>71</v>
      </c>
      <c r="U153">
        <v>9.4</v>
      </c>
      <c r="V153" s="14">
        <f>Table3[[#This Row],[Gms]]*Table3[[#This Row],[PPG]]</f>
        <v>667.4</v>
      </c>
      <c r="W153" s="21">
        <f>Table3[[#This Row],[Total Pts]]/SUM(Table3[Total Pts])</f>
        <v>2.7120985848241952E-3</v>
      </c>
      <c r="X153">
        <f>Q153-Table3[[#This Row],[PPG Rank]]</f>
        <v>-20</v>
      </c>
    </row>
    <row r="154" spans="1:24" x14ac:dyDescent="0.25">
      <c r="A154">
        <v>153</v>
      </c>
      <c r="B154" t="str">
        <f>'Clean 2015'!A155</f>
        <v> Courtney Lee</v>
      </c>
      <c r="C154" s="19">
        <v>77</v>
      </c>
      <c r="D154" s="19">
        <v>10.1</v>
      </c>
      <c r="E154" s="13">
        <f t="shared" si="5"/>
        <v>777.69999999999993</v>
      </c>
      <c r="F154" s="21">
        <f t="shared" si="4"/>
        <v>3.160322249652047E-3</v>
      </c>
      <c r="Q154" s="34">
        <v>153</v>
      </c>
      <c r="R154" s="15">
        <v>127</v>
      </c>
      <c r="S154" t="s">
        <v>790</v>
      </c>
      <c r="T154">
        <v>58</v>
      </c>
      <c r="U154">
        <v>11.5</v>
      </c>
      <c r="V154" s="14">
        <f>Table3[[#This Row],[Gms]]*Table3[[#This Row],[PPG]]</f>
        <v>667</v>
      </c>
      <c r="W154" s="21">
        <f>Table3[[#This Row],[Total Pts]]/SUM(Table3[Total Pts])</f>
        <v>2.7104731136915468E-3</v>
      </c>
      <c r="X154">
        <f>Q154-Table3[[#This Row],[PPG Rank]]</f>
        <v>26</v>
      </c>
    </row>
    <row r="155" spans="1:24" x14ac:dyDescent="0.25">
      <c r="A155">
        <v>154</v>
      </c>
      <c r="B155" t="str">
        <f>'Clean 2015'!A156</f>
        <v> Gary Neal</v>
      </c>
      <c r="C155" s="19">
        <v>54</v>
      </c>
      <c r="D155" s="19">
        <v>10.1</v>
      </c>
      <c r="E155" s="13">
        <f t="shared" si="5"/>
        <v>545.4</v>
      </c>
      <c r="F155" s="21">
        <f t="shared" si="4"/>
        <v>2.2163298893663709E-3</v>
      </c>
      <c r="Q155" s="35">
        <v>154</v>
      </c>
      <c r="R155" s="16">
        <v>132</v>
      </c>
      <c r="S155" t="s">
        <v>791</v>
      </c>
      <c r="T155">
        <v>60</v>
      </c>
      <c r="U155">
        <v>11.1</v>
      </c>
      <c r="V155" s="14">
        <f>Table3[[#This Row],[Gms]]*Table3[[#This Row],[PPG]]</f>
        <v>666</v>
      </c>
      <c r="W155" s="21">
        <f>Table3[[#This Row],[Total Pts]]/SUM(Table3[Total Pts])</f>
        <v>2.7064094358599253E-3</v>
      </c>
      <c r="X155">
        <f>Q155-Table3[[#This Row],[PPG Rank]]</f>
        <v>22</v>
      </c>
    </row>
    <row r="156" spans="1:24" x14ac:dyDescent="0.25">
      <c r="A156">
        <v>155</v>
      </c>
      <c r="B156" t="str">
        <f>'Clean 2015'!A157</f>
        <v> Patrick Beverley</v>
      </c>
      <c r="C156" s="19">
        <v>56</v>
      </c>
      <c r="D156" s="19">
        <v>10.1</v>
      </c>
      <c r="E156" s="13">
        <f t="shared" si="5"/>
        <v>565.6</v>
      </c>
      <c r="F156" s="21">
        <f t="shared" si="4"/>
        <v>2.2984161815651255E-3</v>
      </c>
      <c r="Q156" s="34">
        <v>155</v>
      </c>
      <c r="R156" s="15">
        <v>161</v>
      </c>
      <c r="S156" t="s">
        <v>803</v>
      </c>
      <c r="T156">
        <v>67</v>
      </c>
      <c r="U156">
        <v>9.9</v>
      </c>
      <c r="V156" s="14">
        <f>Table3[[#This Row],[Gms]]*Table3[[#This Row],[PPG]]</f>
        <v>663.30000000000007</v>
      </c>
      <c r="W156" s="21">
        <f>Table3[[#This Row],[Total Pts]]/SUM(Table3[Total Pts])</f>
        <v>2.6954375057145477E-3</v>
      </c>
      <c r="X156">
        <f>Q156-Table3[[#This Row],[PPG Rank]]</f>
        <v>-6</v>
      </c>
    </row>
    <row r="157" spans="1:24" x14ac:dyDescent="0.25">
      <c r="A157">
        <v>156</v>
      </c>
      <c r="B157" t="str">
        <f>'Clean 2015'!A158</f>
        <v> Dennis Schroder</v>
      </c>
      <c r="C157" s="19">
        <v>77</v>
      </c>
      <c r="D157" s="19">
        <v>10</v>
      </c>
      <c r="E157" s="13">
        <f t="shared" si="5"/>
        <v>770</v>
      </c>
      <c r="F157" s="21">
        <f t="shared" si="4"/>
        <v>3.1290319303485616E-3</v>
      </c>
      <c r="Q157" s="35">
        <v>156</v>
      </c>
      <c r="R157" s="15">
        <v>145</v>
      </c>
      <c r="S157" t="s">
        <v>797</v>
      </c>
      <c r="T157">
        <v>64</v>
      </c>
      <c r="U157">
        <v>10.3</v>
      </c>
      <c r="V157" s="14">
        <f>Table3[[#This Row],[Gms]]*Table3[[#This Row],[PPG]]</f>
        <v>659.2</v>
      </c>
      <c r="W157" s="21">
        <f>Table3[[#This Row],[Total Pts]]/SUM(Table3[Total Pts])</f>
        <v>2.6787764266048993E-3</v>
      </c>
      <c r="X157">
        <f>Q157-Table3[[#This Row],[PPG Rank]]</f>
        <v>11</v>
      </c>
    </row>
    <row r="158" spans="1:24" x14ac:dyDescent="0.25">
      <c r="A158">
        <v>157</v>
      </c>
      <c r="B158" t="str">
        <f>'Clean 2015'!A159</f>
        <v> Wayne Ellington</v>
      </c>
      <c r="C158" s="19">
        <v>65</v>
      </c>
      <c r="D158" s="19">
        <v>10</v>
      </c>
      <c r="E158" s="13">
        <f t="shared" si="5"/>
        <v>650</v>
      </c>
      <c r="F158" s="21">
        <f t="shared" si="4"/>
        <v>2.6413905905539807E-3</v>
      </c>
      <c r="Q158" s="34">
        <v>157</v>
      </c>
      <c r="R158" s="16">
        <v>206</v>
      </c>
      <c r="S158" t="s">
        <v>690</v>
      </c>
      <c r="T158">
        <v>82</v>
      </c>
      <c r="U158">
        <v>8</v>
      </c>
      <c r="V158" s="14">
        <f>Table3[[#This Row],[Gms]]*Table3[[#This Row],[PPG]]</f>
        <v>656</v>
      </c>
      <c r="W158" s="21">
        <f>Table3[[#This Row],[Total Pts]]/SUM(Table3[Total Pts])</f>
        <v>2.6657726575437103E-3</v>
      </c>
      <c r="X158">
        <f>Q158-Table3[[#This Row],[PPG Rank]]</f>
        <v>-49</v>
      </c>
    </row>
    <row r="159" spans="1:24" x14ac:dyDescent="0.25">
      <c r="A159">
        <v>158</v>
      </c>
      <c r="B159" t="str">
        <f>'Clean 2015'!A160</f>
        <v> C.J. Watson</v>
      </c>
      <c r="C159" s="19">
        <v>57</v>
      </c>
      <c r="D159" s="19">
        <v>10</v>
      </c>
      <c r="E159" s="13">
        <f t="shared" si="5"/>
        <v>570</v>
      </c>
      <c r="F159" s="21">
        <f t="shared" si="4"/>
        <v>2.3162963640242598E-3</v>
      </c>
      <c r="Q159" s="35">
        <v>158</v>
      </c>
      <c r="R159" s="15">
        <v>199</v>
      </c>
      <c r="S159" t="s">
        <v>686</v>
      </c>
      <c r="T159">
        <v>79</v>
      </c>
      <c r="U159">
        <v>8.3000000000000007</v>
      </c>
      <c r="V159" s="14">
        <f>Table3[[#This Row],[Gms]]*Table3[[#This Row],[PPG]]</f>
        <v>655.7</v>
      </c>
      <c r="W159" s="21">
        <f>Table3[[#This Row],[Total Pts]]/SUM(Table3[Total Pts])</f>
        <v>2.664553554194224E-3</v>
      </c>
      <c r="X159">
        <f>Q159-Table3[[#This Row],[PPG Rank]]</f>
        <v>-41</v>
      </c>
    </row>
    <row r="160" spans="1:24" x14ac:dyDescent="0.25">
      <c r="A160">
        <v>159</v>
      </c>
      <c r="B160" t="str">
        <f>'Clean 2015'!A161</f>
        <v> Nerlens Noel</v>
      </c>
      <c r="C160" s="19">
        <v>75</v>
      </c>
      <c r="D160" s="19">
        <v>9.9</v>
      </c>
      <c r="E160" s="13">
        <f t="shared" si="5"/>
        <v>742.5</v>
      </c>
      <c r="F160" s="21">
        <f t="shared" si="4"/>
        <v>3.01728078997897E-3</v>
      </c>
      <c r="Q160" s="34">
        <v>159</v>
      </c>
      <c r="R160" s="15">
        <v>157</v>
      </c>
      <c r="S160" t="s">
        <v>801</v>
      </c>
      <c r="T160">
        <v>65</v>
      </c>
      <c r="U160">
        <v>10</v>
      </c>
      <c r="V160" s="14">
        <f>Table3[[#This Row],[Gms]]*Table3[[#This Row],[PPG]]</f>
        <v>650</v>
      </c>
      <c r="W160" s="21">
        <f>Table3[[#This Row],[Total Pts]]/SUM(Table3[Total Pts])</f>
        <v>2.6413905905539811E-3</v>
      </c>
      <c r="X160">
        <f>Q160-Table3[[#This Row],[PPG Rank]]</f>
        <v>2</v>
      </c>
    </row>
    <row r="161" spans="1:24" x14ac:dyDescent="0.25">
      <c r="A161">
        <v>160</v>
      </c>
      <c r="B161" t="str">
        <f>'Clean 2015'!A162</f>
        <v> Wesley Johnson</v>
      </c>
      <c r="C161" s="19">
        <v>76</v>
      </c>
      <c r="D161" s="19">
        <v>9.9</v>
      </c>
      <c r="E161" s="13">
        <f t="shared" si="5"/>
        <v>752.4</v>
      </c>
      <c r="F161" s="21">
        <f t="shared" si="4"/>
        <v>3.057511200512023E-3</v>
      </c>
      <c r="Q161" s="35">
        <v>160</v>
      </c>
      <c r="R161" s="15">
        <v>205</v>
      </c>
      <c r="S161" t="s">
        <v>689</v>
      </c>
      <c r="T161">
        <v>81</v>
      </c>
      <c r="U161">
        <v>8</v>
      </c>
      <c r="V161" s="14">
        <f>Table3[[#This Row],[Gms]]*Table3[[#This Row],[PPG]]</f>
        <v>648</v>
      </c>
      <c r="W161" s="21">
        <f>Table3[[#This Row],[Total Pts]]/SUM(Table3[Total Pts])</f>
        <v>2.6332632348907382E-3</v>
      </c>
      <c r="X161">
        <f>Q161-Table3[[#This Row],[PPG Rank]]</f>
        <v>-45</v>
      </c>
    </row>
    <row r="162" spans="1:24" x14ac:dyDescent="0.25">
      <c r="A162">
        <v>161</v>
      </c>
      <c r="B162" t="str">
        <f>'Clean 2015'!A163</f>
        <v> Luc Richard Mbah a Moute</v>
      </c>
      <c r="C162" s="19">
        <v>67</v>
      </c>
      <c r="D162" s="19">
        <v>9.9</v>
      </c>
      <c r="E162" s="13">
        <f t="shared" si="5"/>
        <v>663.30000000000007</v>
      </c>
      <c r="F162" s="21">
        <f t="shared" si="4"/>
        <v>2.6954375057145468E-3</v>
      </c>
      <c r="Q162" s="34">
        <v>161</v>
      </c>
      <c r="R162" s="16">
        <v>54</v>
      </c>
      <c r="S162" t="s">
        <v>761</v>
      </c>
      <c r="T162">
        <v>41</v>
      </c>
      <c r="U162">
        <v>15.8</v>
      </c>
      <c r="V162" s="14">
        <f>Table3[[#This Row],[Gms]]*Table3[[#This Row],[PPG]]</f>
        <v>647.80000000000007</v>
      </c>
      <c r="W162" s="21">
        <f>Table3[[#This Row],[Total Pts]]/SUM(Table3[Total Pts])</f>
        <v>2.632450499324414E-3</v>
      </c>
      <c r="X162">
        <f>Q162-Table3[[#This Row],[PPG Rank]]</f>
        <v>107</v>
      </c>
    </row>
    <row r="163" spans="1:24" x14ac:dyDescent="0.25">
      <c r="A163">
        <v>162</v>
      </c>
      <c r="B163" t="str">
        <f>'Clean 2015'!A164</f>
        <v> Terrence Ross</v>
      </c>
      <c r="C163" s="19">
        <v>82</v>
      </c>
      <c r="D163" s="19">
        <v>9.8000000000000007</v>
      </c>
      <c r="E163" s="13">
        <f t="shared" si="5"/>
        <v>803.6</v>
      </c>
      <c r="F163" s="21">
        <f t="shared" si="4"/>
        <v>3.2655715054910445E-3</v>
      </c>
      <c r="Q163" s="35">
        <v>162</v>
      </c>
      <c r="R163" s="16">
        <v>142</v>
      </c>
      <c r="S163" t="s">
        <v>795</v>
      </c>
      <c r="T163">
        <v>62</v>
      </c>
      <c r="U163">
        <v>10.3</v>
      </c>
      <c r="V163" s="14">
        <f>Table3[[#This Row],[Gms]]*Table3[[#This Row],[PPG]]</f>
        <v>638.6</v>
      </c>
      <c r="W163" s="21">
        <f>Table3[[#This Row],[Total Pts]]/SUM(Table3[Total Pts])</f>
        <v>2.5950646632734962E-3</v>
      </c>
      <c r="X163">
        <f>Q163-Table3[[#This Row],[PPG Rank]]</f>
        <v>20</v>
      </c>
    </row>
    <row r="164" spans="1:24" x14ac:dyDescent="0.25">
      <c r="A164">
        <v>163</v>
      </c>
      <c r="B164" t="str">
        <f>'Clean 2015'!A165</f>
        <v> Anderson Varejao</v>
      </c>
      <c r="C164" s="19">
        <v>26</v>
      </c>
      <c r="D164" s="19">
        <v>9.8000000000000007</v>
      </c>
      <c r="E164" s="13">
        <f t="shared" si="5"/>
        <v>254.8</v>
      </c>
      <c r="F164" s="21">
        <f t="shared" si="4"/>
        <v>1.0354251114971604E-3</v>
      </c>
      <c r="Q164" s="34">
        <v>163</v>
      </c>
      <c r="R164" s="16">
        <v>194</v>
      </c>
      <c r="S164" t="s">
        <v>683</v>
      </c>
      <c r="T164">
        <v>74</v>
      </c>
      <c r="U164">
        <v>8.6</v>
      </c>
      <c r="V164" s="14">
        <f>Table3[[#This Row],[Gms]]*Table3[[#This Row],[PPG]]</f>
        <v>636.4</v>
      </c>
      <c r="W164" s="21">
        <f>Table3[[#This Row],[Total Pts]]/SUM(Table3[Total Pts])</f>
        <v>2.5861245720439287E-3</v>
      </c>
      <c r="X164">
        <f>Q164-Table3[[#This Row],[PPG Rank]]</f>
        <v>-31</v>
      </c>
    </row>
    <row r="165" spans="1:24" x14ac:dyDescent="0.25">
      <c r="A165">
        <v>164</v>
      </c>
      <c r="B165" t="str">
        <f>'Clean 2015'!A166</f>
        <v> Gorgui Dieng</v>
      </c>
      <c r="C165" s="19">
        <v>73</v>
      </c>
      <c r="D165" s="19">
        <v>9.6999999999999993</v>
      </c>
      <c r="E165" s="13">
        <f t="shared" si="5"/>
        <v>708.09999999999991</v>
      </c>
      <c r="F165" s="21">
        <f t="shared" si="4"/>
        <v>2.8774902725711899E-3</v>
      </c>
      <c r="Q165" s="35">
        <v>164</v>
      </c>
      <c r="R165" s="15">
        <v>221</v>
      </c>
      <c r="S165" t="s">
        <v>698</v>
      </c>
      <c r="T165">
        <v>82</v>
      </c>
      <c r="U165">
        <v>7.7</v>
      </c>
      <c r="V165" s="14">
        <f>Table3[[#This Row],[Gms]]*Table3[[#This Row],[PPG]]</f>
        <v>631.4</v>
      </c>
      <c r="W165" s="21">
        <f>Table3[[#This Row],[Total Pts]]/SUM(Table3[Total Pts])</f>
        <v>2.565806182885821E-3</v>
      </c>
      <c r="X165">
        <f>Q165-Table3[[#This Row],[PPG Rank]]</f>
        <v>-57</v>
      </c>
    </row>
    <row r="166" spans="1:24" x14ac:dyDescent="0.25">
      <c r="A166">
        <v>165</v>
      </c>
      <c r="B166" t="str">
        <f>'Clean 2015'!A167</f>
        <v> Timofey Mozgov</v>
      </c>
      <c r="C166" s="19">
        <v>81</v>
      </c>
      <c r="D166" s="19">
        <v>9.6999999999999993</v>
      </c>
      <c r="E166" s="13">
        <f t="shared" si="5"/>
        <v>785.69999999999993</v>
      </c>
      <c r="F166" s="21">
        <f t="shared" si="4"/>
        <v>3.1928316723050191E-3</v>
      </c>
      <c r="Q166" s="34">
        <v>165</v>
      </c>
      <c r="R166" s="16">
        <v>60</v>
      </c>
      <c r="S166" t="s">
        <v>764</v>
      </c>
      <c r="T166">
        <v>41</v>
      </c>
      <c r="U166">
        <v>15.4</v>
      </c>
      <c r="V166" s="14">
        <f>Table3[[#This Row],[Gms]]*Table3[[#This Row],[PPG]]</f>
        <v>631.4</v>
      </c>
      <c r="W166" s="21">
        <f>Table3[[#This Row],[Total Pts]]/SUM(Table3[Total Pts])</f>
        <v>2.565806182885821E-3</v>
      </c>
      <c r="X166">
        <f>Q166-Table3[[#This Row],[PPG Rank]]</f>
        <v>105</v>
      </c>
    </row>
    <row r="167" spans="1:24" x14ac:dyDescent="0.25">
      <c r="A167">
        <v>166</v>
      </c>
      <c r="B167" t="str">
        <f>'Clean 2015'!A168</f>
        <v> Robin Lopez</v>
      </c>
      <c r="C167" s="19">
        <v>59</v>
      </c>
      <c r="D167" s="19">
        <v>9.6</v>
      </c>
      <c r="E167" s="13">
        <f t="shared" si="5"/>
        <v>566.4</v>
      </c>
      <c r="F167" s="21">
        <f t="shared" si="4"/>
        <v>2.3016671238304223E-3</v>
      </c>
      <c r="Q167" s="35">
        <v>166</v>
      </c>
      <c r="R167" s="16">
        <v>184</v>
      </c>
      <c r="S167" t="s">
        <v>679</v>
      </c>
      <c r="T167">
        <v>71</v>
      </c>
      <c r="U167">
        <v>8.8000000000000007</v>
      </c>
      <c r="V167" s="14">
        <f>Table3[[#This Row],[Gms]]*Table3[[#This Row],[PPG]]</f>
        <v>624.80000000000007</v>
      </c>
      <c r="W167" s="21">
        <f>Table3[[#This Row],[Total Pts]]/SUM(Table3[Total Pts])</f>
        <v>2.5389859091971196E-3</v>
      </c>
      <c r="X167">
        <f>Q167-Table3[[#This Row],[PPG Rank]]</f>
        <v>-18</v>
      </c>
    </row>
    <row r="168" spans="1:24" x14ac:dyDescent="0.25">
      <c r="A168">
        <v>167</v>
      </c>
      <c r="B168" t="str">
        <f>'Clean 2015'!A169</f>
        <v> Greivis Vasquez</v>
      </c>
      <c r="C168" s="19">
        <v>82</v>
      </c>
      <c r="D168" s="19">
        <v>9.5</v>
      </c>
      <c r="E168" s="13">
        <f t="shared" si="5"/>
        <v>779</v>
      </c>
      <c r="F168" s="21">
        <f t="shared" si="4"/>
        <v>3.1656050308331552E-3</v>
      </c>
      <c r="Q168" s="34">
        <v>167</v>
      </c>
      <c r="R168" s="16">
        <v>200</v>
      </c>
      <c r="S168" t="s">
        <v>687</v>
      </c>
      <c r="T168">
        <v>74</v>
      </c>
      <c r="U168">
        <v>8.3000000000000007</v>
      </c>
      <c r="V168" s="14">
        <f>Table3[[#This Row],[Gms]]*Table3[[#This Row],[PPG]]</f>
        <v>614.20000000000005</v>
      </c>
      <c r="W168" s="21">
        <f>Table3[[#This Row],[Total Pts]]/SUM(Table3[Total Pts])</f>
        <v>2.4959109241819311E-3</v>
      </c>
      <c r="X168">
        <f>Q168-Table3[[#This Row],[PPG Rank]]</f>
        <v>-33</v>
      </c>
    </row>
    <row r="169" spans="1:24" x14ac:dyDescent="0.25">
      <c r="A169">
        <v>168</v>
      </c>
      <c r="B169" t="str">
        <f>'Clean 2015'!A170</f>
        <v> Evan Turner</v>
      </c>
      <c r="C169" s="19">
        <v>82</v>
      </c>
      <c r="D169" s="19">
        <v>9.5</v>
      </c>
      <c r="E169" s="13">
        <f t="shared" si="5"/>
        <v>779</v>
      </c>
      <c r="F169" s="21">
        <f t="shared" si="4"/>
        <v>3.1656050308331552E-3</v>
      </c>
      <c r="Q169" s="35">
        <v>168</v>
      </c>
      <c r="R169" s="16">
        <v>218</v>
      </c>
      <c r="S169" t="s">
        <v>695</v>
      </c>
      <c r="T169">
        <v>79</v>
      </c>
      <c r="U169">
        <v>7.7</v>
      </c>
      <c r="V169" s="14">
        <f>Table3[[#This Row],[Gms]]*Table3[[#This Row],[PPG]]</f>
        <v>608.30000000000007</v>
      </c>
      <c r="W169" s="21">
        <f>Table3[[#This Row],[Total Pts]]/SUM(Table3[Total Pts])</f>
        <v>2.4719352249753645E-3</v>
      </c>
      <c r="X169">
        <f>Q169-Table3[[#This Row],[PPG Rank]]</f>
        <v>-50</v>
      </c>
    </row>
    <row r="170" spans="1:24" x14ac:dyDescent="0.25">
      <c r="A170">
        <v>169</v>
      </c>
      <c r="B170" t="str">
        <f>'Clean 2015'!A171</f>
        <v> D.J. Augustin</v>
      </c>
      <c r="C170" s="19">
        <v>82</v>
      </c>
      <c r="D170" s="19">
        <v>9.5</v>
      </c>
      <c r="E170" s="13">
        <f t="shared" si="5"/>
        <v>779</v>
      </c>
      <c r="F170" s="21">
        <f t="shared" si="4"/>
        <v>3.1656050308331552E-3</v>
      </c>
      <c r="Q170" s="34">
        <v>169</v>
      </c>
      <c r="R170" s="15">
        <v>201</v>
      </c>
      <c r="S170" t="s">
        <v>688</v>
      </c>
      <c r="T170">
        <v>73</v>
      </c>
      <c r="U170">
        <v>8.3000000000000007</v>
      </c>
      <c r="V170" s="14">
        <f>Table3[[#This Row],[Gms]]*Table3[[#This Row],[PPG]]</f>
        <v>605.90000000000009</v>
      </c>
      <c r="W170" s="21">
        <f>Table3[[#This Row],[Total Pts]]/SUM(Table3[Total Pts])</f>
        <v>2.4621823981794732E-3</v>
      </c>
      <c r="X170">
        <f>Q170-Table3[[#This Row],[PPG Rank]]</f>
        <v>-32</v>
      </c>
    </row>
    <row r="171" spans="1:24" x14ac:dyDescent="0.25">
      <c r="A171">
        <v>170</v>
      </c>
      <c r="B171" t="str">
        <f>'Clean 2015'!A172</f>
        <v> Luis Scola</v>
      </c>
      <c r="C171" s="19">
        <v>81</v>
      </c>
      <c r="D171" s="19">
        <v>9.4</v>
      </c>
      <c r="E171" s="13">
        <f t="shared" si="5"/>
        <v>761.4</v>
      </c>
      <c r="F171" s="21">
        <f t="shared" si="4"/>
        <v>3.0940843009966165E-3</v>
      </c>
      <c r="Q171" s="35">
        <v>170</v>
      </c>
      <c r="R171" s="16">
        <v>180</v>
      </c>
      <c r="S171" t="s">
        <v>811</v>
      </c>
      <c r="T171">
        <v>68</v>
      </c>
      <c r="U171">
        <v>8.9</v>
      </c>
      <c r="V171" s="14">
        <f>Table3[[#This Row],[Gms]]*Table3[[#This Row],[PPG]]</f>
        <v>605.20000000000005</v>
      </c>
      <c r="W171" s="21">
        <f>Table3[[#This Row],[Total Pts]]/SUM(Table3[Total Pts])</f>
        <v>2.4593378236973376E-3</v>
      </c>
      <c r="X171">
        <f>Q171-Table3[[#This Row],[PPG Rank]]</f>
        <v>-10</v>
      </c>
    </row>
    <row r="172" spans="1:24" x14ac:dyDescent="0.25">
      <c r="A172">
        <v>171</v>
      </c>
      <c r="B172" t="str">
        <f>'Clean 2015'!A173</f>
        <v> Mike Dunleavy</v>
      </c>
      <c r="C172" s="19">
        <v>63</v>
      </c>
      <c r="D172" s="19">
        <v>9.4</v>
      </c>
      <c r="E172" s="13">
        <f t="shared" si="5"/>
        <v>592.20000000000005</v>
      </c>
      <c r="F172" s="21">
        <f t="shared" si="4"/>
        <v>2.4065100118862578E-3</v>
      </c>
      <c r="Q172" s="34">
        <v>171</v>
      </c>
      <c r="R172" s="16">
        <v>214</v>
      </c>
      <c r="S172" t="s">
        <v>693</v>
      </c>
      <c r="T172">
        <v>77</v>
      </c>
      <c r="U172">
        <v>7.8</v>
      </c>
      <c r="V172" s="14">
        <f>Table3[[#This Row],[Gms]]*Table3[[#This Row],[PPG]]</f>
        <v>600.6</v>
      </c>
      <c r="W172" s="21">
        <f>Table3[[#This Row],[Total Pts]]/SUM(Table3[Total Pts])</f>
        <v>2.4406449056718787E-3</v>
      </c>
      <c r="X172">
        <f>Q172-Table3[[#This Row],[PPG Rank]]</f>
        <v>-43</v>
      </c>
    </row>
    <row r="173" spans="1:24" x14ac:dyDescent="0.25">
      <c r="A173">
        <v>172</v>
      </c>
      <c r="B173" t="str">
        <f>'Clean 2015'!A174</f>
        <v> Nicolas Batum</v>
      </c>
      <c r="C173" s="19">
        <v>71</v>
      </c>
      <c r="D173" s="19">
        <v>9.4</v>
      </c>
      <c r="E173" s="13">
        <f t="shared" si="5"/>
        <v>667.4</v>
      </c>
      <c r="F173" s="21">
        <f t="shared" si="4"/>
        <v>2.7120985848241947E-3</v>
      </c>
      <c r="Q173" s="35">
        <v>172</v>
      </c>
      <c r="R173" s="16">
        <v>216</v>
      </c>
      <c r="S173" t="s">
        <v>694</v>
      </c>
      <c r="T173">
        <v>77</v>
      </c>
      <c r="U173">
        <v>7.8</v>
      </c>
      <c r="V173" s="14">
        <f>Table3[[#This Row],[Gms]]*Table3[[#This Row],[PPG]]</f>
        <v>600.6</v>
      </c>
      <c r="W173" s="21">
        <f>Table3[[#This Row],[Total Pts]]/SUM(Table3[Total Pts])</f>
        <v>2.4406449056718787E-3</v>
      </c>
      <c r="X173">
        <f>Q173-Table3[[#This Row],[PPG Rank]]</f>
        <v>-44</v>
      </c>
    </row>
    <row r="174" spans="1:24" x14ac:dyDescent="0.25">
      <c r="A174">
        <v>173</v>
      </c>
      <c r="B174" t="str">
        <f>'Clean 2015'!A175</f>
        <v> Amir Johnson</v>
      </c>
      <c r="C174" s="19">
        <v>75</v>
      </c>
      <c r="D174" s="19">
        <v>9.3000000000000007</v>
      </c>
      <c r="E174" s="13">
        <f t="shared" si="5"/>
        <v>697.5</v>
      </c>
      <c r="F174" s="21">
        <f t="shared" si="4"/>
        <v>2.8344152875560023E-3</v>
      </c>
      <c r="Q174" s="34">
        <v>173</v>
      </c>
      <c r="R174" s="15">
        <v>135</v>
      </c>
      <c r="S174" t="s">
        <v>794</v>
      </c>
      <c r="T174">
        <v>55</v>
      </c>
      <c r="U174">
        <v>10.9</v>
      </c>
      <c r="V174" s="14">
        <f>Table3[[#This Row],[Gms]]*Table3[[#This Row],[PPG]]</f>
        <v>599.5</v>
      </c>
      <c r="W174" s="21">
        <f>Table3[[#This Row],[Total Pts]]/SUM(Table3[Total Pts])</f>
        <v>2.4361748600570951E-3</v>
      </c>
      <c r="X174">
        <f>Q174-Table3[[#This Row],[PPG Rank]]</f>
        <v>38</v>
      </c>
    </row>
    <row r="175" spans="1:24" x14ac:dyDescent="0.25">
      <c r="A175">
        <v>174</v>
      </c>
      <c r="B175" t="str">
        <f>'Clean 2015'!A176</f>
        <v> Marco Belinelli</v>
      </c>
      <c r="C175" s="19">
        <v>62</v>
      </c>
      <c r="D175" s="19">
        <v>9.1999999999999993</v>
      </c>
      <c r="E175" s="13">
        <f t="shared" si="5"/>
        <v>570.4</v>
      </c>
      <c r="F175" s="21">
        <f t="shared" si="4"/>
        <v>2.3179218351569086E-3</v>
      </c>
      <c r="Q175" s="35">
        <v>174</v>
      </c>
      <c r="R175" s="15">
        <v>181</v>
      </c>
      <c r="S175" t="s">
        <v>812</v>
      </c>
      <c r="T175">
        <v>67</v>
      </c>
      <c r="U175">
        <v>8.9</v>
      </c>
      <c r="V175" s="14">
        <f>Table3[[#This Row],[Gms]]*Table3[[#This Row],[PPG]]</f>
        <v>596.30000000000007</v>
      </c>
      <c r="W175" s="21">
        <f>Table3[[#This Row],[Total Pts]]/SUM(Table3[Total Pts])</f>
        <v>2.4231710909959066E-3</v>
      </c>
      <c r="X175">
        <f>Q175-Table3[[#This Row],[PPG Rank]]</f>
        <v>-7</v>
      </c>
    </row>
    <row r="176" spans="1:24" x14ac:dyDescent="0.25">
      <c r="A176">
        <v>175</v>
      </c>
      <c r="B176" t="str">
        <f>'Clean 2015'!A177</f>
        <v> Isaiah Canaan</v>
      </c>
      <c r="C176" s="19">
        <v>47</v>
      </c>
      <c r="D176" s="19">
        <v>9.1999999999999993</v>
      </c>
      <c r="E176" s="13">
        <f t="shared" si="5"/>
        <v>432.4</v>
      </c>
      <c r="F176" s="21">
        <f t="shared" si="4"/>
        <v>1.7571342943931401E-3</v>
      </c>
      <c r="Q176" s="34">
        <v>175</v>
      </c>
      <c r="R176" s="15">
        <v>171</v>
      </c>
      <c r="S176" t="s">
        <v>806</v>
      </c>
      <c r="T176">
        <v>63</v>
      </c>
      <c r="U176">
        <v>9.4</v>
      </c>
      <c r="V176" s="14">
        <f>Table3[[#This Row],[Gms]]*Table3[[#This Row],[PPG]]</f>
        <v>592.20000000000005</v>
      </c>
      <c r="W176" s="21">
        <f>Table3[[#This Row],[Total Pts]]/SUM(Table3[Total Pts])</f>
        <v>2.4065100118862582E-3</v>
      </c>
      <c r="X176">
        <f>Q176-Table3[[#This Row],[PPG Rank]]</f>
        <v>4</v>
      </c>
    </row>
    <row r="177" spans="1:24" x14ac:dyDescent="0.25">
      <c r="A177">
        <v>176</v>
      </c>
      <c r="B177" t="str">
        <f>'Clean 2015'!A178</f>
        <v> Jason Richardson</v>
      </c>
      <c r="C177" s="19">
        <v>19</v>
      </c>
      <c r="D177" s="19">
        <v>9.1</v>
      </c>
      <c r="E177" s="13">
        <f t="shared" si="5"/>
        <v>172.9</v>
      </c>
      <c r="F177" s="21">
        <f t="shared" si="4"/>
        <v>7.0260989708735881E-4</v>
      </c>
      <c r="Q177" s="35">
        <v>176</v>
      </c>
      <c r="R177" s="16">
        <v>66</v>
      </c>
      <c r="S177" t="s">
        <v>766</v>
      </c>
      <c r="T177">
        <v>40</v>
      </c>
      <c r="U177">
        <v>14.8</v>
      </c>
      <c r="V177" s="14">
        <f>Table3[[#This Row],[Gms]]*Table3[[#This Row],[PPG]]</f>
        <v>592</v>
      </c>
      <c r="W177" s="21">
        <f>Table3[[#This Row],[Total Pts]]/SUM(Table3[Total Pts])</f>
        <v>2.4056972763199336E-3</v>
      </c>
      <c r="X177">
        <f>Q177-Table3[[#This Row],[PPG Rank]]</f>
        <v>110</v>
      </c>
    </row>
    <row r="178" spans="1:24" x14ac:dyDescent="0.25">
      <c r="A178">
        <v>177</v>
      </c>
      <c r="B178" t="str">
        <f>'Clean 2015'!A179</f>
        <v> P.J. Tucker</v>
      </c>
      <c r="C178" s="19">
        <v>78</v>
      </c>
      <c r="D178" s="19">
        <v>9.1</v>
      </c>
      <c r="E178" s="13">
        <f t="shared" si="5"/>
        <v>709.8</v>
      </c>
      <c r="F178" s="21">
        <f t="shared" si="4"/>
        <v>2.8843985248849465E-3</v>
      </c>
      <c r="Q178" s="34">
        <v>177</v>
      </c>
      <c r="R178" s="16">
        <v>208</v>
      </c>
      <c r="S178" t="s">
        <v>691</v>
      </c>
      <c r="T178">
        <v>73</v>
      </c>
      <c r="U178">
        <v>8</v>
      </c>
      <c r="V178" s="14">
        <f>Table3[[#This Row],[Gms]]*Table3[[#This Row],[PPG]]</f>
        <v>584</v>
      </c>
      <c r="W178" s="21">
        <f>Table3[[#This Row],[Total Pts]]/SUM(Table3[Total Pts])</f>
        <v>2.3731878536669615E-3</v>
      </c>
      <c r="X178">
        <f>Q178-Table3[[#This Row],[PPG Rank]]</f>
        <v>-31</v>
      </c>
    </row>
    <row r="179" spans="1:24" x14ac:dyDescent="0.25">
      <c r="A179">
        <v>178</v>
      </c>
      <c r="B179" t="str">
        <f>'Clean 2015'!A180</f>
        <v> Jose Calderon</v>
      </c>
      <c r="C179" s="19">
        <v>42</v>
      </c>
      <c r="D179" s="19">
        <v>9.1</v>
      </c>
      <c r="E179" s="13">
        <f t="shared" si="5"/>
        <v>382.2</v>
      </c>
      <c r="F179" s="21">
        <f t="shared" si="4"/>
        <v>1.5531376672457404E-3</v>
      </c>
      <c r="Q179" s="35">
        <v>178</v>
      </c>
      <c r="R179" s="16">
        <v>220</v>
      </c>
      <c r="S179" t="s">
        <v>697</v>
      </c>
      <c r="T179">
        <v>75</v>
      </c>
      <c r="U179">
        <v>7.7</v>
      </c>
      <c r="V179" s="14">
        <f>Table3[[#This Row],[Gms]]*Table3[[#This Row],[PPG]]</f>
        <v>577.5</v>
      </c>
      <c r="W179" s="21">
        <f>Table3[[#This Row],[Total Pts]]/SUM(Table3[Total Pts])</f>
        <v>2.3467739477614218E-3</v>
      </c>
      <c r="X179">
        <f>Q179-Table3[[#This Row],[PPG Rank]]</f>
        <v>-42</v>
      </c>
    </row>
    <row r="180" spans="1:24" x14ac:dyDescent="0.25">
      <c r="A180">
        <v>179</v>
      </c>
      <c r="B180" t="str">
        <f>'Clean 2015'!A181</f>
        <v> Bojan Bogdanovic</v>
      </c>
      <c r="C180" s="19">
        <v>78</v>
      </c>
      <c r="D180" s="19">
        <v>9</v>
      </c>
      <c r="E180" s="13">
        <f t="shared" si="5"/>
        <v>702</v>
      </c>
      <c r="F180" s="21">
        <f t="shared" si="4"/>
        <v>2.8527018377982991E-3</v>
      </c>
      <c r="Q180" s="34">
        <v>179</v>
      </c>
      <c r="R180" s="16">
        <v>226</v>
      </c>
      <c r="S180" t="s">
        <v>701</v>
      </c>
      <c r="T180">
        <v>77</v>
      </c>
      <c r="U180">
        <v>7.5</v>
      </c>
      <c r="V180" s="14">
        <f>Table3[[#This Row],[Gms]]*Table3[[#This Row],[PPG]]</f>
        <v>577.5</v>
      </c>
      <c r="W180" s="21">
        <f>Table3[[#This Row],[Total Pts]]/SUM(Table3[Total Pts])</f>
        <v>2.3467739477614218E-3</v>
      </c>
      <c r="X180">
        <f>Q180-Table3[[#This Row],[PPG Rank]]</f>
        <v>-47</v>
      </c>
    </row>
    <row r="181" spans="1:24" x14ac:dyDescent="0.25">
      <c r="A181">
        <v>180</v>
      </c>
      <c r="B181" t="str">
        <f>'Clean 2015'!A182</f>
        <v> Rajon Rondo</v>
      </c>
      <c r="C181" s="19">
        <v>68</v>
      </c>
      <c r="D181" s="19">
        <v>8.9</v>
      </c>
      <c r="E181" s="13">
        <f t="shared" si="5"/>
        <v>605.20000000000005</v>
      </c>
      <c r="F181" s="21">
        <f t="shared" si="4"/>
        <v>2.4593378236973371E-3</v>
      </c>
      <c r="Q181" s="35">
        <v>180</v>
      </c>
      <c r="R181" s="16">
        <v>230</v>
      </c>
      <c r="S181" t="s">
        <v>703</v>
      </c>
      <c r="T181">
        <v>78</v>
      </c>
      <c r="U181">
        <v>7.4</v>
      </c>
      <c r="V181" s="14">
        <f>Table3[[#This Row],[Gms]]*Table3[[#This Row],[PPG]]</f>
        <v>577.20000000000005</v>
      </c>
      <c r="W181" s="21">
        <f>Table3[[#This Row],[Total Pts]]/SUM(Table3[Total Pts])</f>
        <v>2.3455548444119355E-3</v>
      </c>
      <c r="X181">
        <f>Q181-Table3[[#This Row],[PPG Rank]]</f>
        <v>-50</v>
      </c>
    </row>
    <row r="182" spans="1:24" x14ac:dyDescent="0.25">
      <c r="A182">
        <v>181</v>
      </c>
      <c r="B182" t="str">
        <f>'Clean 2015'!A183</f>
        <v> Omri Casspi</v>
      </c>
      <c r="C182" s="19">
        <v>67</v>
      </c>
      <c r="D182" s="19">
        <v>8.9</v>
      </c>
      <c r="E182" s="13">
        <f t="shared" si="5"/>
        <v>596.30000000000007</v>
      </c>
      <c r="F182" s="21">
        <f t="shared" si="4"/>
        <v>2.4231710909959057E-3</v>
      </c>
      <c r="Q182" s="34">
        <v>181</v>
      </c>
      <c r="R182" s="16">
        <v>174</v>
      </c>
      <c r="S182" t="s">
        <v>807</v>
      </c>
      <c r="T182">
        <v>62</v>
      </c>
      <c r="U182">
        <v>9.1999999999999993</v>
      </c>
      <c r="V182" s="14">
        <f>Table3[[#This Row],[Gms]]*Table3[[#This Row],[PPG]]</f>
        <v>570.4</v>
      </c>
      <c r="W182" s="21">
        <f>Table3[[#This Row],[Total Pts]]/SUM(Table3[Total Pts])</f>
        <v>2.317921835156909E-3</v>
      </c>
      <c r="X182">
        <f>Q182-Table3[[#This Row],[PPG Rank]]</f>
        <v>7</v>
      </c>
    </row>
    <row r="183" spans="1:24" x14ac:dyDescent="0.25">
      <c r="A183">
        <v>182</v>
      </c>
      <c r="B183" t="str">
        <f>'Clean 2015'!A184</f>
        <v> Solomon Hill</v>
      </c>
      <c r="C183" s="19">
        <v>82</v>
      </c>
      <c r="D183" s="19">
        <v>8.9</v>
      </c>
      <c r="E183" s="13">
        <f t="shared" si="5"/>
        <v>729.80000000000007</v>
      </c>
      <c r="F183" s="21">
        <f t="shared" si="4"/>
        <v>2.9656720815173774E-3</v>
      </c>
      <c r="Q183" s="35">
        <v>182</v>
      </c>
      <c r="R183" s="16">
        <v>222</v>
      </c>
      <c r="S183" t="s">
        <v>699</v>
      </c>
      <c r="T183">
        <v>75</v>
      </c>
      <c r="U183">
        <v>7.6</v>
      </c>
      <c r="V183" s="14">
        <f>Table3[[#This Row],[Gms]]*Table3[[#This Row],[PPG]]</f>
        <v>570</v>
      </c>
      <c r="W183" s="21">
        <f>Table3[[#This Row],[Total Pts]]/SUM(Table3[Total Pts])</f>
        <v>2.3162963640242606E-3</v>
      </c>
      <c r="X183">
        <f>Q183-Table3[[#This Row],[PPG Rank]]</f>
        <v>-40</v>
      </c>
    </row>
    <row r="184" spans="1:24" x14ac:dyDescent="0.25">
      <c r="A184">
        <v>183</v>
      </c>
      <c r="B184" t="str">
        <f>'Clean 2015'!A185</f>
        <v> Elfrid Payton</v>
      </c>
      <c r="C184" s="19">
        <v>82</v>
      </c>
      <c r="D184" s="19">
        <v>8.9</v>
      </c>
      <c r="E184" s="13">
        <f t="shared" si="5"/>
        <v>729.80000000000007</v>
      </c>
      <c r="F184" s="21">
        <f t="shared" si="4"/>
        <v>2.9656720815173774E-3</v>
      </c>
      <c r="Q184" s="34">
        <v>183</v>
      </c>
      <c r="R184" s="16">
        <v>158</v>
      </c>
      <c r="S184" t="s">
        <v>802</v>
      </c>
      <c r="T184">
        <v>57</v>
      </c>
      <c r="U184">
        <v>10</v>
      </c>
      <c r="V184" s="14">
        <f>Table3[[#This Row],[Gms]]*Table3[[#This Row],[PPG]]</f>
        <v>570</v>
      </c>
      <c r="W184" s="21">
        <f>Table3[[#This Row],[Total Pts]]/SUM(Table3[Total Pts])</f>
        <v>2.3162963640242606E-3</v>
      </c>
      <c r="X184">
        <f>Q184-Table3[[#This Row],[PPG Rank]]</f>
        <v>25</v>
      </c>
    </row>
    <row r="185" spans="1:24" x14ac:dyDescent="0.25">
      <c r="A185">
        <v>184</v>
      </c>
      <c r="B185" t="str">
        <f>'Clean 2015'!A186</f>
        <v> Hollis Thompson</v>
      </c>
      <c r="C185" s="19">
        <v>71</v>
      </c>
      <c r="D185" s="19">
        <v>8.8000000000000007</v>
      </c>
      <c r="E185" s="13">
        <f t="shared" si="5"/>
        <v>624.80000000000007</v>
      </c>
      <c r="F185" s="21">
        <f t="shared" si="4"/>
        <v>2.5389859091971187E-3</v>
      </c>
      <c r="Q185" s="35">
        <v>184</v>
      </c>
      <c r="R185" s="16">
        <v>236</v>
      </c>
      <c r="S185" t="s">
        <v>707</v>
      </c>
      <c r="T185">
        <v>79</v>
      </c>
      <c r="U185">
        <v>7.2</v>
      </c>
      <c r="V185" s="14">
        <f>Table3[[#This Row],[Gms]]*Table3[[#This Row],[PPG]]</f>
        <v>568.80000000000007</v>
      </c>
      <c r="W185" s="21">
        <f>Table3[[#This Row],[Total Pts]]/SUM(Table3[Total Pts])</f>
        <v>2.311419950626315E-3</v>
      </c>
      <c r="X185">
        <f>Q185-Table3[[#This Row],[PPG Rank]]</f>
        <v>-52</v>
      </c>
    </row>
    <row r="186" spans="1:24" x14ac:dyDescent="0.25">
      <c r="A186">
        <v>185</v>
      </c>
      <c r="B186" t="str">
        <f>'Clean 2015'!A187</f>
        <v> Michael Beasley</v>
      </c>
      <c r="C186" s="19">
        <v>24</v>
      </c>
      <c r="D186" s="19">
        <v>8.8000000000000007</v>
      </c>
      <c r="E186" s="13">
        <f t="shared" si="5"/>
        <v>211.20000000000002</v>
      </c>
      <c r="F186" s="21">
        <f t="shared" si="4"/>
        <v>8.5824875803846266E-4</v>
      </c>
      <c r="Q186" s="34">
        <v>185</v>
      </c>
      <c r="R186" s="16">
        <v>116</v>
      </c>
      <c r="S186" t="s">
        <v>785</v>
      </c>
      <c r="T186">
        <v>48</v>
      </c>
      <c r="U186">
        <v>11.8</v>
      </c>
      <c r="V186" s="14">
        <f>Table3[[#This Row],[Gms]]*Table3[[#This Row],[PPG]]</f>
        <v>566.40000000000009</v>
      </c>
      <c r="W186" s="21">
        <f>Table3[[#This Row],[Total Pts]]/SUM(Table3[Total Pts])</f>
        <v>2.3016671238304232E-3</v>
      </c>
      <c r="X186">
        <f>Q186-Table3[[#This Row],[PPG Rank]]</f>
        <v>69</v>
      </c>
    </row>
    <row r="187" spans="1:24" x14ac:dyDescent="0.25">
      <c r="A187">
        <v>186</v>
      </c>
      <c r="B187" t="str">
        <f>'Clean 2015'!A188</f>
        <v> Paul George</v>
      </c>
      <c r="C187" s="19">
        <v>6</v>
      </c>
      <c r="D187" s="19">
        <v>8.8000000000000007</v>
      </c>
      <c r="E187" s="13">
        <f t="shared" si="5"/>
        <v>52.800000000000004</v>
      </c>
      <c r="F187" s="21">
        <f t="shared" si="4"/>
        <v>2.1456218950961567E-4</v>
      </c>
      <c r="Q187" s="35">
        <v>186</v>
      </c>
      <c r="R187" s="16">
        <v>166</v>
      </c>
      <c r="S187" t="s">
        <v>805</v>
      </c>
      <c r="T187">
        <v>59</v>
      </c>
      <c r="U187">
        <v>9.6</v>
      </c>
      <c r="V187" s="14">
        <f>Table3[[#This Row],[Gms]]*Table3[[#This Row],[PPG]]</f>
        <v>566.4</v>
      </c>
      <c r="W187" s="21">
        <f>Table3[[#This Row],[Total Pts]]/SUM(Table3[Total Pts])</f>
        <v>2.3016671238304228E-3</v>
      </c>
      <c r="X187">
        <f>Q187-Table3[[#This Row],[PPG Rank]]</f>
        <v>20</v>
      </c>
    </row>
    <row r="188" spans="1:24" x14ac:dyDescent="0.25">
      <c r="A188">
        <v>187</v>
      </c>
      <c r="B188" t="str">
        <f>'Clean 2015'!A189</f>
        <v> Devin Harris</v>
      </c>
      <c r="C188" s="19">
        <v>76</v>
      </c>
      <c r="D188" s="19">
        <v>8.8000000000000007</v>
      </c>
      <c r="E188" s="13">
        <f t="shared" si="5"/>
        <v>668.80000000000007</v>
      </c>
      <c r="F188" s="21">
        <f t="shared" si="4"/>
        <v>2.717787733788465E-3</v>
      </c>
      <c r="Q188" s="34">
        <v>187</v>
      </c>
      <c r="R188" s="15">
        <v>155</v>
      </c>
      <c r="S188" t="s">
        <v>800</v>
      </c>
      <c r="T188">
        <v>56</v>
      </c>
      <c r="U188">
        <v>10.1</v>
      </c>
      <c r="V188" s="14">
        <f>Table3[[#This Row],[Gms]]*Table3[[#This Row],[PPG]]</f>
        <v>565.6</v>
      </c>
      <c r="W188" s="21">
        <f>Table3[[#This Row],[Total Pts]]/SUM(Table3[Total Pts])</f>
        <v>2.298416181565126E-3</v>
      </c>
      <c r="X188">
        <f>Q188-Table3[[#This Row],[PPG Rank]]</f>
        <v>32</v>
      </c>
    </row>
    <row r="189" spans="1:24" x14ac:dyDescent="0.25">
      <c r="A189">
        <v>188</v>
      </c>
      <c r="B189" t="str">
        <f>'Clean 2015'!A190</f>
        <v> Randy Foye</v>
      </c>
      <c r="C189" s="19">
        <v>50</v>
      </c>
      <c r="D189" s="19">
        <v>8.6999999999999993</v>
      </c>
      <c r="E189" s="13">
        <f t="shared" si="5"/>
        <v>434.99999999999994</v>
      </c>
      <c r="F189" s="21">
        <f t="shared" si="4"/>
        <v>1.7676998567553561E-3</v>
      </c>
      <c r="Q189" s="35">
        <v>188</v>
      </c>
      <c r="R189" s="15">
        <v>87</v>
      </c>
      <c r="S189" t="s">
        <v>776</v>
      </c>
      <c r="T189">
        <v>42</v>
      </c>
      <c r="U189">
        <v>13.4</v>
      </c>
      <c r="V189" s="14">
        <f>Table3[[#This Row],[Gms]]*Table3[[#This Row],[PPG]]</f>
        <v>562.80000000000007</v>
      </c>
      <c r="W189" s="21">
        <f>Table3[[#This Row],[Total Pts]]/SUM(Table3[Total Pts])</f>
        <v>2.2870378836365858E-3</v>
      </c>
      <c r="X189">
        <f>Q189-Table3[[#This Row],[PPG Rank]]</f>
        <v>101</v>
      </c>
    </row>
    <row r="190" spans="1:24" x14ac:dyDescent="0.25">
      <c r="A190">
        <v>189</v>
      </c>
      <c r="B190" t="str">
        <f>'Clean 2015'!A191</f>
        <v> Dwight Buycks</v>
      </c>
      <c r="C190" s="19">
        <v>6</v>
      </c>
      <c r="D190" s="19">
        <v>8.6999999999999993</v>
      </c>
      <c r="E190" s="13">
        <f t="shared" si="5"/>
        <v>52.199999999999996</v>
      </c>
      <c r="F190" s="21">
        <f t="shared" si="4"/>
        <v>2.1212398281064273E-4</v>
      </c>
      <c r="Q190" s="34">
        <v>189</v>
      </c>
      <c r="R190" s="15">
        <v>235</v>
      </c>
      <c r="S190" t="s">
        <v>706</v>
      </c>
      <c r="T190">
        <v>76</v>
      </c>
      <c r="U190">
        <v>7.3</v>
      </c>
      <c r="V190" s="14">
        <f>Table3[[#This Row],[Gms]]*Table3[[#This Row],[PPG]]</f>
        <v>554.79999999999995</v>
      </c>
      <c r="W190" s="21">
        <f>Table3[[#This Row],[Total Pts]]/SUM(Table3[Total Pts])</f>
        <v>2.2545284609836133E-3</v>
      </c>
      <c r="X190">
        <f>Q190-Table3[[#This Row],[PPG Rank]]</f>
        <v>-46</v>
      </c>
    </row>
    <row r="191" spans="1:24" x14ac:dyDescent="0.25">
      <c r="A191">
        <v>190</v>
      </c>
      <c r="B191" t="str">
        <f>'Clean 2015'!A192</f>
        <v> Boris Diaw</v>
      </c>
      <c r="C191" s="19">
        <v>81</v>
      </c>
      <c r="D191" s="19">
        <v>8.6999999999999993</v>
      </c>
      <c r="E191" s="13">
        <f t="shared" si="5"/>
        <v>704.69999999999993</v>
      </c>
      <c r="F191" s="21">
        <f t="shared" si="4"/>
        <v>2.8636737679436767E-3</v>
      </c>
      <c r="Q191" s="35">
        <v>190</v>
      </c>
      <c r="R191" s="16">
        <v>224</v>
      </c>
      <c r="S191" t="s">
        <v>700</v>
      </c>
      <c r="T191">
        <v>73</v>
      </c>
      <c r="U191">
        <v>7.6</v>
      </c>
      <c r="V191" s="14">
        <f>Table3[[#This Row],[Gms]]*Table3[[#This Row],[PPG]]</f>
        <v>554.79999999999995</v>
      </c>
      <c r="W191" s="21">
        <f>Table3[[#This Row],[Total Pts]]/SUM(Table3[Total Pts])</f>
        <v>2.2545284609836133E-3</v>
      </c>
      <c r="X191">
        <f>Q191-Table3[[#This Row],[PPG Rank]]</f>
        <v>-34</v>
      </c>
    </row>
    <row r="192" spans="1:24" x14ac:dyDescent="0.25">
      <c r="A192">
        <v>191</v>
      </c>
      <c r="B192" t="str">
        <f>'Clean 2015'!A193</f>
        <v> Rodney Hood</v>
      </c>
      <c r="C192" s="19">
        <v>50</v>
      </c>
      <c r="D192" s="19">
        <v>8.6999999999999993</v>
      </c>
      <c r="E192" s="13">
        <f t="shared" si="5"/>
        <v>434.99999999999994</v>
      </c>
      <c r="F192" s="21">
        <f t="shared" si="4"/>
        <v>1.7676998567553561E-3</v>
      </c>
      <c r="Q192" s="34">
        <v>191</v>
      </c>
      <c r="R192" s="15">
        <v>213</v>
      </c>
      <c r="S192" t="s">
        <v>692</v>
      </c>
      <c r="T192">
        <v>70</v>
      </c>
      <c r="U192">
        <v>7.9</v>
      </c>
      <c r="V192" s="14">
        <f>Table3[[#This Row],[Gms]]*Table3[[#This Row],[PPG]]</f>
        <v>553</v>
      </c>
      <c r="W192" s="21">
        <f>Table3[[#This Row],[Total Pts]]/SUM(Table3[Total Pts])</f>
        <v>2.247213840886695E-3</v>
      </c>
      <c r="X192">
        <f>Q192-Table3[[#This Row],[PPG Rank]]</f>
        <v>-22</v>
      </c>
    </row>
    <row r="193" spans="1:24" x14ac:dyDescent="0.25">
      <c r="A193">
        <v>192</v>
      </c>
      <c r="B193" t="str">
        <f>'Clean 2015'!A194</f>
        <v> Mason Plumlee</v>
      </c>
      <c r="C193" s="19">
        <v>82</v>
      </c>
      <c r="D193" s="19">
        <v>8.6999999999999993</v>
      </c>
      <c r="E193" s="13">
        <f t="shared" si="5"/>
        <v>713.4</v>
      </c>
      <c r="F193" s="21">
        <f t="shared" si="4"/>
        <v>2.8990277650787839E-3</v>
      </c>
      <c r="Q193" s="35">
        <v>192</v>
      </c>
      <c r="R193" s="15">
        <v>227</v>
      </c>
      <c r="S193" t="s">
        <v>702</v>
      </c>
      <c r="T193">
        <v>74</v>
      </c>
      <c r="U193">
        <v>7.4</v>
      </c>
      <c r="V193" s="14">
        <f>Table3[[#This Row],[Gms]]*Table3[[#This Row],[PPG]]</f>
        <v>547.6</v>
      </c>
      <c r="W193" s="21">
        <f>Table3[[#This Row],[Total Pts]]/SUM(Table3[Total Pts])</f>
        <v>2.2252699805959389E-3</v>
      </c>
      <c r="X193">
        <f>Q193-Table3[[#This Row],[PPG Rank]]</f>
        <v>-35</v>
      </c>
    </row>
    <row r="194" spans="1:24" x14ac:dyDescent="0.25">
      <c r="A194">
        <v>193</v>
      </c>
      <c r="B194" t="str">
        <f>'Clean 2015'!A195</f>
        <v> Tony Allen</v>
      </c>
      <c r="C194" s="19">
        <v>63</v>
      </c>
      <c r="D194" s="19">
        <v>8.6</v>
      </c>
      <c r="E194" s="13">
        <f t="shared" si="5"/>
        <v>541.79999999999995</v>
      </c>
      <c r="F194" s="21">
        <f t="shared" si="4"/>
        <v>2.201700649172533E-3</v>
      </c>
      <c r="Q194" s="34">
        <v>193</v>
      </c>
      <c r="R194" s="15">
        <v>231</v>
      </c>
      <c r="S194" t="s">
        <v>704</v>
      </c>
      <c r="T194">
        <v>75</v>
      </c>
      <c r="U194">
        <v>7.3</v>
      </c>
      <c r="V194" s="14">
        <f>Table3[[#This Row],[Gms]]*Table3[[#This Row],[PPG]]</f>
        <v>547.5</v>
      </c>
      <c r="W194" s="21">
        <f>Table3[[#This Row],[Total Pts]]/SUM(Table3[Total Pts])</f>
        <v>2.2248636128127763E-3</v>
      </c>
      <c r="X194">
        <f>Q194-Table3[[#This Row],[PPG Rank]]</f>
        <v>-38</v>
      </c>
    </row>
    <row r="195" spans="1:24" x14ac:dyDescent="0.25">
      <c r="A195">
        <v>194</v>
      </c>
      <c r="B195" t="str">
        <f>'Clean 2015'!A196</f>
        <v> Chris Kaman</v>
      </c>
      <c r="C195" s="19">
        <v>74</v>
      </c>
      <c r="D195" s="19">
        <v>8.6</v>
      </c>
      <c r="E195" s="13">
        <f t="shared" si="5"/>
        <v>636.4</v>
      </c>
      <c r="F195" s="21">
        <f t="shared" ref="F195:F258" si="6">E195/SUM($E$2:$E$493)</f>
        <v>2.5861245720439278E-3</v>
      </c>
      <c r="Q195" s="35">
        <v>194</v>
      </c>
      <c r="R195" s="16">
        <v>232</v>
      </c>
      <c r="S195" t="s">
        <v>705</v>
      </c>
      <c r="T195">
        <v>75</v>
      </c>
      <c r="U195">
        <v>7.3</v>
      </c>
      <c r="V195" s="14">
        <f>Table3[[#This Row],[Gms]]*Table3[[#This Row],[PPG]]</f>
        <v>547.5</v>
      </c>
      <c r="W195" s="21">
        <f>Table3[[#This Row],[Total Pts]]/SUM(Table3[Total Pts])</f>
        <v>2.2248636128127763E-3</v>
      </c>
      <c r="X195">
        <f>Q195-Table3[[#This Row],[PPG Rank]]</f>
        <v>-38</v>
      </c>
    </row>
    <row r="196" spans="1:24" x14ac:dyDescent="0.25">
      <c r="A196">
        <v>195</v>
      </c>
      <c r="B196" t="str">
        <f>'Clean 2015'!A197</f>
        <v> Mirza Teletovic</v>
      </c>
      <c r="C196" s="19">
        <v>40</v>
      </c>
      <c r="D196" s="19">
        <v>8.5</v>
      </c>
      <c r="E196" s="13">
        <f t="shared" ref="E196:E259" si="7">C196*D196</f>
        <v>340</v>
      </c>
      <c r="F196" s="21">
        <f t="shared" si="6"/>
        <v>1.3816504627513129E-3</v>
      </c>
      <c r="Q196" s="34">
        <v>195</v>
      </c>
      <c r="R196" s="16">
        <v>154</v>
      </c>
      <c r="S196" t="s">
        <v>799</v>
      </c>
      <c r="T196">
        <v>54</v>
      </c>
      <c r="U196">
        <v>10.1</v>
      </c>
      <c r="V196" s="14">
        <f>Table3[[#This Row],[Gms]]*Table3[[#This Row],[PPG]]</f>
        <v>545.4</v>
      </c>
      <c r="W196" s="21">
        <f>Table3[[#This Row],[Total Pts]]/SUM(Table3[Total Pts])</f>
        <v>2.2163298893663713E-3</v>
      </c>
      <c r="X196">
        <f>Q196-Table3[[#This Row],[PPG Rank]]</f>
        <v>41</v>
      </c>
    </row>
    <row r="197" spans="1:24" x14ac:dyDescent="0.25">
      <c r="A197">
        <v>196</v>
      </c>
      <c r="B197" t="str">
        <f>'Clean 2015'!A198</f>
        <v> Tristan Thompson</v>
      </c>
      <c r="C197" s="19">
        <v>82</v>
      </c>
      <c r="D197" s="19">
        <v>8.5</v>
      </c>
      <c r="E197" s="13">
        <f t="shared" si="7"/>
        <v>697</v>
      </c>
      <c r="F197" s="21">
        <f t="shared" si="6"/>
        <v>2.8323834486401914E-3</v>
      </c>
      <c r="Q197" s="35">
        <v>196</v>
      </c>
      <c r="R197" s="15">
        <v>193</v>
      </c>
      <c r="S197" t="s">
        <v>818</v>
      </c>
      <c r="T197">
        <v>63</v>
      </c>
      <c r="U197">
        <v>8.6</v>
      </c>
      <c r="V197" s="14">
        <f>Table3[[#This Row],[Gms]]*Table3[[#This Row],[PPG]]</f>
        <v>541.79999999999995</v>
      </c>
      <c r="W197" s="21">
        <f>Table3[[#This Row],[Total Pts]]/SUM(Table3[Total Pts])</f>
        <v>2.2017006491725339E-3</v>
      </c>
      <c r="X197">
        <f>Q197-Table3[[#This Row],[PPG Rank]]</f>
        <v>3</v>
      </c>
    </row>
    <row r="198" spans="1:24" x14ac:dyDescent="0.25">
      <c r="A198">
        <v>197</v>
      </c>
      <c r="B198" t="str">
        <f>'Clean 2015'!A199</f>
        <v> Rudy Gobert</v>
      </c>
      <c r="C198" s="19">
        <v>82</v>
      </c>
      <c r="D198" s="19">
        <v>8.4</v>
      </c>
      <c r="E198" s="13">
        <f t="shared" si="7"/>
        <v>688.80000000000007</v>
      </c>
      <c r="F198" s="21">
        <f t="shared" si="6"/>
        <v>2.7990612904208955E-3</v>
      </c>
      <c r="Q198" s="34">
        <v>197</v>
      </c>
      <c r="R198" s="15">
        <v>237</v>
      </c>
      <c r="S198" t="s">
        <v>708</v>
      </c>
      <c r="T198">
        <v>75</v>
      </c>
      <c r="U198">
        <v>7.2</v>
      </c>
      <c r="V198" s="14">
        <f>Table3[[#This Row],[Gms]]*Table3[[#This Row],[PPG]]</f>
        <v>540</v>
      </c>
      <c r="W198" s="21">
        <f>Table3[[#This Row],[Total Pts]]/SUM(Table3[Total Pts])</f>
        <v>2.1943860290756152E-3</v>
      </c>
      <c r="X198">
        <f>Q198-Table3[[#This Row],[PPG Rank]]</f>
        <v>-40</v>
      </c>
    </row>
    <row r="199" spans="1:24" x14ac:dyDescent="0.25">
      <c r="A199">
        <v>198</v>
      </c>
      <c r="B199" t="str">
        <f>'Clean 2015'!A200</f>
        <v> Sebastian Telfair</v>
      </c>
      <c r="C199" s="19">
        <v>16</v>
      </c>
      <c r="D199" s="19">
        <v>8.4</v>
      </c>
      <c r="E199" s="13">
        <f t="shared" si="7"/>
        <v>134.4</v>
      </c>
      <c r="F199" s="21">
        <f t="shared" si="6"/>
        <v>5.4615830056993075E-4</v>
      </c>
      <c r="Q199" s="35">
        <v>198</v>
      </c>
      <c r="R199" s="15">
        <v>219</v>
      </c>
      <c r="S199" t="s">
        <v>696</v>
      </c>
      <c r="T199">
        <v>70</v>
      </c>
      <c r="U199">
        <v>7.7</v>
      </c>
      <c r="V199" s="14">
        <f>Table3[[#This Row],[Gms]]*Table3[[#This Row],[PPG]]</f>
        <v>539</v>
      </c>
      <c r="W199" s="21">
        <f>Table3[[#This Row],[Total Pts]]/SUM(Table3[Total Pts])</f>
        <v>2.1903223512439937E-3</v>
      </c>
      <c r="X199">
        <f>Q199-Table3[[#This Row],[PPG Rank]]</f>
        <v>-21</v>
      </c>
    </row>
    <row r="200" spans="1:24" x14ac:dyDescent="0.25">
      <c r="A200">
        <v>199</v>
      </c>
      <c r="B200" t="str">
        <f>'Clean 2015'!A201</f>
        <v> Ed Davis</v>
      </c>
      <c r="C200" s="19">
        <v>79</v>
      </c>
      <c r="D200" s="19">
        <v>8.3000000000000007</v>
      </c>
      <c r="E200" s="13">
        <f t="shared" si="7"/>
        <v>655.7</v>
      </c>
      <c r="F200" s="21">
        <f t="shared" si="6"/>
        <v>2.6645535541942236E-3</v>
      </c>
      <c r="Q200" s="34">
        <v>199</v>
      </c>
      <c r="R200" s="16">
        <v>244</v>
      </c>
      <c r="S200" t="s">
        <v>712</v>
      </c>
      <c r="T200">
        <v>77</v>
      </c>
      <c r="U200">
        <v>7</v>
      </c>
      <c r="V200" s="14">
        <f>Table3[[#This Row],[Gms]]*Table3[[#This Row],[PPG]]</f>
        <v>539</v>
      </c>
      <c r="W200" s="21">
        <f>Table3[[#This Row],[Total Pts]]/SUM(Table3[Total Pts])</f>
        <v>2.1903223512439937E-3</v>
      </c>
      <c r="X200">
        <f>Q200-Table3[[#This Row],[PPG Rank]]</f>
        <v>-45</v>
      </c>
    </row>
    <row r="201" spans="1:24" x14ac:dyDescent="0.25">
      <c r="A201">
        <v>200</v>
      </c>
      <c r="B201" t="str">
        <f>'Clean 2015'!A202</f>
        <v> Derrick Williams</v>
      </c>
      <c r="C201" s="19">
        <v>74</v>
      </c>
      <c r="D201" s="19">
        <v>8.3000000000000007</v>
      </c>
      <c r="E201" s="13">
        <f t="shared" si="7"/>
        <v>614.20000000000005</v>
      </c>
      <c r="F201" s="21">
        <f t="shared" si="6"/>
        <v>2.4959109241819307E-3</v>
      </c>
      <c r="Q201" s="35">
        <v>200</v>
      </c>
      <c r="R201" s="15">
        <v>249</v>
      </c>
      <c r="S201" t="s">
        <v>713</v>
      </c>
      <c r="T201">
        <v>79</v>
      </c>
      <c r="U201">
        <v>6.8</v>
      </c>
      <c r="V201" s="14">
        <f>Table3[[#This Row],[Gms]]*Table3[[#This Row],[PPG]]</f>
        <v>537.19999999999993</v>
      </c>
      <c r="W201" s="21">
        <f>Table3[[#This Row],[Total Pts]]/SUM(Table3[Total Pts])</f>
        <v>2.1830077311470746E-3</v>
      </c>
      <c r="X201">
        <f>Q201-Table3[[#This Row],[PPG Rank]]</f>
        <v>-49</v>
      </c>
    </row>
    <row r="202" spans="1:24" x14ac:dyDescent="0.25">
      <c r="A202">
        <v>201</v>
      </c>
      <c r="B202" t="str">
        <f>'Clean 2015'!A203</f>
        <v> Zaza Pachulia</v>
      </c>
      <c r="C202" s="19">
        <v>73</v>
      </c>
      <c r="D202" s="19">
        <v>8.3000000000000007</v>
      </c>
      <c r="E202" s="13">
        <f t="shared" si="7"/>
        <v>605.90000000000009</v>
      </c>
      <c r="F202" s="21">
        <f t="shared" si="6"/>
        <v>2.4621823981794723E-3</v>
      </c>
      <c r="Q202" s="34">
        <v>201</v>
      </c>
      <c r="R202" s="15">
        <v>243</v>
      </c>
      <c r="S202" t="s">
        <v>711</v>
      </c>
      <c r="T202">
        <v>76</v>
      </c>
      <c r="U202">
        <v>7</v>
      </c>
      <c r="V202" s="14">
        <f>Table3[[#This Row],[Gms]]*Table3[[#This Row],[PPG]]</f>
        <v>532</v>
      </c>
      <c r="W202" s="21">
        <f>Table3[[#This Row],[Total Pts]]/SUM(Table3[Total Pts])</f>
        <v>2.1618766064226431E-3</v>
      </c>
      <c r="X202">
        <f>Q202-Table3[[#This Row],[PPG Rank]]</f>
        <v>-42</v>
      </c>
    </row>
    <row r="203" spans="1:24" x14ac:dyDescent="0.25">
      <c r="A203">
        <v>202</v>
      </c>
      <c r="B203" t="str">
        <f>'Clean 2015'!A204</f>
        <v> Jameer Nelson</v>
      </c>
      <c r="C203" s="19">
        <v>63</v>
      </c>
      <c r="D203" s="19">
        <v>8.3000000000000007</v>
      </c>
      <c r="E203" s="13">
        <f t="shared" si="7"/>
        <v>522.90000000000009</v>
      </c>
      <c r="F203" s="21">
        <f t="shared" si="6"/>
        <v>2.124897138154887E-3</v>
      </c>
      <c r="Q203" s="35">
        <v>202</v>
      </c>
      <c r="R203" s="16">
        <v>118</v>
      </c>
      <c r="S203" t="s">
        <v>786</v>
      </c>
      <c r="T203">
        <v>45</v>
      </c>
      <c r="U203">
        <v>11.8</v>
      </c>
      <c r="V203" s="14">
        <f>Table3[[#This Row],[Gms]]*Table3[[#This Row],[PPG]]</f>
        <v>531</v>
      </c>
      <c r="W203" s="21">
        <f>Table3[[#This Row],[Total Pts]]/SUM(Table3[Total Pts])</f>
        <v>2.1578129285910216E-3</v>
      </c>
      <c r="X203">
        <f>Q203-Table3[[#This Row],[PPG Rank]]</f>
        <v>84</v>
      </c>
    </row>
    <row r="204" spans="1:24" x14ac:dyDescent="0.25">
      <c r="A204">
        <v>203</v>
      </c>
      <c r="B204" t="str">
        <f>'Clean 2015'!A205</f>
        <v> Tiago Splitter</v>
      </c>
      <c r="C204" s="19">
        <v>52</v>
      </c>
      <c r="D204" s="19">
        <v>8.1999999999999993</v>
      </c>
      <c r="E204" s="13">
        <f t="shared" si="7"/>
        <v>426.4</v>
      </c>
      <c r="F204" s="21">
        <f t="shared" si="6"/>
        <v>1.7327522274034112E-3</v>
      </c>
      <c r="Q204" s="34">
        <v>203</v>
      </c>
      <c r="R204" s="15">
        <v>217</v>
      </c>
      <c r="S204" t="s">
        <v>830</v>
      </c>
      <c r="T204">
        <v>68</v>
      </c>
      <c r="U204">
        <v>7.8</v>
      </c>
      <c r="V204" s="14">
        <f>Table3[[#This Row],[Gms]]*Table3[[#This Row],[PPG]]</f>
        <v>530.4</v>
      </c>
      <c r="W204" s="21">
        <f>Table3[[#This Row],[Total Pts]]/SUM(Table3[Total Pts])</f>
        <v>2.1553747218920486E-3</v>
      </c>
      <c r="X204">
        <f>Q204-Table3[[#This Row],[PPG Rank]]</f>
        <v>-14</v>
      </c>
    </row>
    <row r="205" spans="1:24" x14ac:dyDescent="0.25">
      <c r="A205">
        <v>204</v>
      </c>
      <c r="B205" t="str">
        <f>'Clean 2015'!A206</f>
        <v> Lance Stephenson</v>
      </c>
      <c r="C205" s="19">
        <v>61</v>
      </c>
      <c r="D205" s="19">
        <v>8.1999999999999993</v>
      </c>
      <c r="E205" s="13">
        <f t="shared" si="7"/>
        <v>500.19999999999993</v>
      </c>
      <c r="F205" s="21">
        <f t="shared" si="6"/>
        <v>2.0326516513770785E-3</v>
      </c>
      <c r="Q205" s="35">
        <v>204</v>
      </c>
      <c r="R205" s="16">
        <v>202</v>
      </c>
      <c r="S205" t="s">
        <v>821</v>
      </c>
      <c r="T205">
        <v>63</v>
      </c>
      <c r="U205">
        <v>8.3000000000000007</v>
      </c>
      <c r="V205" s="14">
        <f>Table3[[#This Row],[Gms]]*Table3[[#This Row],[PPG]]</f>
        <v>522.90000000000009</v>
      </c>
      <c r="W205" s="21">
        <f>Table3[[#This Row],[Total Pts]]/SUM(Table3[Total Pts])</f>
        <v>2.1248971381548879E-3</v>
      </c>
      <c r="X205">
        <f>Q205-Table3[[#This Row],[PPG Rank]]</f>
        <v>2</v>
      </c>
    </row>
    <row r="206" spans="1:24" x14ac:dyDescent="0.25">
      <c r="A206">
        <v>205</v>
      </c>
      <c r="B206" t="str">
        <f>'Clean 2015'!A207</f>
        <v> Patrick Patterson</v>
      </c>
      <c r="C206" s="19">
        <v>81</v>
      </c>
      <c r="D206" s="19">
        <v>8</v>
      </c>
      <c r="E206" s="13">
        <f t="shared" si="7"/>
        <v>648</v>
      </c>
      <c r="F206" s="21">
        <f t="shared" si="6"/>
        <v>2.6332632348907373E-3</v>
      </c>
      <c r="Q206" s="34">
        <v>205</v>
      </c>
      <c r="R206" s="15">
        <v>215</v>
      </c>
      <c r="S206" t="s">
        <v>829</v>
      </c>
      <c r="T206">
        <v>67</v>
      </c>
      <c r="U206">
        <v>7.8</v>
      </c>
      <c r="V206" s="14">
        <f>Table3[[#This Row],[Gms]]*Table3[[#This Row],[PPG]]</f>
        <v>522.6</v>
      </c>
      <c r="W206" s="21">
        <f>Table3[[#This Row],[Total Pts]]/SUM(Table3[Total Pts])</f>
        <v>2.1236780348054011E-3</v>
      </c>
      <c r="X206">
        <f>Q206-Table3[[#This Row],[PPG Rank]]</f>
        <v>-10</v>
      </c>
    </row>
    <row r="207" spans="1:24" x14ac:dyDescent="0.25">
      <c r="A207">
        <v>206</v>
      </c>
      <c r="B207" t="str">
        <f>'Clean 2015'!A208</f>
        <v> Jason Smith</v>
      </c>
      <c r="C207" s="19">
        <v>82</v>
      </c>
      <c r="D207" s="19">
        <v>8</v>
      </c>
      <c r="E207" s="13">
        <f t="shared" si="7"/>
        <v>656</v>
      </c>
      <c r="F207" s="21">
        <f t="shared" si="6"/>
        <v>2.6657726575437094E-3</v>
      </c>
      <c r="Q207" s="35">
        <v>206</v>
      </c>
      <c r="R207" s="15">
        <v>255</v>
      </c>
      <c r="S207" t="s">
        <v>715</v>
      </c>
      <c r="T207">
        <v>79</v>
      </c>
      <c r="U207">
        <v>6.6</v>
      </c>
      <c r="V207" s="14">
        <f>Table3[[#This Row],[Gms]]*Table3[[#This Row],[PPG]]</f>
        <v>521.4</v>
      </c>
      <c r="W207" s="21">
        <f>Table3[[#This Row],[Total Pts]]/SUM(Table3[Total Pts])</f>
        <v>2.118801621407455E-3</v>
      </c>
      <c r="X207">
        <f>Q207-Table3[[#This Row],[PPG Rank]]</f>
        <v>-49</v>
      </c>
    </row>
    <row r="208" spans="1:24" x14ac:dyDescent="0.25">
      <c r="A208">
        <v>207</v>
      </c>
      <c r="B208" t="str">
        <f>'Clean 2015'!A209</f>
        <v> Kris Humphries</v>
      </c>
      <c r="C208" s="19">
        <v>64</v>
      </c>
      <c r="D208" s="19">
        <v>8</v>
      </c>
      <c r="E208" s="13">
        <f t="shared" si="7"/>
        <v>512</v>
      </c>
      <c r="F208" s="21">
        <f t="shared" si="6"/>
        <v>2.0806030497902122E-3</v>
      </c>
      <c r="Q208" s="34">
        <v>207</v>
      </c>
      <c r="R208" s="15">
        <v>239</v>
      </c>
      <c r="S208" t="s">
        <v>710</v>
      </c>
      <c r="T208">
        <v>72</v>
      </c>
      <c r="U208">
        <v>7.2</v>
      </c>
      <c r="V208" s="14">
        <f>Table3[[#This Row],[Gms]]*Table3[[#This Row],[PPG]]</f>
        <v>518.4</v>
      </c>
      <c r="W208" s="21">
        <f>Table3[[#This Row],[Total Pts]]/SUM(Table3[Total Pts])</f>
        <v>2.1066105879125907E-3</v>
      </c>
      <c r="X208">
        <f>Q208-Table3[[#This Row],[PPG Rank]]</f>
        <v>-32</v>
      </c>
    </row>
    <row r="209" spans="1:24" x14ac:dyDescent="0.25">
      <c r="A209">
        <v>208</v>
      </c>
      <c r="B209" t="str">
        <f>'Clean 2015'!A210</f>
        <v> Henry Sims</v>
      </c>
      <c r="C209" s="19">
        <v>73</v>
      </c>
      <c r="D209" s="19">
        <v>8</v>
      </c>
      <c r="E209" s="13">
        <f t="shared" si="7"/>
        <v>584</v>
      </c>
      <c r="F209" s="21">
        <f t="shared" si="6"/>
        <v>2.373187853666961E-3</v>
      </c>
      <c r="Q209" s="35">
        <v>208</v>
      </c>
      <c r="R209" s="15">
        <v>83</v>
      </c>
      <c r="S209" t="s">
        <v>774</v>
      </c>
      <c r="T209">
        <v>38</v>
      </c>
      <c r="U209">
        <v>13.5</v>
      </c>
      <c r="V209" s="14">
        <f>Table3[[#This Row],[Gms]]*Table3[[#This Row],[PPG]]</f>
        <v>513</v>
      </c>
      <c r="W209" s="21">
        <f>Table3[[#This Row],[Total Pts]]/SUM(Table3[Total Pts])</f>
        <v>2.0846667276218345E-3</v>
      </c>
      <c r="X209">
        <f>Q209-Table3[[#This Row],[PPG Rank]]</f>
        <v>125</v>
      </c>
    </row>
    <row r="210" spans="1:24" x14ac:dyDescent="0.25">
      <c r="A210">
        <v>209</v>
      </c>
      <c r="B210" t="str">
        <f>'Clean 2015'!A211</f>
        <v> Iman Shumpert</v>
      </c>
      <c r="C210" s="19">
        <v>62</v>
      </c>
      <c r="D210" s="19">
        <v>8</v>
      </c>
      <c r="E210" s="13">
        <f t="shared" si="7"/>
        <v>496</v>
      </c>
      <c r="F210" s="21">
        <f t="shared" si="6"/>
        <v>2.0155842044842684E-3</v>
      </c>
      <c r="Q210" s="34">
        <v>209</v>
      </c>
      <c r="R210" s="15">
        <v>207</v>
      </c>
      <c r="S210" t="s">
        <v>824</v>
      </c>
      <c r="T210">
        <v>64</v>
      </c>
      <c r="U210">
        <v>8</v>
      </c>
      <c r="V210" s="14">
        <f>Table3[[#This Row],[Gms]]*Table3[[#This Row],[PPG]]</f>
        <v>512</v>
      </c>
      <c r="W210" s="21">
        <f>Table3[[#This Row],[Total Pts]]/SUM(Table3[Total Pts])</f>
        <v>2.0806030497902131E-3</v>
      </c>
      <c r="X210">
        <f>Q210-Table3[[#This Row],[PPG Rank]]</f>
        <v>2</v>
      </c>
    </row>
    <row r="211" spans="1:24" x14ac:dyDescent="0.25">
      <c r="A211">
        <v>210</v>
      </c>
      <c r="B211" t="str">
        <f>'Clean 2015'!A212</f>
        <v> Marcus Thornton</v>
      </c>
      <c r="C211" s="19">
        <v>48</v>
      </c>
      <c r="D211" s="19">
        <v>7.9</v>
      </c>
      <c r="E211" s="13">
        <f t="shared" si="7"/>
        <v>379.20000000000005</v>
      </c>
      <c r="F211" s="21">
        <f t="shared" si="6"/>
        <v>1.5409466337508763E-3</v>
      </c>
      <c r="Q211" s="35">
        <v>210</v>
      </c>
      <c r="R211" s="15">
        <v>37</v>
      </c>
      <c r="S211" t="s">
        <v>753</v>
      </c>
      <c r="T211">
        <v>30</v>
      </c>
      <c r="U211">
        <v>16.899999999999999</v>
      </c>
      <c r="V211" s="14">
        <f>Table3[[#This Row],[Gms]]*Table3[[#This Row],[PPG]]</f>
        <v>506.99999999999994</v>
      </c>
      <c r="W211" s="21">
        <f>Table3[[#This Row],[Total Pts]]/SUM(Table3[Total Pts])</f>
        <v>2.0602846606321049E-3</v>
      </c>
      <c r="X211">
        <f>Q211-Table3[[#This Row],[PPG Rank]]</f>
        <v>173</v>
      </c>
    </row>
    <row r="212" spans="1:24" x14ac:dyDescent="0.25">
      <c r="A212">
        <v>211</v>
      </c>
      <c r="B212" t="str">
        <f>'Clean 2015'!A213</f>
        <v> David Lee</v>
      </c>
      <c r="C212" s="19">
        <v>49</v>
      </c>
      <c r="D212" s="19">
        <v>7.9</v>
      </c>
      <c r="E212" s="13">
        <f t="shared" si="7"/>
        <v>387.1</v>
      </c>
      <c r="F212" s="21">
        <f t="shared" si="6"/>
        <v>1.5730496886206861E-3</v>
      </c>
      <c r="Q212" s="34">
        <v>211</v>
      </c>
      <c r="R212" s="16">
        <v>238</v>
      </c>
      <c r="S212" t="s">
        <v>709</v>
      </c>
      <c r="T212">
        <v>70</v>
      </c>
      <c r="U212">
        <v>7.2</v>
      </c>
      <c r="V212" s="14">
        <f>Table3[[#This Row],[Gms]]*Table3[[#This Row],[PPG]]</f>
        <v>504</v>
      </c>
      <c r="W212" s="21">
        <f>Table3[[#This Row],[Total Pts]]/SUM(Table3[Total Pts])</f>
        <v>2.048093627137241E-3</v>
      </c>
      <c r="X212">
        <f>Q212-Table3[[#This Row],[PPG Rank]]</f>
        <v>-27</v>
      </c>
    </row>
    <row r="213" spans="1:24" x14ac:dyDescent="0.25">
      <c r="A213">
        <v>212</v>
      </c>
      <c r="B213" t="str">
        <f>'Clean 2015'!A214</f>
        <v> K.J. McDaniels</v>
      </c>
      <c r="C213" s="19">
        <v>62</v>
      </c>
      <c r="D213" s="19">
        <v>7.9</v>
      </c>
      <c r="E213" s="13">
        <f t="shared" si="7"/>
        <v>489.8</v>
      </c>
      <c r="F213" s="21">
        <f t="shared" si="6"/>
        <v>1.9903894019282151E-3</v>
      </c>
      <c r="Q213" s="35">
        <v>212</v>
      </c>
      <c r="R213" s="15">
        <v>229</v>
      </c>
      <c r="S213" t="s">
        <v>834</v>
      </c>
      <c r="T213">
        <v>68</v>
      </c>
      <c r="U213">
        <v>7.4</v>
      </c>
      <c r="V213" s="14">
        <f>Table3[[#This Row],[Gms]]*Table3[[#This Row],[PPG]]</f>
        <v>503.20000000000005</v>
      </c>
      <c r="W213" s="21">
        <f>Table3[[#This Row],[Total Pts]]/SUM(Table3[Total Pts])</f>
        <v>2.0448426848719437E-3</v>
      </c>
      <c r="X213">
        <f>Q213-Table3[[#This Row],[PPG Rank]]</f>
        <v>-17</v>
      </c>
    </row>
    <row r="214" spans="1:24" x14ac:dyDescent="0.25">
      <c r="A214">
        <v>213</v>
      </c>
      <c r="B214" t="str">
        <f>'Clean 2015'!A215</f>
        <v> James Johnson</v>
      </c>
      <c r="C214" s="19">
        <v>70</v>
      </c>
      <c r="D214" s="19">
        <v>7.9</v>
      </c>
      <c r="E214" s="13">
        <f t="shared" si="7"/>
        <v>553</v>
      </c>
      <c r="F214" s="21">
        <f t="shared" si="6"/>
        <v>2.2472138408866941E-3</v>
      </c>
      <c r="Q214" s="34">
        <v>213</v>
      </c>
      <c r="R214" s="16">
        <v>204</v>
      </c>
      <c r="S214" t="s">
        <v>823</v>
      </c>
      <c r="T214">
        <v>61</v>
      </c>
      <c r="U214">
        <v>8.1999999999999993</v>
      </c>
      <c r="V214" s="14">
        <f>Table3[[#This Row],[Gms]]*Table3[[#This Row],[PPG]]</f>
        <v>500.19999999999993</v>
      </c>
      <c r="W214" s="21">
        <f>Table3[[#This Row],[Total Pts]]/SUM(Table3[Total Pts])</f>
        <v>2.0326516513770789E-3</v>
      </c>
      <c r="X214">
        <f>Q214-Table3[[#This Row],[PPG Rank]]</f>
        <v>9</v>
      </c>
    </row>
    <row r="215" spans="1:24" x14ac:dyDescent="0.25">
      <c r="A215">
        <v>214</v>
      </c>
      <c r="B215" t="str">
        <f>'Clean 2015'!A216</f>
        <v> Jerryd Bayless</v>
      </c>
      <c r="C215" s="19">
        <v>77</v>
      </c>
      <c r="D215" s="19">
        <v>7.8</v>
      </c>
      <c r="E215" s="13">
        <f t="shared" si="7"/>
        <v>600.6</v>
      </c>
      <c r="F215" s="21">
        <f t="shared" si="6"/>
        <v>2.4406449056718783E-3</v>
      </c>
      <c r="Q215" s="35">
        <v>214</v>
      </c>
      <c r="R215" s="15">
        <v>209</v>
      </c>
      <c r="S215" t="s">
        <v>825</v>
      </c>
      <c r="T215">
        <v>62</v>
      </c>
      <c r="U215">
        <v>8</v>
      </c>
      <c r="V215" s="14">
        <f>Table3[[#This Row],[Gms]]*Table3[[#This Row],[PPG]]</f>
        <v>496</v>
      </c>
      <c r="W215" s="21">
        <f>Table3[[#This Row],[Total Pts]]/SUM(Table3[Total Pts])</f>
        <v>2.0155842044842689E-3</v>
      </c>
      <c r="X215">
        <f>Q215-Table3[[#This Row],[PPG Rank]]</f>
        <v>5</v>
      </c>
    </row>
    <row r="216" spans="1:24" x14ac:dyDescent="0.25">
      <c r="A216">
        <v>215</v>
      </c>
      <c r="B216" t="str">
        <f>'Clean 2015'!A217</f>
        <v> Marcus Smart</v>
      </c>
      <c r="C216" s="19">
        <v>67</v>
      </c>
      <c r="D216" s="19">
        <v>7.8</v>
      </c>
      <c r="E216" s="13">
        <f t="shared" si="7"/>
        <v>522.6</v>
      </c>
      <c r="F216" s="21">
        <f t="shared" si="6"/>
        <v>2.1236780348054003E-3</v>
      </c>
      <c r="Q216" s="34">
        <v>215</v>
      </c>
      <c r="R216" s="16">
        <v>274</v>
      </c>
      <c r="S216" t="s">
        <v>719</v>
      </c>
      <c r="T216">
        <v>81</v>
      </c>
      <c r="U216">
        <v>6.1</v>
      </c>
      <c r="V216" s="14">
        <f>Table3[[#This Row],[Gms]]*Table3[[#This Row],[PPG]]</f>
        <v>494.09999999999997</v>
      </c>
      <c r="W216" s="21">
        <f>Table3[[#This Row],[Total Pts]]/SUM(Table3[Total Pts])</f>
        <v>2.0078632166041876E-3</v>
      </c>
      <c r="X216">
        <f>Q216-Table3[[#This Row],[PPG Rank]]</f>
        <v>-59</v>
      </c>
    </row>
    <row r="217" spans="1:24" x14ac:dyDescent="0.25">
      <c r="A217">
        <v>216</v>
      </c>
      <c r="B217" t="str">
        <f>'Clean 2015'!A218</f>
        <v> Andre Iguodala</v>
      </c>
      <c r="C217" s="19">
        <v>77</v>
      </c>
      <c r="D217" s="19">
        <v>7.8</v>
      </c>
      <c r="E217" s="13">
        <f t="shared" si="7"/>
        <v>600.6</v>
      </c>
      <c r="F217" s="21">
        <f t="shared" si="6"/>
        <v>2.4406449056718783E-3</v>
      </c>
      <c r="Q217" s="35">
        <v>216</v>
      </c>
      <c r="R217" s="16">
        <v>212</v>
      </c>
      <c r="S217" t="s">
        <v>828</v>
      </c>
      <c r="T217">
        <v>62</v>
      </c>
      <c r="U217">
        <v>7.9</v>
      </c>
      <c r="V217" s="14">
        <f>Table3[[#This Row],[Gms]]*Table3[[#This Row],[PPG]]</f>
        <v>489.8</v>
      </c>
      <c r="W217" s="21">
        <f>Table3[[#This Row],[Total Pts]]/SUM(Table3[Total Pts])</f>
        <v>1.9903894019282155E-3</v>
      </c>
      <c r="X217">
        <f>Q217-Table3[[#This Row],[PPG Rank]]</f>
        <v>4</v>
      </c>
    </row>
    <row r="218" spans="1:24" x14ac:dyDescent="0.25">
      <c r="A218">
        <v>217</v>
      </c>
      <c r="B218" t="str">
        <f>'Clean 2015'!A219</f>
        <v> Mike Scott</v>
      </c>
      <c r="C218" s="19">
        <v>68</v>
      </c>
      <c r="D218" s="19">
        <v>7.8</v>
      </c>
      <c r="E218" s="13">
        <f t="shared" si="7"/>
        <v>530.4</v>
      </c>
      <c r="F218" s="21">
        <f t="shared" si="6"/>
        <v>2.1553747218920481E-3</v>
      </c>
      <c r="Q218" s="34">
        <v>217</v>
      </c>
      <c r="R218" s="16">
        <v>240</v>
      </c>
      <c r="S218" t="s">
        <v>837</v>
      </c>
      <c r="T218">
        <v>67</v>
      </c>
      <c r="U218">
        <v>7.2</v>
      </c>
      <c r="V218" s="14">
        <f>Table3[[#This Row],[Gms]]*Table3[[#This Row],[PPG]]</f>
        <v>482.40000000000003</v>
      </c>
      <c r="W218" s="21">
        <f>Table3[[#This Row],[Total Pts]]/SUM(Table3[Total Pts])</f>
        <v>1.9603181859742165E-3</v>
      </c>
      <c r="X218">
        <f>Q218-Table3[[#This Row],[PPG Rank]]</f>
        <v>-23</v>
      </c>
    </row>
    <row r="219" spans="1:24" x14ac:dyDescent="0.25">
      <c r="A219">
        <v>218</v>
      </c>
      <c r="B219" t="str">
        <f>'Clean 2015'!A220</f>
        <v> Beno Udrih</v>
      </c>
      <c r="C219" s="19">
        <v>79</v>
      </c>
      <c r="D219" s="19">
        <v>7.7</v>
      </c>
      <c r="E219" s="13">
        <f t="shared" si="7"/>
        <v>608.30000000000007</v>
      </c>
      <c r="F219" s="21">
        <f t="shared" si="6"/>
        <v>2.4719352249753641E-3</v>
      </c>
      <c r="Q219" s="35">
        <v>218</v>
      </c>
      <c r="R219" s="15">
        <v>253</v>
      </c>
      <c r="S219" t="s">
        <v>714</v>
      </c>
      <c r="T219">
        <v>72</v>
      </c>
      <c r="U219">
        <v>6.7</v>
      </c>
      <c r="V219" s="14">
        <f>Table3[[#This Row],[Gms]]*Table3[[#This Row],[PPG]]</f>
        <v>482.40000000000003</v>
      </c>
      <c r="W219" s="21">
        <f>Table3[[#This Row],[Total Pts]]/SUM(Table3[Total Pts])</f>
        <v>1.9603181859742165E-3</v>
      </c>
      <c r="X219">
        <f>Q219-Table3[[#This Row],[PPG Rank]]</f>
        <v>-35</v>
      </c>
    </row>
    <row r="220" spans="1:24" x14ac:dyDescent="0.25">
      <c r="A220">
        <v>219</v>
      </c>
      <c r="B220" t="str">
        <f>'Clean 2015'!A221</f>
        <v> Steven Adams</v>
      </c>
      <c r="C220" s="19">
        <v>70</v>
      </c>
      <c r="D220" s="19">
        <v>7.7</v>
      </c>
      <c r="E220" s="13">
        <f t="shared" si="7"/>
        <v>539</v>
      </c>
      <c r="F220" s="21">
        <f t="shared" si="6"/>
        <v>2.1903223512439933E-3</v>
      </c>
      <c r="Q220" s="34">
        <v>219</v>
      </c>
      <c r="R220" s="16">
        <v>278</v>
      </c>
      <c r="S220" t="s">
        <v>722</v>
      </c>
      <c r="T220">
        <v>80</v>
      </c>
      <c r="U220">
        <v>6</v>
      </c>
      <c r="V220" s="14">
        <f>Table3[[#This Row],[Gms]]*Table3[[#This Row],[PPG]]</f>
        <v>480</v>
      </c>
      <c r="W220" s="21">
        <f>Table3[[#This Row],[Total Pts]]/SUM(Table3[Total Pts])</f>
        <v>1.9505653591783245E-3</v>
      </c>
      <c r="X220">
        <f>Q220-Table3[[#This Row],[PPG Rank]]</f>
        <v>-59</v>
      </c>
    </row>
    <row r="221" spans="1:24" x14ac:dyDescent="0.25">
      <c r="A221">
        <v>220</v>
      </c>
      <c r="B221" t="str">
        <f>'Clean 2015'!A222</f>
        <v> Rasual Butler</v>
      </c>
      <c r="C221" s="19">
        <v>75</v>
      </c>
      <c r="D221" s="19">
        <v>7.7</v>
      </c>
      <c r="E221" s="13">
        <f t="shared" si="7"/>
        <v>577.5</v>
      </c>
      <c r="F221" s="21">
        <f t="shared" si="6"/>
        <v>2.3467739477614213E-3</v>
      </c>
      <c r="Q221" s="35">
        <v>220</v>
      </c>
      <c r="R221" s="16">
        <v>268</v>
      </c>
      <c r="S221" t="s">
        <v>717</v>
      </c>
      <c r="T221">
        <v>76</v>
      </c>
      <c r="U221">
        <v>6.3</v>
      </c>
      <c r="V221" s="14">
        <f>Table3[[#This Row],[Gms]]*Table3[[#This Row],[PPG]]</f>
        <v>478.8</v>
      </c>
      <c r="W221" s="21">
        <f>Table3[[#This Row],[Total Pts]]/SUM(Table3[Total Pts])</f>
        <v>1.9456889457803788E-3</v>
      </c>
      <c r="X221">
        <f>Q221-Table3[[#This Row],[PPG Rank]]</f>
        <v>-48</v>
      </c>
    </row>
    <row r="222" spans="1:24" x14ac:dyDescent="0.25">
      <c r="A222">
        <v>221</v>
      </c>
      <c r="B222" t="str">
        <f>'Clean 2015'!A223</f>
        <v> Jae Crowder</v>
      </c>
      <c r="C222" s="19">
        <v>82</v>
      </c>
      <c r="D222" s="19">
        <v>7.7</v>
      </c>
      <c r="E222" s="13">
        <f t="shared" si="7"/>
        <v>631.4</v>
      </c>
      <c r="F222" s="21">
        <f t="shared" si="6"/>
        <v>2.5658061828858205E-3</v>
      </c>
      <c r="Q222" s="34">
        <v>221</v>
      </c>
      <c r="R222" s="15">
        <v>271</v>
      </c>
      <c r="S222" t="s">
        <v>718</v>
      </c>
      <c r="T222">
        <v>76</v>
      </c>
      <c r="U222">
        <v>6.2</v>
      </c>
      <c r="V222" s="14">
        <f>Table3[[#This Row],[Gms]]*Table3[[#This Row],[PPG]]</f>
        <v>471.2</v>
      </c>
      <c r="W222" s="21">
        <f>Table3[[#This Row],[Total Pts]]/SUM(Table3[Total Pts])</f>
        <v>1.9148049942600553E-3</v>
      </c>
      <c r="X222">
        <f>Q222-Table3[[#This Row],[PPG Rank]]</f>
        <v>-50</v>
      </c>
    </row>
    <row r="223" spans="1:24" x14ac:dyDescent="0.25">
      <c r="A223">
        <v>222</v>
      </c>
      <c r="B223" t="str">
        <f>'Clean 2015'!A224</f>
        <v> Norris Cole</v>
      </c>
      <c r="C223" s="19">
        <v>75</v>
      </c>
      <c r="D223" s="19">
        <v>7.6</v>
      </c>
      <c r="E223" s="13">
        <f t="shared" si="7"/>
        <v>570</v>
      </c>
      <c r="F223" s="21">
        <f t="shared" si="6"/>
        <v>2.3162963640242598E-3</v>
      </c>
      <c r="Q223" s="35">
        <v>222</v>
      </c>
      <c r="R223" s="15">
        <v>223</v>
      </c>
      <c r="S223" t="s">
        <v>831</v>
      </c>
      <c r="T223">
        <v>62</v>
      </c>
      <c r="U223">
        <v>7.6</v>
      </c>
      <c r="V223" s="14">
        <f>Table3[[#This Row],[Gms]]*Table3[[#This Row],[PPG]]</f>
        <v>471.2</v>
      </c>
      <c r="W223" s="21">
        <f>Table3[[#This Row],[Total Pts]]/SUM(Table3[Total Pts])</f>
        <v>1.9148049942600553E-3</v>
      </c>
      <c r="X223">
        <f>Q223-Table3[[#This Row],[PPG Rank]]</f>
        <v>-1</v>
      </c>
    </row>
    <row r="224" spans="1:24" x14ac:dyDescent="0.25">
      <c r="A224">
        <v>223</v>
      </c>
      <c r="B224" t="str">
        <f>'Clean 2015'!A225</f>
        <v> Cody Zeller</v>
      </c>
      <c r="C224" s="19">
        <v>62</v>
      </c>
      <c r="D224" s="19">
        <v>7.6</v>
      </c>
      <c r="E224" s="13">
        <f t="shared" si="7"/>
        <v>471.2</v>
      </c>
      <c r="F224" s="21">
        <f t="shared" si="6"/>
        <v>1.9148049942600547E-3</v>
      </c>
      <c r="Q224" s="34">
        <v>223</v>
      </c>
      <c r="R224" s="15">
        <v>245</v>
      </c>
      <c r="S224" t="s">
        <v>840</v>
      </c>
      <c r="T224">
        <v>67</v>
      </c>
      <c r="U224">
        <v>7</v>
      </c>
      <c r="V224" s="14">
        <f>Table3[[#This Row],[Gms]]*Table3[[#This Row],[PPG]]</f>
        <v>469</v>
      </c>
      <c r="W224" s="21">
        <f>Table3[[#This Row],[Total Pts]]/SUM(Table3[Total Pts])</f>
        <v>1.905864903030488E-3</v>
      </c>
      <c r="X224">
        <f>Q224-Table3[[#This Row],[PPG Rank]]</f>
        <v>-22</v>
      </c>
    </row>
    <row r="225" spans="1:24" x14ac:dyDescent="0.25">
      <c r="A225">
        <v>224</v>
      </c>
      <c r="B225" t="str">
        <f>'Clean 2015'!A226</f>
        <v> J.J. Hickson</v>
      </c>
      <c r="C225" s="19">
        <v>73</v>
      </c>
      <c r="D225" s="19">
        <v>7.6</v>
      </c>
      <c r="E225" s="13">
        <f t="shared" si="7"/>
        <v>554.79999999999995</v>
      </c>
      <c r="F225" s="21">
        <f t="shared" si="6"/>
        <v>2.2545284609836128E-3</v>
      </c>
      <c r="Q225" s="35">
        <v>224</v>
      </c>
      <c r="R225" s="15">
        <v>241</v>
      </c>
      <c r="S225" t="s">
        <v>838</v>
      </c>
      <c r="T225">
        <v>66</v>
      </c>
      <c r="U225">
        <v>7.1</v>
      </c>
      <c r="V225" s="14">
        <f>Table3[[#This Row],[Gms]]*Table3[[#This Row],[PPG]]</f>
        <v>468.59999999999997</v>
      </c>
      <c r="W225" s="21">
        <f>Table3[[#This Row],[Total Pts]]/SUM(Table3[Total Pts])</f>
        <v>1.9042394318978392E-3</v>
      </c>
      <c r="X225">
        <f>Q225-Table3[[#This Row],[PPG Rank]]</f>
        <v>-17</v>
      </c>
    </row>
    <row r="226" spans="1:24" x14ac:dyDescent="0.25">
      <c r="A226">
        <v>225</v>
      </c>
      <c r="B226" t="str">
        <f>'Clean 2015'!A227</f>
        <v> Tayshaun Prince</v>
      </c>
      <c r="C226" s="19">
        <v>58</v>
      </c>
      <c r="D226" s="19">
        <v>7.5</v>
      </c>
      <c r="E226" s="13">
        <f t="shared" si="7"/>
        <v>435</v>
      </c>
      <c r="F226" s="21">
        <f t="shared" si="6"/>
        <v>1.7676998567553563E-3</v>
      </c>
      <c r="Q226" s="34">
        <v>225</v>
      </c>
      <c r="R226" s="15">
        <v>257</v>
      </c>
      <c r="S226" t="s">
        <v>716</v>
      </c>
      <c r="T226">
        <v>70</v>
      </c>
      <c r="U226">
        <v>6.6</v>
      </c>
      <c r="V226" s="14">
        <f>Table3[[#This Row],[Gms]]*Table3[[#This Row],[PPG]]</f>
        <v>462</v>
      </c>
      <c r="W226" s="21">
        <f>Table3[[#This Row],[Total Pts]]/SUM(Table3[Total Pts])</f>
        <v>1.8774191582091374E-3</v>
      </c>
      <c r="X226">
        <f>Q226-Table3[[#This Row],[PPG Rank]]</f>
        <v>-32</v>
      </c>
    </row>
    <row r="227" spans="1:24" x14ac:dyDescent="0.25">
      <c r="A227">
        <v>226</v>
      </c>
      <c r="B227" t="str">
        <f>'Clean 2015'!A228</f>
        <v> J.J. Barea</v>
      </c>
      <c r="C227" s="19">
        <v>77</v>
      </c>
      <c r="D227" s="19">
        <v>7.5</v>
      </c>
      <c r="E227" s="13">
        <f t="shared" si="7"/>
        <v>577.5</v>
      </c>
      <c r="F227" s="21">
        <f t="shared" si="6"/>
        <v>2.3467739477614213E-3</v>
      </c>
      <c r="Q227" s="35">
        <v>226</v>
      </c>
      <c r="R227" s="15">
        <v>283</v>
      </c>
      <c r="S227" t="s">
        <v>725</v>
      </c>
      <c r="T227">
        <v>78</v>
      </c>
      <c r="U227">
        <v>5.9</v>
      </c>
      <c r="V227" s="14">
        <f>Table3[[#This Row],[Gms]]*Table3[[#This Row],[PPG]]</f>
        <v>460.20000000000005</v>
      </c>
      <c r="W227" s="21">
        <f>Table3[[#This Row],[Total Pts]]/SUM(Table3[Total Pts])</f>
        <v>1.8701045381122189E-3</v>
      </c>
      <c r="X227">
        <f>Q227-Table3[[#This Row],[PPG Rank]]</f>
        <v>-57</v>
      </c>
    </row>
    <row r="228" spans="1:24" x14ac:dyDescent="0.25">
      <c r="A228">
        <v>227</v>
      </c>
      <c r="B228" t="str">
        <f>'Clean 2015'!A229</f>
        <v> Alan Anderson</v>
      </c>
      <c r="C228" s="19">
        <v>74</v>
      </c>
      <c r="D228" s="19">
        <v>7.4</v>
      </c>
      <c r="E228" s="13">
        <f t="shared" si="7"/>
        <v>547.6</v>
      </c>
      <c r="F228" s="21">
        <f t="shared" si="6"/>
        <v>2.225269980595938E-3</v>
      </c>
      <c r="Q228" s="34">
        <v>227</v>
      </c>
      <c r="R228" s="16">
        <v>280</v>
      </c>
      <c r="S228" t="s">
        <v>724</v>
      </c>
      <c r="T228">
        <v>78</v>
      </c>
      <c r="U228">
        <v>5.9</v>
      </c>
      <c r="V228" s="14">
        <f>Table3[[#This Row],[Gms]]*Table3[[#This Row],[PPG]]</f>
        <v>460.20000000000005</v>
      </c>
      <c r="W228" s="21">
        <f>Table3[[#This Row],[Total Pts]]/SUM(Table3[Total Pts])</f>
        <v>1.8701045381122189E-3</v>
      </c>
      <c r="X228">
        <f>Q228-Table3[[#This Row],[PPG Rank]]</f>
        <v>-53</v>
      </c>
    </row>
    <row r="229" spans="1:24" x14ac:dyDescent="0.25">
      <c r="A229">
        <v>228</v>
      </c>
      <c r="B229" t="str">
        <f>'Clean 2015'!A230</f>
        <v> Donald Sloan</v>
      </c>
      <c r="C229" s="19">
        <v>53</v>
      </c>
      <c r="D229" s="19">
        <v>7.4</v>
      </c>
      <c r="E229" s="13">
        <f t="shared" si="7"/>
        <v>392.20000000000005</v>
      </c>
      <c r="F229" s="21">
        <f t="shared" si="6"/>
        <v>1.5937744455619559E-3</v>
      </c>
      <c r="Q229" s="35">
        <v>228</v>
      </c>
      <c r="R229" s="16">
        <v>252</v>
      </c>
      <c r="S229" t="s">
        <v>846</v>
      </c>
      <c r="T229">
        <v>67</v>
      </c>
      <c r="U229">
        <v>6.8</v>
      </c>
      <c r="V229" s="14">
        <f>Table3[[#This Row],[Gms]]*Table3[[#This Row],[PPG]]</f>
        <v>455.59999999999997</v>
      </c>
      <c r="W229" s="21">
        <f>Table3[[#This Row],[Total Pts]]/SUM(Table3[Total Pts])</f>
        <v>1.8514116200867596E-3</v>
      </c>
      <c r="X229">
        <f>Q229-Table3[[#This Row],[PPG Rank]]</f>
        <v>-24</v>
      </c>
    </row>
    <row r="230" spans="1:24" x14ac:dyDescent="0.25">
      <c r="A230">
        <v>229</v>
      </c>
      <c r="B230" t="str">
        <f>'Clean 2015'!A231</f>
        <v> Ray McCallum</v>
      </c>
      <c r="C230" s="19">
        <v>68</v>
      </c>
      <c r="D230" s="19">
        <v>7.4</v>
      </c>
      <c r="E230" s="13">
        <f t="shared" si="7"/>
        <v>503.20000000000005</v>
      </c>
      <c r="F230" s="21">
        <f t="shared" si="6"/>
        <v>2.0448426848719433E-3</v>
      </c>
      <c r="Q230" s="34">
        <v>229</v>
      </c>
      <c r="R230" s="16">
        <v>276</v>
      </c>
      <c r="S230" t="s">
        <v>721</v>
      </c>
      <c r="T230">
        <v>75</v>
      </c>
      <c r="U230">
        <v>6</v>
      </c>
      <c r="V230" s="14">
        <f>Table3[[#This Row],[Gms]]*Table3[[#This Row],[PPG]]</f>
        <v>450</v>
      </c>
      <c r="W230" s="21">
        <f>Table3[[#This Row],[Total Pts]]/SUM(Table3[Total Pts])</f>
        <v>1.8286550242296792E-3</v>
      </c>
      <c r="X230">
        <f>Q230-Table3[[#This Row],[PPG Rank]]</f>
        <v>-47</v>
      </c>
    </row>
    <row r="231" spans="1:24" x14ac:dyDescent="0.25">
      <c r="A231">
        <v>230</v>
      </c>
      <c r="B231" t="str">
        <f>'Clean 2015'!A232</f>
        <v> Marvin Williams</v>
      </c>
      <c r="C231" s="19">
        <v>78</v>
      </c>
      <c r="D231" s="19">
        <v>7.4</v>
      </c>
      <c r="E231" s="13">
        <f t="shared" si="7"/>
        <v>577.20000000000005</v>
      </c>
      <c r="F231" s="21">
        <f t="shared" si="6"/>
        <v>2.345554844411935E-3</v>
      </c>
      <c r="Q231" s="35">
        <v>230</v>
      </c>
      <c r="R231" s="15">
        <v>279</v>
      </c>
      <c r="S231" t="s">
        <v>723</v>
      </c>
      <c r="T231">
        <v>74</v>
      </c>
      <c r="U231">
        <v>6</v>
      </c>
      <c r="V231" s="14">
        <f>Table3[[#This Row],[Gms]]*Table3[[#This Row],[PPG]]</f>
        <v>444</v>
      </c>
      <c r="W231" s="21">
        <f>Table3[[#This Row],[Total Pts]]/SUM(Table3[Total Pts])</f>
        <v>1.8042729572399503E-3</v>
      </c>
      <c r="X231">
        <f>Q231-Table3[[#This Row],[PPG Rank]]</f>
        <v>-49</v>
      </c>
    </row>
    <row r="232" spans="1:24" x14ac:dyDescent="0.25">
      <c r="A232">
        <v>231</v>
      </c>
      <c r="B232" t="str">
        <f>'Clean 2015'!A233</f>
        <v> Channing Frye</v>
      </c>
      <c r="C232" s="19">
        <v>75</v>
      </c>
      <c r="D232" s="19">
        <v>7.3</v>
      </c>
      <c r="E232" s="13">
        <f t="shared" si="7"/>
        <v>547.5</v>
      </c>
      <c r="F232" s="21">
        <f t="shared" si="6"/>
        <v>2.2248636128127759E-3</v>
      </c>
      <c r="Q232" s="34">
        <v>231</v>
      </c>
      <c r="R232" s="16">
        <v>258</v>
      </c>
      <c r="S232" t="s">
        <v>849</v>
      </c>
      <c r="T232">
        <v>68</v>
      </c>
      <c r="U232">
        <v>6.5</v>
      </c>
      <c r="V232" s="14">
        <f>Table3[[#This Row],[Gms]]*Table3[[#This Row],[PPG]]</f>
        <v>442</v>
      </c>
      <c r="W232" s="21">
        <f>Table3[[#This Row],[Total Pts]]/SUM(Table3[Total Pts])</f>
        <v>1.7961456015767071E-3</v>
      </c>
      <c r="X232">
        <f>Q232-Table3[[#This Row],[PPG Rank]]</f>
        <v>-27</v>
      </c>
    </row>
    <row r="233" spans="1:24" x14ac:dyDescent="0.25">
      <c r="A233">
        <v>232</v>
      </c>
      <c r="B233" t="str">
        <f>'Clean 2015'!A234</f>
        <v> Brandan Wright</v>
      </c>
      <c r="C233" s="19">
        <v>75</v>
      </c>
      <c r="D233" s="19">
        <v>7.3</v>
      </c>
      <c r="E233" s="13">
        <f t="shared" si="7"/>
        <v>547.5</v>
      </c>
      <c r="F233" s="21">
        <f t="shared" si="6"/>
        <v>2.2248636128127759E-3</v>
      </c>
      <c r="Q233" s="35">
        <v>232</v>
      </c>
      <c r="R233" s="16">
        <v>242</v>
      </c>
      <c r="S233" t="s">
        <v>839</v>
      </c>
      <c r="T233">
        <v>62</v>
      </c>
      <c r="U233">
        <v>7.1</v>
      </c>
      <c r="V233" s="14">
        <f>Table3[[#This Row],[Gms]]*Table3[[#This Row],[PPG]]</f>
        <v>440.2</v>
      </c>
      <c r="W233" s="21">
        <f>Table3[[#This Row],[Total Pts]]/SUM(Table3[Total Pts])</f>
        <v>1.7888309814797884E-3</v>
      </c>
      <c r="X233">
        <f>Q233-Table3[[#This Row],[PPG Rank]]</f>
        <v>-10</v>
      </c>
    </row>
    <row r="234" spans="1:24" x14ac:dyDescent="0.25">
      <c r="A234">
        <v>233</v>
      </c>
      <c r="B234" t="str">
        <f>'Clean 2015'!A235</f>
        <v> Larry Sanders</v>
      </c>
      <c r="C234" s="19">
        <v>27</v>
      </c>
      <c r="D234" s="19">
        <v>7.3</v>
      </c>
      <c r="E234" s="13">
        <f t="shared" si="7"/>
        <v>197.1</v>
      </c>
      <c r="F234" s="21">
        <f t="shared" si="6"/>
        <v>8.0095090061259929E-4</v>
      </c>
      <c r="Q234" s="34">
        <v>233</v>
      </c>
      <c r="R234" s="15">
        <v>225</v>
      </c>
      <c r="S234" t="s">
        <v>832</v>
      </c>
      <c r="T234">
        <v>58</v>
      </c>
      <c r="U234">
        <v>7.5</v>
      </c>
      <c r="V234" s="14">
        <f>Table3[[#This Row],[Gms]]*Table3[[#This Row],[PPG]]</f>
        <v>435</v>
      </c>
      <c r="W234" s="21">
        <f>Table3[[#This Row],[Total Pts]]/SUM(Table3[Total Pts])</f>
        <v>1.7676998567553567E-3</v>
      </c>
      <c r="X234">
        <f>Q234-Table3[[#This Row],[PPG Rank]]</f>
        <v>8</v>
      </c>
    </row>
    <row r="235" spans="1:24" x14ac:dyDescent="0.25">
      <c r="A235">
        <v>234</v>
      </c>
      <c r="B235" t="str">
        <f>'Clean 2015'!A236</f>
        <v> Henry Walker</v>
      </c>
      <c r="C235" s="19">
        <v>24</v>
      </c>
      <c r="D235" s="19">
        <v>7.3</v>
      </c>
      <c r="E235" s="13">
        <f t="shared" si="7"/>
        <v>175.2</v>
      </c>
      <c r="F235" s="21">
        <f t="shared" si="6"/>
        <v>7.1195635610008824E-4</v>
      </c>
      <c r="Q235" s="35">
        <v>234</v>
      </c>
      <c r="R235" s="15">
        <v>191</v>
      </c>
      <c r="S235" t="s">
        <v>817</v>
      </c>
      <c r="T235">
        <v>50</v>
      </c>
      <c r="U235">
        <v>8.6999999999999993</v>
      </c>
      <c r="V235" s="14">
        <f>Table3[[#This Row],[Gms]]*Table3[[#This Row],[PPG]]</f>
        <v>434.99999999999994</v>
      </c>
      <c r="W235" s="21">
        <f>Table3[[#This Row],[Total Pts]]/SUM(Table3[Total Pts])</f>
        <v>1.7676998567553565E-3</v>
      </c>
      <c r="X235">
        <f>Q235-Table3[[#This Row],[PPG Rank]]</f>
        <v>43</v>
      </c>
    </row>
    <row r="236" spans="1:24" x14ac:dyDescent="0.25">
      <c r="A236">
        <v>235</v>
      </c>
      <c r="B236" t="str">
        <f>'Clean 2015'!A237</f>
        <v> Omer Asik</v>
      </c>
      <c r="C236" s="19">
        <v>76</v>
      </c>
      <c r="D236" s="19">
        <v>7.3</v>
      </c>
      <c r="E236" s="13">
        <f t="shared" si="7"/>
        <v>554.79999999999995</v>
      </c>
      <c r="F236" s="21">
        <f t="shared" si="6"/>
        <v>2.2545284609836128E-3</v>
      </c>
      <c r="Q236" s="34">
        <v>235</v>
      </c>
      <c r="R236" s="16">
        <v>188</v>
      </c>
      <c r="S236" t="s">
        <v>815</v>
      </c>
      <c r="T236">
        <v>50</v>
      </c>
      <c r="U236">
        <v>8.6999999999999993</v>
      </c>
      <c r="V236" s="14">
        <f>Table3[[#This Row],[Gms]]*Table3[[#This Row],[PPG]]</f>
        <v>434.99999999999994</v>
      </c>
      <c r="W236" s="21">
        <f>Table3[[#This Row],[Total Pts]]/SUM(Table3[Total Pts])</f>
        <v>1.7676998567553565E-3</v>
      </c>
      <c r="X236">
        <f>Q236-Table3[[#This Row],[PPG Rank]]</f>
        <v>47</v>
      </c>
    </row>
    <row r="237" spans="1:24" x14ac:dyDescent="0.25">
      <c r="A237">
        <v>236</v>
      </c>
      <c r="B237" t="str">
        <f>'Clean 2015'!A238</f>
        <v> Trevor Booker</v>
      </c>
      <c r="C237" s="19">
        <v>79</v>
      </c>
      <c r="D237" s="19">
        <v>7.2</v>
      </c>
      <c r="E237" s="13">
        <f t="shared" si="7"/>
        <v>568.80000000000007</v>
      </c>
      <c r="F237" s="21">
        <f t="shared" si="6"/>
        <v>2.3114199506263145E-3</v>
      </c>
      <c r="Q237" s="35">
        <v>236</v>
      </c>
      <c r="R237" s="16">
        <v>264</v>
      </c>
      <c r="S237" t="s">
        <v>855</v>
      </c>
      <c r="T237">
        <v>69</v>
      </c>
      <c r="U237">
        <v>6.3</v>
      </c>
      <c r="V237" s="14">
        <f>Table3[[#This Row],[Gms]]*Table3[[#This Row],[PPG]]</f>
        <v>434.7</v>
      </c>
      <c r="W237" s="21">
        <f>Table3[[#This Row],[Total Pts]]/SUM(Table3[Total Pts])</f>
        <v>1.7664807534058702E-3</v>
      </c>
      <c r="X237">
        <f>Q237-Table3[[#This Row],[PPG Rank]]</f>
        <v>-28</v>
      </c>
    </row>
    <row r="238" spans="1:24" x14ac:dyDescent="0.25">
      <c r="A238">
        <v>237</v>
      </c>
      <c r="B238" t="str">
        <f>'Clean 2015'!A239</f>
        <v> Quincy Pondexter</v>
      </c>
      <c r="C238" s="19">
        <v>75</v>
      </c>
      <c r="D238" s="19">
        <v>7.2</v>
      </c>
      <c r="E238" s="13">
        <f t="shared" si="7"/>
        <v>540</v>
      </c>
      <c r="F238" s="21">
        <f t="shared" si="6"/>
        <v>2.1943860290756147E-3</v>
      </c>
      <c r="Q238" s="34">
        <v>237</v>
      </c>
      <c r="R238" s="15">
        <v>143</v>
      </c>
      <c r="S238" t="s">
        <v>796</v>
      </c>
      <c r="T238">
        <v>42</v>
      </c>
      <c r="U238">
        <v>10.3</v>
      </c>
      <c r="V238" s="14">
        <f>Table3[[#This Row],[Gms]]*Table3[[#This Row],[PPG]]</f>
        <v>432.6</v>
      </c>
      <c r="W238" s="21">
        <f>Table3[[#This Row],[Total Pts]]/SUM(Table3[Total Pts])</f>
        <v>1.7579470299594652E-3</v>
      </c>
      <c r="X238">
        <f>Q238-Table3[[#This Row],[PPG Rank]]</f>
        <v>94</v>
      </c>
    </row>
    <row r="239" spans="1:24" x14ac:dyDescent="0.25">
      <c r="A239">
        <v>238</v>
      </c>
      <c r="B239" t="str">
        <f>'Clean 2015'!A240</f>
        <v> Carl Landry</v>
      </c>
      <c r="C239" s="19">
        <v>70</v>
      </c>
      <c r="D239" s="19">
        <v>7.2</v>
      </c>
      <c r="E239" s="13">
        <f t="shared" si="7"/>
        <v>504</v>
      </c>
      <c r="F239" s="21">
        <f t="shared" si="6"/>
        <v>2.0480936271372401E-3</v>
      </c>
      <c r="Q239" s="35">
        <v>238</v>
      </c>
      <c r="R239" s="15">
        <v>175</v>
      </c>
      <c r="S239" t="s">
        <v>808</v>
      </c>
      <c r="T239">
        <v>47</v>
      </c>
      <c r="U239">
        <v>9.1999999999999993</v>
      </c>
      <c r="V239" s="14">
        <f>Table3[[#This Row],[Gms]]*Table3[[#This Row],[PPG]]</f>
        <v>432.4</v>
      </c>
      <c r="W239" s="21">
        <f>Table3[[#This Row],[Total Pts]]/SUM(Table3[Total Pts])</f>
        <v>1.7571342943931405E-3</v>
      </c>
      <c r="X239">
        <f>Q239-Table3[[#This Row],[PPG Rank]]</f>
        <v>63</v>
      </c>
    </row>
    <row r="240" spans="1:24" x14ac:dyDescent="0.25">
      <c r="A240">
        <v>239</v>
      </c>
      <c r="B240" t="str">
        <f>'Clean 2015'!A241</f>
        <v> Jared Dudley</v>
      </c>
      <c r="C240" s="19">
        <v>72</v>
      </c>
      <c r="D240" s="19">
        <v>7.2</v>
      </c>
      <c r="E240" s="13">
        <f t="shared" si="7"/>
        <v>518.4</v>
      </c>
      <c r="F240" s="21">
        <f t="shared" si="6"/>
        <v>2.1066105879125898E-3</v>
      </c>
      <c r="Q240" s="34">
        <v>239</v>
      </c>
      <c r="R240" s="15">
        <v>275</v>
      </c>
      <c r="S240" t="s">
        <v>720</v>
      </c>
      <c r="T240">
        <v>72</v>
      </c>
      <c r="U240">
        <v>6</v>
      </c>
      <c r="V240" s="14">
        <f>Table3[[#This Row],[Gms]]*Table3[[#This Row],[PPG]]</f>
        <v>432</v>
      </c>
      <c r="W240" s="21">
        <f>Table3[[#This Row],[Total Pts]]/SUM(Table3[Total Pts])</f>
        <v>1.7555088232604921E-3</v>
      </c>
      <c r="X240">
        <f>Q240-Table3[[#This Row],[PPG Rank]]</f>
        <v>-36</v>
      </c>
    </row>
    <row r="241" spans="1:24" x14ac:dyDescent="0.25">
      <c r="A241">
        <v>240</v>
      </c>
      <c r="B241" t="str">
        <f>'Clean 2015'!A242</f>
        <v> Joakim Noah</v>
      </c>
      <c r="C241" s="19">
        <v>67</v>
      </c>
      <c r="D241" s="19">
        <v>7.2</v>
      </c>
      <c r="E241" s="13">
        <f t="shared" si="7"/>
        <v>482.40000000000003</v>
      </c>
      <c r="F241" s="21">
        <f t="shared" si="6"/>
        <v>1.960318185974216E-3</v>
      </c>
      <c r="Q241" s="35">
        <v>240</v>
      </c>
      <c r="R241" s="15">
        <v>67</v>
      </c>
      <c r="S241" t="s">
        <v>767</v>
      </c>
      <c r="T241">
        <v>29</v>
      </c>
      <c r="U241">
        <v>14.8</v>
      </c>
      <c r="V241" s="14">
        <f>Table3[[#This Row],[Gms]]*Table3[[#This Row],[PPG]]</f>
        <v>429.20000000000005</v>
      </c>
      <c r="W241" s="21">
        <f>Table3[[#This Row],[Total Pts]]/SUM(Table3[Total Pts])</f>
        <v>1.744130525331952E-3</v>
      </c>
      <c r="X241">
        <f>Q241-Table3[[#This Row],[PPG Rank]]</f>
        <v>173</v>
      </c>
    </row>
    <row r="242" spans="1:24" x14ac:dyDescent="0.25">
      <c r="A242">
        <v>241</v>
      </c>
      <c r="B242" t="str">
        <f>'Clean 2015'!A243</f>
        <v> Leandro Barbosa</v>
      </c>
      <c r="C242" s="19">
        <v>66</v>
      </c>
      <c r="D242" s="19">
        <v>7.1</v>
      </c>
      <c r="E242" s="13">
        <f t="shared" si="7"/>
        <v>468.59999999999997</v>
      </c>
      <c r="F242" s="21">
        <f t="shared" si="6"/>
        <v>1.9042394318978387E-3</v>
      </c>
      <c r="Q242" s="34">
        <v>241</v>
      </c>
      <c r="R242" s="15">
        <v>289</v>
      </c>
      <c r="S242" t="s">
        <v>727</v>
      </c>
      <c r="T242">
        <v>74</v>
      </c>
      <c r="U242">
        <v>5.8</v>
      </c>
      <c r="V242" s="14">
        <f>Table3[[#This Row],[Gms]]*Table3[[#This Row],[PPG]]</f>
        <v>429.2</v>
      </c>
      <c r="W242" s="21">
        <f>Table3[[#This Row],[Total Pts]]/SUM(Table3[Total Pts])</f>
        <v>1.7441305253319518E-3</v>
      </c>
      <c r="X242">
        <f>Q242-Table3[[#This Row],[PPG Rank]]</f>
        <v>-48</v>
      </c>
    </row>
    <row r="243" spans="1:24" x14ac:dyDescent="0.25">
      <c r="A243">
        <v>242</v>
      </c>
      <c r="B243" t="str">
        <f>'Clean 2015'!A244</f>
        <v> Lance Thomas</v>
      </c>
      <c r="C243" s="19">
        <v>62</v>
      </c>
      <c r="D243" s="19">
        <v>7.1</v>
      </c>
      <c r="E243" s="13">
        <f t="shared" si="7"/>
        <v>440.2</v>
      </c>
      <c r="F243" s="21">
        <f t="shared" si="6"/>
        <v>1.788830981479788E-3</v>
      </c>
      <c r="Q243" s="35">
        <v>242</v>
      </c>
      <c r="R243" s="16">
        <v>248</v>
      </c>
      <c r="S243" t="s">
        <v>843</v>
      </c>
      <c r="T243">
        <v>62</v>
      </c>
      <c r="U243">
        <v>6.9</v>
      </c>
      <c r="V243" s="14">
        <f>Table3[[#This Row],[Gms]]*Table3[[#This Row],[PPG]]</f>
        <v>427.8</v>
      </c>
      <c r="W243" s="21">
        <f>Table3[[#This Row],[Total Pts]]/SUM(Table3[Total Pts])</f>
        <v>1.7384413763676819E-3</v>
      </c>
      <c r="X243">
        <f>Q243-Table3[[#This Row],[PPG Rank]]</f>
        <v>-6</v>
      </c>
    </row>
    <row r="244" spans="1:24" x14ac:dyDescent="0.25">
      <c r="A244">
        <v>243</v>
      </c>
      <c r="B244" t="str">
        <f>'Clean 2015'!A245</f>
        <v> Austin Rivers</v>
      </c>
      <c r="C244" s="19">
        <v>76</v>
      </c>
      <c r="D244" s="19">
        <v>7</v>
      </c>
      <c r="E244" s="13">
        <f t="shared" si="7"/>
        <v>532</v>
      </c>
      <c r="F244" s="21">
        <f t="shared" si="6"/>
        <v>2.1618766064226426E-3</v>
      </c>
      <c r="Q244" s="34">
        <v>243</v>
      </c>
      <c r="R244" s="15">
        <v>203</v>
      </c>
      <c r="S244" t="s">
        <v>822</v>
      </c>
      <c r="T244">
        <v>52</v>
      </c>
      <c r="U244">
        <v>8.1999999999999993</v>
      </c>
      <c r="V244" s="14">
        <f>Table3[[#This Row],[Gms]]*Table3[[#This Row],[PPG]]</f>
        <v>426.4</v>
      </c>
      <c r="W244" s="21">
        <f>Table3[[#This Row],[Total Pts]]/SUM(Table3[Total Pts])</f>
        <v>1.7327522274034116E-3</v>
      </c>
      <c r="X244">
        <f>Q244-Table3[[#This Row],[PPG Rank]]</f>
        <v>40</v>
      </c>
    </row>
    <row r="245" spans="1:24" x14ac:dyDescent="0.25">
      <c r="A245">
        <v>244</v>
      </c>
      <c r="B245" t="str">
        <f>'Clean 2015'!A246</f>
        <v> Jason Terry</v>
      </c>
      <c r="C245" s="19">
        <v>77</v>
      </c>
      <c r="D245" s="19">
        <v>7</v>
      </c>
      <c r="E245" s="13">
        <f t="shared" si="7"/>
        <v>539</v>
      </c>
      <c r="F245" s="21">
        <f t="shared" si="6"/>
        <v>2.1903223512439933E-3</v>
      </c>
      <c r="Q245" s="35">
        <v>244</v>
      </c>
      <c r="R245" s="16">
        <v>288</v>
      </c>
      <c r="S245" t="s">
        <v>726</v>
      </c>
      <c r="T245">
        <v>73</v>
      </c>
      <c r="U245">
        <v>5.8</v>
      </c>
      <c r="V245" s="14">
        <f>Table3[[#This Row],[Gms]]*Table3[[#This Row],[PPG]]</f>
        <v>423.4</v>
      </c>
      <c r="W245" s="21">
        <f>Table3[[#This Row],[Total Pts]]/SUM(Table3[Total Pts])</f>
        <v>1.720561193908547E-3</v>
      </c>
      <c r="X245">
        <f>Q245-Table3[[#This Row],[PPG Rank]]</f>
        <v>-44</v>
      </c>
    </row>
    <row r="246" spans="1:24" x14ac:dyDescent="0.25">
      <c r="A246">
        <v>245</v>
      </c>
      <c r="B246" t="str">
        <f>'Clean 2015'!A247</f>
        <v> John Henson</v>
      </c>
      <c r="C246" s="19">
        <v>67</v>
      </c>
      <c r="D246" s="19">
        <v>7</v>
      </c>
      <c r="E246" s="13">
        <f t="shared" si="7"/>
        <v>469</v>
      </c>
      <c r="F246" s="21">
        <f t="shared" si="6"/>
        <v>1.9058649030304876E-3</v>
      </c>
      <c r="Q246" s="34">
        <v>245</v>
      </c>
      <c r="R246" s="16">
        <v>266</v>
      </c>
      <c r="S246" t="s">
        <v>857</v>
      </c>
      <c r="T246">
        <v>67</v>
      </c>
      <c r="U246">
        <v>6.3</v>
      </c>
      <c r="V246" s="14">
        <f>Table3[[#This Row],[Gms]]*Table3[[#This Row],[PPG]]</f>
        <v>422.09999999999997</v>
      </c>
      <c r="W246" s="21">
        <f>Table3[[#This Row],[Total Pts]]/SUM(Table3[Total Pts])</f>
        <v>1.715278412727439E-3</v>
      </c>
      <c r="X246">
        <f>Q246-Table3[[#This Row],[PPG Rank]]</f>
        <v>-21</v>
      </c>
    </row>
    <row r="247" spans="1:24" x14ac:dyDescent="0.25">
      <c r="A247">
        <v>246</v>
      </c>
      <c r="B247" t="str">
        <f>'Clean 2015'!A248</f>
        <v> Patty Mills</v>
      </c>
      <c r="C247" s="19">
        <v>51</v>
      </c>
      <c r="D247" s="19">
        <v>6.9</v>
      </c>
      <c r="E247" s="13">
        <f t="shared" si="7"/>
        <v>351.90000000000003</v>
      </c>
      <c r="F247" s="21">
        <f t="shared" si="6"/>
        <v>1.4300082289476091E-3</v>
      </c>
      <c r="Q247" s="35">
        <v>246</v>
      </c>
      <c r="R247" s="16">
        <v>250</v>
      </c>
      <c r="S247" t="s">
        <v>844</v>
      </c>
      <c r="T247">
        <v>62</v>
      </c>
      <c r="U247">
        <v>6.8</v>
      </c>
      <c r="V247" s="14">
        <f>Table3[[#This Row],[Gms]]*Table3[[#This Row],[PPG]]</f>
        <v>421.59999999999997</v>
      </c>
      <c r="W247" s="21">
        <f>Table3[[#This Row],[Total Pts]]/SUM(Table3[Total Pts])</f>
        <v>1.7132465738116283E-3</v>
      </c>
      <c r="X247">
        <f>Q247-Table3[[#This Row],[PPG Rank]]</f>
        <v>-4</v>
      </c>
    </row>
    <row r="248" spans="1:24" x14ac:dyDescent="0.25">
      <c r="A248">
        <v>247</v>
      </c>
      <c r="B248" t="str">
        <f>'Clean 2015'!A249</f>
        <v> Kevin Garnett</v>
      </c>
      <c r="C248" s="19">
        <v>47</v>
      </c>
      <c r="D248" s="19">
        <v>6.9</v>
      </c>
      <c r="E248" s="13">
        <f t="shared" si="7"/>
        <v>324.3</v>
      </c>
      <c r="F248" s="21">
        <f t="shared" si="6"/>
        <v>1.3178507207948552E-3</v>
      </c>
      <c r="Q248" s="34">
        <v>247</v>
      </c>
      <c r="R248" s="16">
        <v>314</v>
      </c>
      <c r="S248" t="s">
        <v>730</v>
      </c>
      <c r="T248">
        <v>81</v>
      </c>
      <c r="U248">
        <v>5.2</v>
      </c>
      <c r="V248" s="14">
        <f>Table3[[#This Row],[Gms]]*Table3[[#This Row],[PPG]]</f>
        <v>421.2</v>
      </c>
      <c r="W248" s="21">
        <f>Table3[[#This Row],[Total Pts]]/SUM(Table3[Total Pts])</f>
        <v>1.7116211026789797E-3</v>
      </c>
      <c r="X248">
        <f>Q248-Table3[[#This Row],[PPG Rank]]</f>
        <v>-67</v>
      </c>
    </row>
    <row r="249" spans="1:24" x14ac:dyDescent="0.25">
      <c r="A249">
        <v>248</v>
      </c>
      <c r="B249" t="str">
        <f>'Clean 2015'!A250</f>
        <v> Jusuf Nurkic</v>
      </c>
      <c r="C249" s="19">
        <v>62</v>
      </c>
      <c r="D249" s="19">
        <v>6.9</v>
      </c>
      <c r="E249" s="13">
        <f t="shared" si="7"/>
        <v>427.8</v>
      </c>
      <c r="F249" s="21">
        <f t="shared" si="6"/>
        <v>1.7384413763676815E-3</v>
      </c>
      <c r="Q249" s="35">
        <v>248</v>
      </c>
      <c r="R249" s="15">
        <v>297</v>
      </c>
      <c r="S249" t="s">
        <v>728</v>
      </c>
      <c r="T249">
        <v>74</v>
      </c>
      <c r="U249">
        <v>5.6</v>
      </c>
      <c r="V249" s="14">
        <f>Table3[[#This Row],[Gms]]*Table3[[#This Row],[PPG]]</f>
        <v>414.4</v>
      </c>
      <c r="W249" s="21">
        <f>Table3[[#This Row],[Total Pts]]/SUM(Table3[Total Pts])</f>
        <v>1.6839880934239534E-3</v>
      </c>
      <c r="X249">
        <f>Q249-Table3[[#This Row],[PPG Rank]]</f>
        <v>-49</v>
      </c>
    </row>
    <row r="250" spans="1:24" x14ac:dyDescent="0.25">
      <c r="A250">
        <v>249</v>
      </c>
      <c r="B250" t="str">
        <f>'Clean 2015'!A251</f>
        <v> Cory Joseph</v>
      </c>
      <c r="C250" s="19">
        <v>79</v>
      </c>
      <c r="D250" s="19">
        <v>6.8</v>
      </c>
      <c r="E250" s="13">
        <f t="shared" si="7"/>
        <v>537.19999999999993</v>
      </c>
      <c r="F250" s="21">
        <f t="shared" si="6"/>
        <v>2.1830077311470741E-3</v>
      </c>
      <c r="Q250" s="34">
        <v>249</v>
      </c>
      <c r="R250" s="16">
        <v>260</v>
      </c>
      <c r="S250" t="s">
        <v>851</v>
      </c>
      <c r="T250">
        <v>65</v>
      </c>
      <c r="U250">
        <v>6.3</v>
      </c>
      <c r="V250" s="14">
        <f>Table3[[#This Row],[Gms]]*Table3[[#This Row],[PPG]]</f>
        <v>409.5</v>
      </c>
      <c r="W250" s="21">
        <f>Table3[[#This Row],[Total Pts]]/SUM(Table3[Total Pts])</f>
        <v>1.664076072049008E-3</v>
      </c>
      <c r="X250">
        <f>Q250-Table3[[#This Row],[PPG Rank]]</f>
        <v>-11</v>
      </c>
    </row>
    <row r="251" spans="1:24" x14ac:dyDescent="0.25">
      <c r="A251">
        <v>250</v>
      </c>
      <c r="B251" t="str">
        <f>'Clean 2015'!A252</f>
        <v> C.J. McCollum</v>
      </c>
      <c r="C251" s="19">
        <v>62</v>
      </c>
      <c r="D251" s="19">
        <v>6.8</v>
      </c>
      <c r="E251" s="13">
        <f t="shared" si="7"/>
        <v>421.59999999999997</v>
      </c>
      <c r="F251" s="21">
        <f t="shared" si="6"/>
        <v>1.7132465738116279E-3</v>
      </c>
      <c r="Q251" s="35">
        <v>250</v>
      </c>
      <c r="R251" s="15">
        <v>267</v>
      </c>
      <c r="S251" t="s">
        <v>858</v>
      </c>
      <c r="T251">
        <v>64</v>
      </c>
      <c r="U251">
        <v>6.3</v>
      </c>
      <c r="V251" s="14">
        <f>Table3[[#This Row],[Gms]]*Table3[[#This Row],[PPG]]</f>
        <v>403.2</v>
      </c>
      <c r="W251" s="21">
        <f>Table3[[#This Row],[Total Pts]]/SUM(Table3[Total Pts])</f>
        <v>1.6384749017097926E-3</v>
      </c>
      <c r="X251">
        <f>Q251-Table3[[#This Row],[PPG Rank]]</f>
        <v>-17</v>
      </c>
    </row>
    <row r="252" spans="1:24" x14ac:dyDescent="0.25">
      <c r="A252">
        <v>251</v>
      </c>
      <c r="B252" t="str">
        <f>'Clean 2015'!A253</f>
        <v> Will Barton</v>
      </c>
      <c r="C252" s="19">
        <v>58</v>
      </c>
      <c r="D252" s="19">
        <v>6.8</v>
      </c>
      <c r="E252" s="13">
        <f t="shared" si="7"/>
        <v>394.4</v>
      </c>
      <c r="F252" s="21">
        <f t="shared" si="6"/>
        <v>1.6027145367915228E-3</v>
      </c>
      <c r="Q252" s="34">
        <v>251</v>
      </c>
      <c r="R252" s="15">
        <v>263</v>
      </c>
      <c r="S252" t="s">
        <v>854</v>
      </c>
      <c r="T252">
        <v>64</v>
      </c>
      <c r="U252">
        <v>6.3</v>
      </c>
      <c r="V252" s="14">
        <f>Table3[[#This Row],[Gms]]*Table3[[#This Row],[PPG]]</f>
        <v>403.2</v>
      </c>
      <c r="W252" s="21">
        <f>Table3[[#This Row],[Total Pts]]/SUM(Table3[Total Pts])</f>
        <v>1.6384749017097926E-3</v>
      </c>
      <c r="X252">
        <f>Q252-Table3[[#This Row],[PPG Rank]]</f>
        <v>-12</v>
      </c>
    </row>
    <row r="253" spans="1:24" x14ac:dyDescent="0.25">
      <c r="A253">
        <v>252</v>
      </c>
      <c r="B253" t="str">
        <f>'Clean 2015'!A254</f>
        <v> Chase Budinger</v>
      </c>
      <c r="C253" s="19">
        <v>67</v>
      </c>
      <c r="D253" s="19">
        <v>6.8</v>
      </c>
      <c r="E253" s="13">
        <f t="shared" si="7"/>
        <v>455.59999999999997</v>
      </c>
      <c r="F253" s="21">
        <f t="shared" si="6"/>
        <v>1.8514116200867591E-3</v>
      </c>
      <c r="Q253" s="35">
        <v>252</v>
      </c>
      <c r="R253" s="16">
        <v>282</v>
      </c>
      <c r="S253" t="s">
        <v>865</v>
      </c>
      <c r="T253">
        <v>68</v>
      </c>
      <c r="U253">
        <v>5.9</v>
      </c>
      <c r="V253" s="14">
        <f>Table3[[#This Row],[Gms]]*Table3[[#This Row],[PPG]]</f>
        <v>401.20000000000005</v>
      </c>
      <c r="W253" s="21">
        <f>Table3[[#This Row],[Total Pts]]/SUM(Table3[Total Pts])</f>
        <v>1.6303475460465499E-3</v>
      </c>
      <c r="X253">
        <f>Q253-Table3[[#This Row],[PPG Rank]]</f>
        <v>-30</v>
      </c>
    </row>
    <row r="254" spans="1:24" x14ac:dyDescent="0.25">
      <c r="A254">
        <v>253</v>
      </c>
      <c r="B254" t="str">
        <f>'Clean 2015'!A255</f>
        <v> Brian Roberts</v>
      </c>
      <c r="C254" s="19">
        <v>72</v>
      </c>
      <c r="D254" s="19">
        <v>6.7</v>
      </c>
      <c r="E254" s="13">
        <f t="shared" si="7"/>
        <v>482.40000000000003</v>
      </c>
      <c r="F254" s="21">
        <f t="shared" si="6"/>
        <v>1.960318185974216E-3</v>
      </c>
      <c r="Q254" s="34">
        <v>253</v>
      </c>
      <c r="R254" s="15">
        <v>325</v>
      </c>
      <c r="S254" t="s">
        <v>732</v>
      </c>
      <c r="T254">
        <v>79</v>
      </c>
      <c r="U254">
        <v>5</v>
      </c>
      <c r="V254" s="14">
        <f>Table3[[#This Row],[Gms]]*Table3[[#This Row],[PPG]]</f>
        <v>395</v>
      </c>
      <c r="W254" s="21">
        <f>Table3[[#This Row],[Total Pts]]/SUM(Table3[Total Pts])</f>
        <v>1.6051527434904963E-3</v>
      </c>
      <c r="X254">
        <f>Q254-Table3[[#This Row],[PPG Rank]]</f>
        <v>-72</v>
      </c>
    </row>
    <row r="255" spans="1:24" x14ac:dyDescent="0.25">
      <c r="A255">
        <v>254</v>
      </c>
      <c r="B255" t="str">
        <f>'Clean 2015'!A256</f>
        <v> Adreian Payne</v>
      </c>
      <c r="C255" s="19">
        <v>32</v>
      </c>
      <c r="D255" s="19">
        <v>6.7</v>
      </c>
      <c r="E255" s="13">
        <f t="shared" si="7"/>
        <v>214.4</v>
      </c>
      <c r="F255" s="21">
        <f t="shared" si="6"/>
        <v>8.7125252709965146E-4</v>
      </c>
      <c r="Q255" s="35">
        <v>254</v>
      </c>
      <c r="R255" s="15">
        <v>251</v>
      </c>
      <c r="S255" t="s">
        <v>845</v>
      </c>
      <c r="T255">
        <v>58</v>
      </c>
      <c r="U255">
        <v>6.8</v>
      </c>
      <c r="V255" s="14">
        <f>Table3[[#This Row],[Gms]]*Table3[[#This Row],[PPG]]</f>
        <v>394.4</v>
      </c>
      <c r="W255" s="21">
        <f>Table3[[#This Row],[Total Pts]]/SUM(Table3[Total Pts])</f>
        <v>1.6027145367915232E-3</v>
      </c>
      <c r="X255">
        <f>Q255-Table3[[#This Row],[PPG Rank]]</f>
        <v>3</v>
      </c>
    </row>
    <row r="256" spans="1:24" x14ac:dyDescent="0.25">
      <c r="A256">
        <v>255</v>
      </c>
      <c r="B256" t="str">
        <f>'Clean 2015'!A257</f>
        <v> Kevin Seraphin</v>
      </c>
      <c r="C256" s="19">
        <v>79</v>
      </c>
      <c r="D256" s="19">
        <v>6.6</v>
      </c>
      <c r="E256" s="13">
        <f t="shared" si="7"/>
        <v>521.4</v>
      </c>
      <c r="F256" s="21">
        <f t="shared" si="6"/>
        <v>2.1188016214074546E-3</v>
      </c>
      <c r="Q256" s="34">
        <v>255</v>
      </c>
      <c r="R256" s="15">
        <v>333</v>
      </c>
      <c r="S256" t="s">
        <v>733</v>
      </c>
      <c r="T256">
        <v>82</v>
      </c>
      <c r="U256">
        <v>4.8</v>
      </c>
      <c r="V256" s="14">
        <f>Table3[[#This Row],[Gms]]*Table3[[#This Row],[PPG]]</f>
        <v>393.59999999999997</v>
      </c>
      <c r="W256" s="21">
        <f>Table3[[#This Row],[Total Pts]]/SUM(Table3[Total Pts])</f>
        <v>1.599463594526226E-3</v>
      </c>
      <c r="X256">
        <f>Q256-Table3[[#This Row],[PPG Rank]]</f>
        <v>-78</v>
      </c>
    </row>
    <row r="257" spans="1:24" x14ac:dyDescent="0.25">
      <c r="A257">
        <v>256</v>
      </c>
      <c r="B257" t="str">
        <f>'Clean 2015'!A258</f>
        <v> Darrell Arthur</v>
      </c>
      <c r="C257" s="19">
        <v>58</v>
      </c>
      <c r="D257" s="19">
        <v>6.6</v>
      </c>
      <c r="E257" s="13">
        <f t="shared" si="7"/>
        <v>382.79999999999995</v>
      </c>
      <c r="F257" s="21">
        <f t="shared" si="6"/>
        <v>1.5555758739447133E-3</v>
      </c>
      <c r="Q257" s="35">
        <v>256</v>
      </c>
      <c r="R257" s="16">
        <v>228</v>
      </c>
      <c r="S257" t="s">
        <v>833</v>
      </c>
      <c r="T257">
        <v>53</v>
      </c>
      <c r="U257">
        <v>7.4</v>
      </c>
      <c r="V257" s="14">
        <f>Table3[[#This Row],[Gms]]*Table3[[#This Row],[PPG]]</f>
        <v>392.20000000000005</v>
      </c>
      <c r="W257" s="21">
        <f>Table3[[#This Row],[Total Pts]]/SUM(Table3[Total Pts])</f>
        <v>1.5937744455619563E-3</v>
      </c>
      <c r="X257">
        <f>Q257-Table3[[#This Row],[PPG Rank]]</f>
        <v>28</v>
      </c>
    </row>
    <row r="258" spans="1:24" x14ac:dyDescent="0.25">
      <c r="A258">
        <v>257</v>
      </c>
      <c r="B258" t="str">
        <f>'Clean 2015'!A259</f>
        <v> Aron Baynes</v>
      </c>
      <c r="C258" s="19">
        <v>70</v>
      </c>
      <c r="D258" s="19">
        <v>6.6</v>
      </c>
      <c r="E258" s="13">
        <f t="shared" si="7"/>
        <v>462</v>
      </c>
      <c r="F258" s="21">
        <f t="shared" si="6"/>
        <v>1.8774191582091369E-3</v>
      </c>
      <c r="Q258" s="34">
        <v>257</v>
      </c>
      <c r="R258" s="15">
        <v>313</v>
      </c>
      <c r="S258" t="s">
        <v>729</v>
      </c>
      <c r="T258">
        <v>75</v>
      </c>
      <c r="U258">
        <v>5.2</v>
      </c>
      <c r="V258" s="14">
        <f>Table3[[#This Row],[Gms]]*Table3[[#This Row],[PPG]]</f>
        <v>390</v>
      </c>
      <c r="W258" s="21">
        <f>Table3[[#This Row],[Total Pts]]/SUM(Table3[Total Pts])</f>
        <v>1.5848343543323888E-3</v>
      </c>
      <c r="X258">
        <f>Q258-Table3[[#This Row],[PPG Rank]]</f>
        <v>-56</v>
      </c>
    </row>
    <row r="259" spans="1:24" x14ac:dyDescent="0.25">
      <c r="A259">
        <v>258</v>
      </c>
      <c r="B259" t="str">
        <f>'Clean 2015'!A260</f>
        <v> Alexis Ajinca</v>
      </c>
      <c r="C259" s="19">
        <v>68</v>
      </c>
      <c r="D259" s="19">
        <v>6.5</v>
      </c>
      <c r="E259" s="13">
        <f t="shared" si="7"/>
        <v>442</v>
      </c>
      <c r="F259" s="21">
        <f t="shared" ref="F259:F322" si="8">E259/SUM($E$2:$E$493)</f>
        <v>1.7961456015767067E-3</v>
      </c>
      <c r="Q259" s="35">
        <v>258</v>
      </c>
      <c r="R259" s="16">
        <v>98</v>
      </c>
      <c r="S259" t="s">
        <v>779</v>
      </c>
      <c r="T259">
        <v>31</v>
      </c>
      <c r="U259">
        <v>12.5</v>
      </c>
      <c r="V259" s="14">
        <f>Table3[[#This Row],[Gms]]*Table3[[#This Row],[PPG]]</f>
        <v>387.5</v>
      </c>
      <c r="W259" s="21">
        <f>Table3[[#This Row],[Total Pts]]/SUM(Table3[Total Pts])</f>
        <v>1.5746751597533349E-3</v>
      </c>
      <c r="X259">
        <f>Q259-Table3[[#This Row],[PPG Rank]]</f>
        <v>160</v>
      </c>
    </row>
    <row r="260" spans="1:24" x14ac:dyDescent="0.25">
      <c r="A260">
        <v>259</v>
      </c>
      <c r="B260" t="str">
        <f>'Clean 2015'!A261</f>
        <v> Ryan Kelly</v>
      </c>
      <c r="C260" s="19">
        <v>52</v>
      </c>
      <c r="D260" s="19">
        <v>6.4</v>
      </c>
      <c r="E260" s="13">
        <f t="shared" ref="E260:E323" si="9">C260*D260</f>
        <v>332.8</v>
      </c>
      <c r="F260" s="21">
        <f t="shared" si="8"/>
        <v>1.352391982363638E-3</v>
      </c>
      <c r="Q260" s="34">
        <v>259</v>
      </c>
      <c r="R260" s="15">
        <v>211</v>
      </c>
      <c r="S260" t="s">
        <v>827</v>
      </c>
      <c r="T260">
        <v>49</v>
      </c>
      <c r="U260">
        <v>7.9</v>
      </c>
      <c r="V260" s="14">
        <f>Table3[[#This Row],[Gms]]*Table3[[#This Row],[PPG]]</f>
        <v>387.1</v>
      </c>
      <c r="W260" s="21">
        <f>Table3[[#This Row],[Total Pts]]/SUM(Table3[Total Pts])</f>
        <v>1.5730496886206865E-3</v>
      </c>
      <c r="X260">
        <f>Q260-Table3[[#This Row],[PPG Rank]]</f>
        <v>48</v>
      </c>
    </row>
    <row r="261" spans="1:24" x14ac:dyDescent="0.25">
      <c r="A261">
        <v>260</v>
      </c>
      <c r="B261" t="str">
        <f>'Clean 2015'!A262</f>
        <v> Jerami Grant</v>
      </c>
      <c r="C261" s="19">
        <v>65</v>
      </c>
      <c r="D261" s="19">
        <v>6.3</v>
      </c>
      <c r="E261" s="13">
        <f t="shared" si="9"/>
        <v>409.5</v>
      </c>
      <c r="F261" s="21">
        <f t="shared" si="8"/>
        <v>1.6640760720490078E-3</v>
      </c>
      <c r="Q261" s="35">
        <v>260</v>
      </c>
      <c r="R261" s="15">
        <v>123</v>
      </c>
      <c r="S261" t="s">
        <v>788</v>
      </c>
      <c r="T261">
        <v>33</v>
      </c>
      <c r="U261">
        <v>11.7</v>
      </c>
      <c r="V261" s="14">
        <f>Table3[[#This Row],[Gms]]*Table3[[#This Row],[PPG]]</f>
        <v>386.09999999999997</v>
      </c>
      <c r="W261" s="21">
        <f>Table3[[#This Row],[Total Pts]]/SUM(Table3[Total Pts])</f>
        <v>1.5689860107890646E-3</v>
      </c>
      <c r="X261">
        <f>Q261-Table3[[#This Row],[PPG Rank]]</f>
        <v>137</v>
      </c>
    </row>
    <row r="262" spans="1:24" x14ac:dyDescent="0.25">
      <c r="A262">
        <v>261</v>
      </c>
      <c r="B262" t="str">
        <f>'Clean 2015'!A263</f>
        <v> Jeremy Lamb</v>
      </c>
      <c r="C262" s="19">
        <v>47</v>
      </c>
      <c r="D262" s="19">
        <v>6.3</v>
      </c>
      <c r="E262" s="13">
        <f t="shared" si="9"/>
        <v>296.09999999999997</v>
      </c>
      <c r="F262" s="21">
        <f t="shared" si="8"/>
        <v>1.2032550059431284E-3</v>
      </c>
      <c r="Q262" s="34">
        <v>261</v>
      </c>
      <c r="R262" s="15">
        <v>317</v>
      </c>
      <c r="S262" t="s">
        <v>731</v>
      </c>
      <c r="T262">
        <v>74</v>
      </c>
      <c r="U262">
        <v>5.2</v>
      </c>
      <c r="V262" s="14">
        <f>Table3[[#This Row],[Gms]]*Table3[[#This Row],[PPG]]</f>
        <v>384.8</v>
      </c>
      <c r="W262" s="21">
        <f>Table3[[#This Row],[Total Pts]]/SUM(Table3[Total Pts])</f>
        <v>1.5637032296079568E-3</v>
      </c>
      <c r="X262">
        <f>Q262-Table3[[#This Row],[PPG Rank]]</f>
        <v>-56</v>
      </c>
    </row>
    <row r="263" spans="1:24" x14ac:dyDescent="0.25">
      <c r="A263">
        <v>262</v>
      </c>
      <c r="B263" t="str">
        <f>'Clean 2015'!A264</f>
        <v> Danny Granger</v>
      </c>
      <c r="C263" s="19">
        <v>30</v>
      </c>
      <c r="D263" s="19">
        <v>6.3</v>
      </c>
      <c r="E263" s="13">
        <f t="shared" si="9"/>
        <v>189</v>
      </c>
      <c r="F263" s="21">
        <f t="shared" si="8"/>
        <v>7.6803511017646509E-4</v>
      </c>
      <c r="Q263" s="35">
        <v>262</v>
      </c>
      <c r="R263" s="15">
        <v>287</v>
      </c>
      <c r="S263" t="s">
        <v>869</v>
      </c>
      <c r="T263">
        <v>66</v>
      </c>
      <c r="U263">
        <v>5.8</v>
      </c>
      <c r="V263" s="14">
        <f>Table3[[#This Row],[Gms]]*Table3[[#This Row],[PPG]]</f>
        <v>382.8</v>
      </c>
      <c r="W263" s="21">
        <f>Table3[[#This Row],[Total Pts]]/SUM(Table3[Total Pts])</f>
        <v>1.5555758739447139E-3</v>
      </c>
      <c r="X263">
        <f>Q263-Table3[[#This Row],[PPG Rank]]</f>
        <v>-25</v>
      </c>
    </row>
    <row r="264" spans="1:24" x14ac:dyDescent="0.25">
      <c r="A264">
        <v>263</v>
      </c>
      <c r="B264" t="str">
        <f>'Clean 2015'!A265</f>
        <v> Charlie Villanueva</v>
      </c>
      <c r="C264" s="19">
        <v>64</v>
      </c>
      <c r="D264" s="19">
        <v>6.3</v>
      </c>
      <c r="E264" s="13">
        <f t="shared" si="9"/>
        <v>403.2</v>
      </c>
      <c r="F264" s="21">
        <f t="shared" si="8"/>
        <v>1.6384749017097921E-3</v>
      </c>
      <c r="Q264" s="34">
        <v>263</v>
      </c>
      <c r="R264" s="16">
        <v>256</v>
      </c>
      <c r="S264" t="s">
        <v>848</v>
      </c>
      <c r="T264">
        <v>58</v>
      </c>
      <c r="U264">
        <v>6.6</v>
      </c>
      <c r="V264" s="14">
        <f>Table3[[#This Row],[Gms]]*Table3[[#This Row],[PPG]]</f>
        <v>382.79999999999995</v>
      </c>
      <c r="W264" s="21">
        <f>Table3[[#This Row],[Total Pts]]/SUM(Table3[Total Pts])</f>
        <v>1.5555758739447137E-3</v>
      </c>
      <c r="X264">
        <f>Q264-Table3[[#This Row],[PPG Rank]]</f>
        <v>7</v>
      </c>
    </row>
    <row r="265" spans="1:24" x14ac:dyDescent="0.25">
      <c r="A265">
        <v>264</v>
      </c>
      <c r="B265" t="str">
        <f>'Clean 2015'!A266</f>
        <v> Alex Len</v>
      </c>
      <c r="C265" s="19">
        <v>69</v>
      </c>
      <c r="D265" s="19">
        <v>6.3</v>
      </c>
      <c r="E265" s="13">
        <f t="shared" si="9"/>
        <v>434.7</v>
      </c>
      <c r="F265" s="21">
        <f t="shared" si="8"/>
        <v>1.7664807534058698E-3</v>
      </c>
      <c r="Q265" s="35">
        <v>264</v>
      </c>
      <c r="R265" s="16">
        <v>178</v>
      </c>
      <c r="S265" t="s">
        <v>810</v>
      </c>
      <c r="T265">
        <v>42</v>
      </c>
      <c r="U265">
        <v>9.1</v>
      </c>
      <c r="V265" s="14">
        <f>Table3[[#This Row],[Gms]]*Table3[[#This Row],[PPG]]</f>
        <v>382.2</v>
      </c>
      <c r="W265" s="21">
        <f>Table3[[#This Row],[Total Pts]]/SUM(Table3[Total Pts])</f>
        <v>1.5531376672457409E-3</v>
      </c>
      <c r="X265">
        <f>Q265-Table3[[#This Row],[PPG Rank]]</f>
        <v>86</v>
      </c>
    </row>
    <row r="266" spans="1:24" x14ac:dyDescent="0.25">
      <c r="A266">
        <v>265</v>
      </c>
      <c r="B266" t="str">
        <f>'Clean 2015'!A267</f>
        <v> Mitch McGary</v>
      </c>
      <c r="C266" s="19">
        <v>32</v>
      </c>
      <c r="D266" s="19">
        <v>6.3</v>
      </c>
      <c r="E266" s="13">
        <f t="shared" si="9"/>
        <v>201.6</v>
      </c>
      <c r="F266" s="21">
        <f t="shared" si="8"/>
        <v>8.1923745085489606E-4</v>
      </c>
      <c r="Q266" s="34">
        <v>265</v>
      </c>
      <c r="R266" s="16">
        <v>210</v>
      </c>
      <c r="S266" t="s">
        <v>826</v>
      </c>
      <c r="T266">
        <v>48</v>
      </c>
      <c r="U266">
        <v>7.9</v>
      </c>
      <c r="V266" s="14">
        <f>Table3[[#This Row],[Gms]]*Table3[[#This Row],[PPG]]</f>
        <v>379.20000000000005</v>
      </c>
      <c r="W266" s="21">
        <f>Table3[[#This Row],[Total Pts]]/SUM(Table3[Total Pts])</f>
        <v>1.5409466337508765E-3</v>
      </c>
      <c r="X266">
        <f>Q266-Table3[[#This Row],[PPG Rank]]</f>
        <v>55</v>
      </c>
    </row>
    <row r="267" spans="1:24" x14ac:dyDescent="0.25">
      <c r="A267">
        <v>266</v>
      </c>
      <c r="B267" t="str">
        <f>'Clean 2015'!A268</f>
        <v> Andrew Bogut</v>
      </c>
      <c r="C267" s="19">
        <v>67</v>
      </c>
      <c r="D267" s="19">
        <v>6.3</v>
      </c>
      <c r="E267" s="13">
        <f t="shared" si="9"/>
        <v>422.09999999999997</v>
      </c>
      <c r="F267" s="21">
        <f t="shared" si="8"/>
        <v>1.7152784127274386E-3</v>
      </c>
      <c r="Q267" s="35">
        <v>266</v>
      </c>
      <c r="R267" s="15">
        <v>277</v>
      </c>
      <c r="S267" t="s">
        <v>863</v>
      </c>
      <c r="T267">
        <v>63</v>
      </c>
      <c r="U267">
        <v>6</v>
      </c>
      <c r="V267" s="14">
        <f>Table3[[#This Row],[Gms]]*Table3[[#This Row],[PPG]]</f>
        <v>378</v>
      </c>
      <c r="W267" s="21">
        <f>Table3[[#This Row],[Total Pts]]/SUM(Table3[Total Pts])</f>
        <v>1.5360702203529306E-3</v>
      </c>
      <c r="X267">
        <f>Q267-Table3[[#This Row],[PPG Rank]]</f>
        <v>-11</v>
      </c>
    </row>
    <row r="268" spans="1:24" x14ac:dyDescent="0.25">
      <c r="A268">
        <v>267</v>
      </c>
      <c r="B268" t="str">
        <f>'Clean 2015'!A269</f>
        <v> Ramon Sessions</v>
      </c>
      <c r="C268" s="19">
        <v>64</v>
      </c>
      <c r="D268" s="19">
        <v>6.3</v>
      </c>
      <c r="E268" s="13">
        <f t="shared" si="9"/>
        <v>403.2</v>
      </c>
      <c r="F268" s="21">
        <f t="shared" si="8"/>
        <v>1.6384749017097921E-3</v>
      </c>
      <c r="Q268" s="34">
        <v>267</v>
      </c>
      <c r="R268" s="16">
        <v>290</v>
      </c>
      <c r="S268" t="s">
        <v>870</v>
      </c>
      <c r="T268">
        <v>66</v>
      </c>
      <c r="U268">
        <v>5.7</v>
      </c>
      <c r="V268" s="14">
        <f>Table3[[#This Row],[Gms]]*Table3[[#This Row],[PPG]]</f>
        <v>376.2</v>
      </c>
      <c r="W268" s="21">
        <f>Table3[[#This Row],[Total Pts]]/SUM(Table3[Total Pts])</f>
        <v>1.5287556002560119E-3</v>
      </c>
      <c r="X268">
        <f>Q268-Table3[[#This Row],[PPG Rank]]</f>
        <v>-23</v>
      </c>
    </row>
    <row r="269" spans="1:24" x14ac:dyDescent="0.25">
      <c r="A269">
        <v>268</v>
      </c>
      <c r="B269" t="str">
        <f>'Clean 2015'!A270</f>
        <v> Anthony Tolliver</v>
      </c>
      <c r="C269" s="19">
        <v>76</v>
      </c>
      <c r="D269" s="19">
        <v>6.3</v>
      </c>
      <c r="E269" s="13">
        <f t="shared" si="9"/>
        <v>478.8</v>
      </c>
      <c r="F269" s="21">
        <f t="shared" si="8"/>
        <v>1.9456889457803784E-3</v>
      </c>
      <c r="Q269" s="35">
        <v>268</v>
      </c>
      <c r="R269" s="16">
        <v>78</v>
      </c>
      <c r="S269" t="s">
        <v>772</v>
      </c>
      <c r="T269">
        <v>27</v>
      </c>
      <c r="U269">
        <v>13.9</v>
      </c>
      <c r="V269" s="14">
        <f>Table3[[#This Row],[Gms]]*Table3[[#This Row],[PPG]]</f>
        <v>375.3</v>
      </c>
      <c r="W269" s="21">
        <f>Table3[[#This Row],[Total Pts]]/SUM(Table3[Total Pts])</f>
        <v>1.5250982902075526E-3</v>
      </c>
      <c r="X269">
        <f>Q269-Table3[[#This Row],[PPG Rank]]</f>
        <v>190</v>
      </c>
    </row>
    <row r="270" spans="1:24" x14ac:dyDescent="0.25">
      <c r="A270">
        <v>269</v>
      </c>
      <c r="B270" t="str">
        <f>'Clean 2015'!A271</f>
        <v> Chris Copeland</v>
      </c>
      <c r="C270" s="19">
        <v>50</v>
      </c>
      <c r="D270" s="19">
        <v>6.2</v>
      </c>
      <c r="E270" s="13">
        <f t="shared" si="9"/>
        <v>310</v>
      </c>
      <c r="F270" s="21">
        <f t="shared" si="8"/>
        <v>1.2597401278026676E-3</v>
      </c>
      <c r="Q270" s="34">
        <v>269</v>
      </c>
      <c r="R270" s="15">
        <v>293</v>
      </c>
      <c r="S270" t="s">
        <v>873</v>
      </c>
      <c r="T270">
        <v>63</v>
      </c>
      <c r="U270">
        <v>5.7</v>
      </c>
      <c r="V270" s="14">
        <f>Table3[[#This Row],[Gms]]*Table3[[#This Row],[PPG]]</f>
        <v>359.1</v>
      </c>
      <c r="W270" s="21">
        <f>Table3[[#This Row],[Total Pts]]/SUM(Table3[Total Pts])</f>
        <v>1.4592667093352842E-3</v>
      </c>
      <c r="X270">
        <f>Q270-Table3[[#This Row],[PPG Rank]]</f>
        <v>-24</v>
      </c>
    </row>
    <row r="271" spans="1:24" x14ac:dyDescent="0.25">
      <c r="A271">
        <v>270</v>
      </c>
      <c r="B271" t="str">
        <f>'Clean 2015'!A272</f>
        <v> Ben Gordon</v>
      </c>
      <c r="C271" s="19">
        <v>56</v>
      </c>
      <c r="D271" s="19">
        <v>6.2</v>
      </c>
      <c r="E271" s="13">
        <f t="shared" si="9"/>
        <v>347.2</v>
      </c>
      <c r="F271" s="21">
        <f t="shared" si="8"/>
        <v>1.4109089431389877E-3</v>
      </c>
      <c r="Q271" s="35">
        <v>270</v>
      </c>
      <c r="R271" s="16">
        <v>350</v>
      </c>
      <c r="S271" t="s">
        <v>735</v>
      </c>
      <c r="T271">
        <v>81</v>
      </c>
      <c r="U271">
        <v>4.4000000000000004</v>
      </c>
      <c r="V271" s="14">
        <f>Table3[[#This Row],[Gms]]*Table3[[#This Row],[PPG]]</f>
        <v>356.40000000000003</v>
      </c>
      <c r="W271" s="21">
        <f>Table3[[#This Row],[Total Pts]]/SUM(Table3[Total Pts])</f>
        <v>1.4482947791899061E-3</v>
      </c>
      <c r="X271">
        <f>Q271-Table3[[#This Row],[PPG Rank]]</f>
        <v>-80</v>
      </c>
    </row>
    <row r="272" spans="1:24" x14ac:dyDescent="0.25">
      <c r="A272">
        <v>271</v>
      </c>
      <c r="B272" t="str">
        <f>'Clean 2015'!A273</f>
        <v> Shane Larkin</v>
      </c>
      <c r="C272" s="19">
        <v>76</v>
      </c>
      <c r="D272" s="19">
        <v>6.2</v>
      </c>
      <c r="E272" s="13">
        <f t="shared" si="9"/>
        <v>471.2</v>
      </c>
      <c r="F272" s="21">
        <f t="shared" si="8"/>
        <v>1.9148049942600547E-3</v>
      </c>
      <c r="Q272" s="34">
        <v>271</v>
      </c>
      <c r="R272" s="16">
        <v>246</v>
      </c>
      <c r="S272" t="s">
        <v>841</v>
      </c>
      <c r="T272">
        <v>51</v>
      </c>
      <c r="U272">
        <v>6.9</v>
      </c>
      <c r="V272" s="14">
        <f>Table3[[#This Row],[Gms]]*Table3[[#This Row],[PPG]]</f>
        <v>351.90000000000003</v>
      </c>
      <c r="W272" s="21">
        <f>Table3[[#This Row],[Total Pts]]/SUM(Table3[Total Pts])</f>
        <v>1.4300082289476093E-3</v>
      </c>
      <c r="X272">
        <f>Q272-Table3[[#This Row],[PPG Rank]]</f>
        <v>25</v>
      </c>
    </row>
    <row r="273" spans="1:24" x14ac:dyDescent="0.25">
      <c r="A273">
        <v>272</v>
      </c>
      <c r="B273" t="str">
        <f>'Clean 2015'!A274</f>
        <v> Ish Smith</v>
      </c>
      <c r="C273" s="19">
        <v>55</v>
      </c>
      <c r="D273" s="19">
        <v>6.1</v>
      </c>
      <c r="E273" s="13">
        <f t="shared" si="9"/>
        <v>335.5</v>
      </c>
      <c r="F273" s="21">
        <f t="shared" si="8"/>
        <v>1.3633639125090161E-3</v>
      </c>
      <c r="Q273" s="35">
        <v>272</v>
      </c>
      <c r="R273" s="16">
        <v>354</v>
      </c>
      <c r="S273" t="s">
        <v>736</v>
      </c>
      <c r="T273">
        <v>81</v>
      </c>
      <c r="U273">
        <v>4.3</v>
      </c>
      <c r="V273" s="14">
        <f>Table3[[#This Row],[Gms]]*Table3[[#This Row],[PPG]]</f>
        <v>348.3</v>
      </c>
      <c r="W273" s="21">
        <f>Table3[[#This Row],[Total Pts]]/SUM(Table3[Total Pts])</f>
        <v>1.4153789887537719E-3</v>
      </c>
      <c r="X273">
        <f>Q273-Table3[[#This Row],[PPG Rank]]</f>
        <v>-82</v>
      </c>
    </row>
    <row r="274" spans="1:24" x14ac:dyDescent="0.25">
      <c r="A274">
        <v>273</v>
      </c>
      <c r="B274" t="str">
        <f>'Clean 2015'!A275</f>
        <v> T.J. Warren</v>
      </c>
      <c r="C274" s="19">
        <v>40</v>
      </c>
      <c r="D274" s="19">
        <v>6.1</v>
      </c>
      <c r="E274" s="13">
        <f t="shared" si="9"/>
        <v>244</v>
      </c>
      <c r="F274" s="21">
        <f t="shared" si="8"/>
        <v>9.9153739091564818E-4</v>
      </c>
      <c r="Q274" s="34">
        <v>273</v>
      </c>
      <c r="R274" s="16">
        <v>270</v>
      </c>
      <c r="S274" t="s">
        <v>860</v>
      </c>
      <c r="T274">
        <v>56</v>
      </c>
      <c r="U274">
        <v>6.2</v>
      </c>
      <c r="V274" s="14">
        <f>Table3[[#This Row],[Gms]]*Table3[[#This Row],[PPG]]</f>
        <v>347.2</v>
      </c>
      <c r="W274" s="21">
        <f>Table3[[#This Row],[Total Pts]]/SUM(Table3[Total Pts])</f>
        <v>1.4109089431389881E-3</v>
      </c>
      <c r="X274">
        <f>Q274-Table3[[#This Row],[PPG Rank]]</f>
        <v>3</v>
      </c>
    </row>
    <row r="275" spans="1:24" x14ac:dyDescent="0.25">
      <c r="A275">
        <v>274</v>
      </c>
      <c r="B275" t="str">
        <f>'Clean 2015'!A276</f>
        <v> Jason Thompson</v>
      </c>
      <c r="C275" s="19">
        <v>81</v>
      </c>
      <c r="D275" s="19">
        <v>6.1</v>
      </c>
      <c r="E275" s="13">
        <f t="shared" si="9"/>
        <v>494.09999999999997</v>
      </c>
      <c r="F275" s="21">
        <f t="shared" si="8"/>
        <v>2.0078632166041872E-3</v>
      </c>
      <c r="Q275" s="35">
        <v>274</v>
      </c>
      <c r="R275" s="16">
        <v>312</v>
      </c>
      <c r="S275" t="s">
        <v>891</v>
      </c>
      <c r="T275">
        <v>66</v>
      </c>
      <c r="U275">
        <v>5.2</v>
      </c>
      <c r="V275" s="14">
        <f>Table3[[#This Row],[Gms]]*Table3[[#This Row],[PPG]]</f>
        <v>343.2</v>
      </c>
      <c r="W275" s="21">
        <f>Table3[[#This Row],[Total Pts]]/SUM(Table3[Total Pts])</f>
        <v>1.3946542318125021E-3</v>
      </c>
      <c r="X275">
        <f>Q275-Table3[[#This Row],[PPG Rank]]</f>
        <v>-38</v>
      </c>
    </row>
    <row r="276" spans="1:24" x14ac:dyDescent="0.25">
      <c r="A276">
        <v>275</v>
      </c>
      <c r="B276" t="str">
        <f>'Clean 2015'!A277</f>
        <v> Tony Snell</v>
      </c>
      <c r="C276" s="19">
        <v>72</v>
      </c>
      <c r="D276" s="19">
        <v>6</v>
      </c>
      <c r="E276" s="13">
        <f t="shared" si="9"/>
        <v>432</v>
      </c>
      <c r="F276" s="21">
        <f t="shared" si="8"/>
        <v>1.7555088232604917E-3</v>
      </c>
      <c r="Q276" s="34">
        <v>275</v>
      </c>
      <c r="R276" s="15">
        <v>301</v>
      </c>
      <c r="S276" t="s">
        <v>880</v>
      </c>
      <c r="T276">
        <v>63</v>
      </c>
      <c r="U276">
        <v>5.4</v>
      </c>
      <c r="V276" s="14">
        <f>Table3[[#This Row],[Gms]]*Table3[[#This Row],[PPG]]</f>
        <v>340.20000000000005</v>
      </c>
      <c r="W276" s="21">
        <f>Table3[[#This Row],[Total Pts]]/SUM(Table3[Total Pts])</f>
        <v>1.3824631983176377E-3</v>
      </c>
      <c r="X276">
        <f>Q276-Table3[[#This Row],[PPG Rank]]</f>
        <v>-26</v>
      </c>
    </row>
    <row r="277" spans="1:24" x14ac:dyDescent="0.25">
      <c r="A277">
        <v>276</v>
      </c>
      <c r="B277" t="str">
        <f>'Clean 2015'!A278</f>
        <v> Jonas Jerebko</v>
      </c>
      <c r="C277" s="19">
        <v>75</v>
      </c>
      <c r="D277" s="19">
        <v>6</v>
      </c>
      <c r="E277" s="13">
        <f t="shared" si="9"/>
        <v>450</v>
      </c>
      <c r="F277" s="21">
        <f t="shared" si="8"/>
        <v>1.8286550242296788E-3</v>
      </c>
      <c r="Q277" s="35">
        <v>276</v>
      </c>
      <c r="R277" s="15">
        <v>195</v>
      </c>
      <c r="S277" t="s">
        <v>819</v>
      </c>
      <c r="T277">
        <v>40</v>
      </c>
      <c r="U277">
        <v>8.5</v>
      </c>
      <c r="V277" s="14">
        <f>Table3[[#This Row],[Gms]]*Table3[[#This Row],[PPG]]</f>
        <v>340</v>
      </c>
      <c r="W277" s="21">
        <f>Table3[[#This Row],[Total Pts]]/SUM(Table3[Total Pts])</f>
        <v>1.3816504627513133E-3</v>
      </c>
      <c r="X277">
        <f>Q277-Table3[[#This Row],[PPG Rank]]</f>
        <v>81</v>
      </c>
    </row>
    <row r="278" spans="1:24" x14ac:dyDescent="0.25">
      <c r="A278">
        <v>277</v>
      </c>
      <c r="B278" t="str">
        <f>'Clean 2015'!A279</f>
        <v> Tarik Black</v>
      </c>
      <c r="C278" s="19">
        <v>63</v>
      </c>
      <c r="D278" s="19">
        <v>6</v>
      </c>
      <c r="E278" s="13">
        <f t="shared" si="9"/>
        <v>378</v>
      </c>
      <c r="F278" s="21">
        <f t="shared" si="8"/>
        <v>1.5360702203529302E-3</v>
      </c>
      <c r="Q278" s="34">
        <v>277</v>
      </c>
      <c r="R278" s="16">
        <v>272</v>
      </c>
      <c r="S278" t="s">
        <v>861</v>
      </c>
      <c r="T278">
        <v>55</v>
      </c>
      <c r="U278">
        <v>6.1</v>
      </c>
      <c r="V278" s="14">
        <f>Table3[[#This Row],[Gms]]*Table3[[#This Row],[PPG]]</f>
        <v>335.5</v>
      </c>
      <c r="W278" s="21">
        <f>Table3[[#This Row],[Total Pts]]/SUM(Table3[Total Pts])</f>
        <v>1.3633639125090165E-3</v>
      </c>
      <c r="X278">
        <f>Q278-Table3[[#This Row],[PPG Rank]]</f>
        <v>5</v>
      </c>
    </row>
    <row r="279" spans="1:24" x14ac:dyDescent="0.25">
      <c r="A279">
        <v>278</v>
      </c>
      <c r="B279" t="str">
        <f>'Clean 2015'!A280</f>
        <v> Kyle Singler</v>
      </c>
      <c r="C279" s="19">
        <v>80</v>
      </c>
      <c r="D279" s="19">
        <v>6</v>
      </c>
      <c r="E279" s="13">
        <f t="shared" si="9"/>
        <v>480</v>
      </c>
      <c r="F279" s="21">
        <f t="shared" si="8"/>
        <v>1.950565359178324E-3</v>
      </c>
      <c r="Q279" s="35">
        <v>278</v>
      </c>
      <c r="R279" s="16">
        <v>300</v>
      </c>
      <c r="S279" t="s">
        <v>879</v>
      </c>
      <c r="T279">
        <v>61</v>
      </c>
      <c r="U279">
        <v>5.5</v>
      </c>
      <c r="V279" s="14">
        <f>Table3[[#This Row],[Gms]]*Table3[[#This Row],[PPG]]</f>
        <v>335.5</v>
      </c>
      <c r="W279" s="21">
        <f>Table3[[#This Row],[Total Pts]]/SUM(Table3[Total Pts])</f>
        <v>1.3633639125090165E-3</v>
      </c>
      <c r="X279">
        <f>Q279-Table3[[#This Row],[PPG Rank]]</f>
        <v>-22</v>
      </c>
    </row>
    <row r="280" spans="1:24" x14ac:dyDescent="0.25">
      <c r="A280">
        <v>279</v>
      </c>
      <c r="B280" t="str">
        <f>'Clean 2015'!A281</f>
        <v> Otto Porter</v>
      </c>
      <c r="C280" s="19">
        <v>74</v>
      </c>
      <c r="D280" s="19">
        <v>6</v>
      </c>
      <c r="E280" s="13">
        <f t="shared" si="9"/>
        <v>444</v>
      </c>
      <c r="F280" s="21">
        <f t="shared" si="8"/>
        <v>1.8042729572399498E-3</v>
      </c>
      <c r="Q280" s="34">
        <v>279</v>
      </c>
      <c r="R280" s="15">
        <v>259</v>
      </c>
      <c r="S280" t="s">
        <v>850</v>
      </c>
      <c r="T280">
        <v>52</v>
      </c>
      <c r="U280">
        <v>6.4</v>
      </c>
      <c r="V280" s="14">
        <f>Table3[[#This Row],[Gms]]*Table3[[#This Row],[PPG]]</f>
        <v>332.8</v>
      </c>
      <c r="W280" s="21">
        <f>Table3[[#This Row],[Total Pts]]/SUM(Table3[Total Pts])</f>
        <v>1.3523919823636384E-3</v>
      </c>
      <c r="X280">
        <f>Q280-Table3[[#This Row],[PPG Rank]]</f>
        <v>20</v>
      </c>
    </row>
    <row r="281" spans="1:24" x14ac:dyDescent="0.25">
      <c r="A281">
        <v>280</v>
      </c>
      <c r="B281" t="str">
        <f>'Clean 2015'!A282</f>
        <v> Caron Butler</v>
      </c>
      <c r="C281" s="19">
        <v>78</v>
      </c>
      <c r="D281" s="19">
        <v>5.9</v>
      </c>
      <c r="E281" s="13">
        <f t="shared" si="9"/>
        <v>460.20000000000005</v>
      </c>
      <c r="F281" s="21">
        <f t="shared" si="8"/>
        <v>1.8701045381122185E-3</v>
      </c>
      <c r="Q281" s="35">
        <v>280</v>
      </c>
      <c r="R281" s="16">
        <v>332</v>
      </c>
      <c r="S281" t="s">
        <v>907</v>
      </c>
      <c r="T281">
        <v>68</v>
      </c>
      <c r="U281">
        <v>4.8</v>
      </c>
      <c r="V281" s="14">
        <f>Table3[[#This Row],[Gms]]*Table3[[#This Row],[PPG]]</f>
        <v>326.39999999999998</v>
      </c>
      <c r="W281" s="21">
        <f>Table3[[#This Row],[Total Pts]]/SUM(Table3[Total Pts])</f>
        <v>1.3263844442412606E-3</v>
      </c>
      <c r="X281">
        <f>Q281-Table3[[#This Row],[PPG Rank]]</f>
        <v>-52</v>
      </c>
    </row>
    <row r="282" spans="1:24" x14ac:dyDescent="0.25">
      <c r="A282">
        <v>281</v>
      </c>
      <c r="B282" t="str">
        <f>'Clean 2015'!A283</f>
        <v> Tyler Johnson</v>
      </c>
      <c r="C282" s="19">
        <v>32</v>
      </c>
      <c r="D282" s="19">
        <v>5.9</v>
      </c>
      <c r="E282" s="13">
        <f t="shared" si="9"/>
        <v>188.8</v>
      </c>
      <c r="F282" s="21">
        <f t="shared" si="8"/>
        <v>7.6722237461014089E-4</v>
      </c>
      <c r="Q282" s="34">
        <v>281</v>
      </c>
      <c r="R282" s="16">
        <v>284</v>
      </c>
      <c r="S282" t="s">
        <v>866</v>
      </c>
      <c r="T282">
        <v>55</v>
      </c>
      <c r="U282">
        <v>5.9</v>
      </c>
      <c r="V282" s="14">
        <f>Table3[[#This Row],[Gms]]*Table3[[#This Row],[PPG]]</f>
        <v>324.5</v>
      </c>
      <c r="W282" s="21">
        <f>Table3[[#This Row],[Total Pts]]/SUM(Table3[Total Pts])</f>
        <v>1.3186634563611798E-3</v>
      </c>
      <c r="X282">
        <f>Q282-Table3[[#This Row],[PPG Rank]]</f>
        <v>-3</v>
      </c>
    </row>
    <row r="283" spans="1:24" x14ac:dyDescent="0.25">
      <c r="A283">
        <v>282</v>
      </c>
      <c r="B283" t="str">
        <f>'Clean 2015'!A284</f>
        <v> Quincy Acy</v>
      </c>
      <c r="C283" s="19">
        <v>68</v>
      </c>
      <c r="D283" s="19">
        <v>5.9</v>
      </c>
      <c r="E283" s="13">
        <f t="shared" si="9"/>
        <v>401.20000000000005</v>
      </c>
      <c r="F283" s="21">
        <f t="shared" si="8"/>
        <v>1.6303475460465494E-3</v>
      </c>
      <c r="Q283" s="35">
        <v>282</v>
      </c>
      <c r="R283" s="15">
        <v>247</v>
      </c>
      <c r="S283" t="s">
        <v>842</v>
      </c>
      <c r="T283">
        <v>47</v>
      </c>
      <c r="U283">
        <v>6.9</v>
      </c>
      <c r="V283" s="14">
        <f>Table3[[#This Row],[Gms]]*Table3[[#This Row],[PPG]]</f>
        <v>324.3</v>
      </c>
      <c r="W283" s="21">
        <f>Table3[[#This Row],[Total Pts]]/SUM(Table3[Total Pts])</f>
        <v>1.3178507207948556E-3</v>
      </c>
      <c r="X283">
        <f>Q283-Table3[[#This Row],[PPG Rank]]</f>
        <v>35</v>
      </c>
    </row>
    <row r="284" spans="1:24" x14ac:dyDescent="0.25">
      <c r="A284">
        <v>283</v>
      </c>
      <c r="B284" t="str">
        <f>'Clean 2015'!A285</f>
        <v> Shaun Livingston</v>
      </c>
      <c r="C284" s="19">
        <v>78</v>
      </c>
      <c r="D284" s="19">
        <v>5.9</v>
      </c>
      <c r="E284" s="13">
        <f t="shared" si="9"/>
        <v>460.20000000000005</v>
      </c>
      <c r="F284" s="21">
        <f t="shared" si="8"/>
        <v>1.8701045381122185E-3</v>
      </c>
      <c r="Q284" s="34">
        <v>283</v>
      </c>
      <c r="R284" s="15">
        <v>329</v>
      </c>
      <c r="S284" t="s">
        <v>904</v>
      </c>
      <c r="T284">
        <v>67</v>
      </c>
      <c r="U284">
        <v>4.8</v>
      </c>
      <c r="V284" s="14">
        <f>Table3[[#This Row],[Gms]]*Table3[[#This Row],[PPG]]</f>
        <v>321.59999999999997</v>
      </c>
      <c r="W284" s="21">
        <f>Table3[[#This Row],[Total Pts]]/SUM(Table3[Total Pts])</f>
        <v>1.3068787906494773E-3</v>
      </c>
      <c r="X284">
        <f>Q284-Table3[[#This Row],[PPG Rank]]</f>
        <v>-46</v>
      </c>
    </row>
    <row r="285" spans="1:24" x14ac:dyDescent="0.25">
      <c r="A285">
        <v>284</v>
      </c>
      <c r="B285" t="str">
        <f>'Clean 2015'!A286</f>
        <v> Meyers Leonard</v>
      </c>
      <c r="C285" s="19">
        <v>55</v>
      </c>
      <c r="D285" s="19">
        <v>5.9</v>
      </c>
      <c r="E285" s="13">
        <f t="shared" si="9"/>
        <v>324.5</v>
      </c>
      <c r="F285" s="21">
        <f t="shared" si="8"/>
        <v>1.3186634563611796E-3</v>
      </c>
      <c r="Q285" s="35">
        <v>284</v>
      </c>
      <c r="R285" s="15">
        <v>345</v>
      </c>
      <c r="S285" t="s">
        <v>734</v>
      </c>
      <c r="T285">
        <v>73</v>
      </c>
      <c r="U285">
        <v>4.4000000000000004</v>
      </c>
      <c r="V285" s="14">
        <f>Table3[[#This Row],[Gms]]*Table3[[#This Row],[PPG]]</f>
        <v>321.20000000000005</v>
      </c>
      <c r="W285" s="21">
        <f>Table3[[#This Row],[Total Pts]]/SUM(Table3[Total Pts])</f>
        <v>1.3052533195168292E-3</v>
      </c>
      <c r="X285">
        <f>Q285-Table3[[#This Row],[PPG Rank]]</f>
        <v>-61</v>
      </c>
    </row>
    <row r="286" spans="1:24" x14ac:dyDescent="0.25">
      <c r="A286">
        <v>285</v>
      </c>
      <c r="B286" t="str">
        <f>'Clean 2015'!A287</f>
        <v> Willie Green</v>
      </c>
      <c r="C286" s="19">
        <v>52</v>
      </c>
      <c r="D286" s="19">
        <v>5.9</v>
      </c>
      <c r="E286" s="13">
        <f t="shared" si="9"/>
        <v>306.8</v>
      </c>
      <c r="F286" s="21">
        <f t="shared" si="8"/>
        <v>1.2467363587414788E-3</v>
      </c>
      <c r="Q286" s="34">
        <v>285</v>
      </c>
      <c r="R286" s="16">
        <v>306</v>
      </c>
      <c r="S286" t="s">
        <v>885</v>
      </c>
      <c r="T286">
        <v>60</v>
      </c>
      <c r="U286">
        <v>5.3</v>
      </c>
      <c r="V286" s="14">
        <f>Table3[[#This Row],[Gms]]*Table3[[#This Row],[PPG]]</f>
        <v>318</v>
      </c>
      <c r="W286" s="21">
        <f>Table3[[#This Row],[Total Pts]]/SUM(Table3[Total Pts])</f>
        <v>1.2922495504556399E-3</v>
      </c>
      <c r="X286">
        <f>Q286-Table3[[#This Row],[PPG Rank]]</f>
        <v>-21</v>
      </c>
    </row>
    <row r="287" spans="1:24" x14ac:dyDescent="0.25">
      <c r="A287">
        <v>286</v>
      </c>
      <c r="B287" t="str">
        <f>'Clean 2015'!A288</f>
        <v> Kyle O'Quinn</v>
      </c>
      <c r="C287" s="19">
        <v>51</v>
      </c>
      <c r="D287" s="19">
        <v>5.8</v>
      </c>
      <c r="E287" s="13">
        <f t="shared" si="9"/>
        <v>295.8</v>
      </c>
      <c r="F287" s="21">
        <f t="shared" si="8"/>
        <v>1.2020359025936424E-3</v>
      </c>
      <c r="Q287" s="35">
        <v>286</v>
      </c>
      <c r="R287" s="15">
        <v>323</v>
      </c>
      <c r="S287" t="s">
        <v>899</v>
      </c>
      <c r="T287">
        <v>63</v>
      </c>
      <c r="U287">
        <v>5</v>
      </c>
      <c r="V287" s="14">
        <f>Table3[[#This Row],[Gms]]*Table3[[#This Row],[PPG]]</f>
        <v>315</v>
      </c>
      <c r="W287" s="21">
        <f>Table3[[#This Row],[Total Pts]]/SUM(Table3[Total Pts])</f>
        <v>1.2800585169607756E-3</v>
      </c>
      <c r="X287">
        <f>Q287-Table3[[#This Row],[PPG Rank]]</f>
        <v>-37</v>
      </c>
    </row>
    <row r="288" spans="1:24" x14ac:dyDescent="0.25">
      <c r="A288">
        <v>287</v>
      </c>
      <c r="B288" t="str">
        <f>'Clean 2015'!A289</f>
        <v> Vince Carter</v>
      </c>
      <c r="C288" s="19">
        <v>66</v>
      </c>
      <c r="D288" s="19">
        <v>5.8</v>
      </c>
      <c r="E288" s="13">
        <f t="shared" si="9"/>
        <v>382.8</v>
      </c>
      <c r="F288" s="21">
        <f t="shared" si="8"/>
        <v>1.5555758739447135E-3</v>
      </c>
      <c r="Q288" s="34">
        <v>287</v>
      </c>
      <c r="R288" s="16">
        <v>324</v>
      </c>
      <c r="S288" t="s">
        <v>900</v>
      </c>
      <c r="T288">
        <v>62</v>
      </c>
      <c r="U288">
        <v>5</v>
      </c>
      <c r="V288" s="14">
        <f>Table3[[#This Row],[Gms]]*Table3[[#This Row],[PPG]]</f>
        <v>310</v>
      </c>
      <c r="W288" s="21">
        <f>Table3[[#This Row],[Total Pts]]/SUM(Table3[Total Pts])</f>
        <v>1.259740127802668E-3</v>
      </c>
      <c r="X288">
        <f>Q288-Table3[[#This Row],[PPG Rank]]</f>
        <v>-37</v>
      </c>
    </row>
    <row r="289" spans="1:24" x14ac:dyDescent="0.25">
      <c r="A289">
        <v>288</v>
      </c>
      <c r="B289" t="str">
        <f>'Clean 2015'!A290</f>
        <v> Spencer Hawes</v>
      </c>
      <c r="C289" s="19">
        <v>73</v>
      </c>
      <c r="D289" s="19">
        <v>5.8</v>
      </c>
      <c r="E289" s="13">
        <f t="shared" si="9"/>
        <v>423.4</v>
      </c>
      <c r="F289" s="21">
        <f t="shared" si="8"/>
        <v>1.7205611939085466E-3</v>
      </c>
      <c r="Q289" s="35">
        <v>288</v>
      </c>
      <c r="R289" s="15">
        <v>269</v>
      </c>
      <c r="S289" t="s">
        <v>859</v>
      </c>
      <c r="T289">
        <v>50</v>
      </c>
      <c r="U289">
        <v>6.2</v>
      </c>
      <c r="V289" s="14">
        <f>Table3[[#This Row],[Gms]]*Table3[[#This Row],[PPG]]</f>
        <v>310</v>
      </c>
      <c r="W289" s="21">
        <f>Table3[[#This Row],[Total Pts]]/SUM(Table3[Total Pts])</f>
        <v>1.259740127802668E-3</v>
      </c>
      <c r="X289">
        <f>Q289-Table3[[#This Row],[PPG Rank]]</f>
        <v>19</v>
      </c>
    </row>
    <row r="290" spans="1:24" x14ac:dyDescent="0.25">
      <c r="A290">
        <v>289</v>
      </c>
      <c r="B290" t="str">
        <f>'Clean 2015'!A291</f>
        <v> Richard Jefferson</v>
      </c>
      <c r="C290" s="19">
        <v>74</v>
      </c>
      <c r="D290" s="19">
        <v>5.8</v>
      </c>
      <c r="E290" s="13">
        <f t="shared" si="9"/>
        <v>429.2</v>
      </c>
      <c r="F290" s="21">
        <f t="shared" si="8"/>
        <v>1.7441305253319515E-3</v>
      </c>
      <c r="Q290" s="34">
        <v>289</v>
      </c>
      <c r="R290" s="15">
        <v>335</v>
      </c>
      <c r="S290" t="s">
        <v>909</v>
      </c>
      <c r="T290">
        <v>67</v>
      </c>
      <c r="U290">
        <v>4.5999999999999996</v>
      </c>
      <c r="V290" s="14">
        <f>Table3[[#This Row],[Gms]]*Table3[[#This Row],[PPG]]</f>
        <v>308.2</v>
      </c>
      <c r="W290" s="21">
        <f>Table3[[#This Row],[Total Pts]]/SUM(Table3[Total Pts])</f>
        <v>1.2524255077057491E-3</v>
      </c>
      <c r="X290">
        <f>Q290-Table3[[#This Row],[PPG Rank]]</f>
        <v>-46</v>
      </c>
    </row>
    <row r="291" spans="1:24" x14ac:dyDescent="0.25">
      <c r="A291">
        <v>290</v>
      </c>
      <c r="B291" t="str">
        <f>'Clean 2015'!A292</f>
        <v> Kirk Hinrich</v>
      </c>
      <c r="C291" s="19">
        <v>66</v>
      </c>
      <c r="D291" s="19">
        <v>5.7</v>
      </c>
      <c r="E291" s="13">
        <f t="shared" si="9"/>
        <v>376.2</v>
      </c>
      <c r="F291" s="21">
        <f t="shared" si="8"/>
        <v>1.5287556002560115E-3</v>
      </c>
      <c r="Q291" s="35">
        <v>290</v>
      </c>
      <c r="R291" s="16">
        <v>292</v>
      </c>
      <c r="S291" t="s">
        <v>872</v>
      </c>
      <c r="T291">
        <v>54</v>
      </c>
      <c r="U291">
        <v>5.7</v>
      </c>
      <c r="V291" s="14">
        <f>Table3[[#This Row],[Gms]]*Table3[[#This Row],[PPG]]</f>
        <v>307.8</v>
      </c>
      <c r="W291" s="21">
        <f>Table3[[#This Row],[Total Pts]]/SUM(Table3[Total Pts])</f>
        <v>1.2508000365731007E-3</v>
      </c>
      <c r="X291">
        <f>Q291-Table3[[#This Row],[PPG Rank]]</f>
        <v>-2</v>
      </c>
    </row>
    <row r="292" spans="1:24" x14ac:dyDescent="0.25">
      <c r="A292">
        <v>291</v>
      </c>
      <c r="B292" t="str">
        <f>'Clean 2015'!A293</f>
        <v> Nate Robinson</v>
      </c>
      <c r="C292" s="19">
        <v>42</v>
      </c>
      <c r="D292" s="19">
        <v>5.7</v>
      </c>
      <c r="E292" s="13">
        <f t="shared" si="9"/>
        <v>239.4</v>
      </c>
      <c r="F292" s="21">
        <f t="shared" si="8"/>
        <v>9.7284447289018919E-4</v>
      </c>
      <c r="Q292" s="34">
        <v>291</v>
      </c>
      <c r="R292" s="15">
        <v>101</v>
      </c>
      <c r="S292" t="s">
        <v>781</v>
      </c>
      <c r="T292">
        <v>25</v>
      </c>
      <c r="U292">
        <v>12.3</v>
      </c>
      <c r="V292" s="14">
        <f>Table3[[#This Row],[Gms]]*Table3[[#This Row],[PPG]]</f>
        <v>307.5</v>
      </c>
      <c r="W292" s="21">
        <f>Table3[[#This Row],[Total Pts]]/SUM(Table3[Total Pts])</f>
        <v>1.2495809332236142E-3</v>
      </c>
      <c r="X292">
        <f>Q292-Table3[[#This Row],[PPG Rank]]</f>
        <v>190</v>
      </c>
    </row>
    <row r="293" spans="1:24" x14ac:dyDescent="0.25">
      <c r="A293">
        <v>292</v>
      </c>
      <c r="B293" t="str">
        <f>'Clean 2015'!A294</f>
        <v> Thomas Robinson</v>
      </c>
      <c r="C293" s="19">
        <v>54</v>
      </c>
      <c r="D293" s="19">
        <v>5.7</v>
      </c>
      <c r="E293" s="13">
        <f t="shared" si="9"/>
        <v>307.8</v>
      </c>
      <c r="F293" s="21">
        <f t="shared" si="8"/>
        <v>1.2508000365731003E-3</v>
      </c>
      <c r="Q293" s="35">
        <v>292</v>
      </c>
      <c r="R293" s="15">
        <v>331</v>
      </c>
      <c r="S293" t="s">
        <v>906</v>
      </c>
      <c r="T293">
        <v>64</v>
      </c>
      <c r="U293">
        <v>4.8</v>
      </c>
      <c r="V293" s="14">
        <f>Table3[[#This Row],[Gms]]*Table3[[#This Row],[PPG]]</f>
        <v>307.2</v>
      </c>
      <c r="W293" s="21">
        <f>Table3[[#This Row],[Total Pts]]/SUM(Table3[Total Pts])</f>
        <v>1.2483618298741277E-3</v>
      </c>
      <c r="X293">
        <f>Q293-Table3[[#This Row],[PPG Rank]]</f>
        <v>-39</v>
      </c>
    </row>
    <row r="294" spans="1:24" x14ac:dyDescent="0.25">
      <c r="A294">
        <v>293</v>
      </c>
      <c r="B294" t="str">
        <f>'Clean 2015'!A295</f>
        <v> Pero Antic</v>
      </c>
      <c r="C294" s="19">
        <v>63</v>
      </c>
      <c r="D294" s="19">
        <v>5.7</v>
      </c>
      <c r="E294" s="13">
        <f t="shared" si="9"/>
        <v>359.1</v>
      </c>
      <c r="F294" s="21">
        <f t="shared" si="8"/>
        <v>1.4592667093352837E-3</v>
      </c>
      <c r="Q294" s="34">
        <v>293</v>
      </c>
      <c r="R294" s="15">
        <v>285</v>
      </c>
      <c r="S294" t="s">
        <v>867</v>
      </c>
      <c r="T294">
        <v>52</v>
      </c>
      <c r="U294">
        <v>5.9</v>
      </c>
      <c r="V294" s="14">
        <f>Table3[[#This Row],[Gms]]*Table3[[#This Row],[PPG]]</f>
        <v>306.8</v>
      </c>
      <c r="W294" s="21">
        <f>Table3[[#This Row],[Total Pts]]/SUM(Table3[Total Pts])</f>
        <v>1.2467363587414793E-3</v>
      </c>
      <c r="X294">
        <f>Q294-Table3[[#This Row],[PPG Rank]]</f>
        <v>8</v>
      </c>
    </row>
    <row r="295" spans="1:24" x14ac:dyDescent="0.25">
      <c r="A295">
        <v>294</v>
      </c>
      <c r="B295" t="str">
        <f>'Clean 2015'!A296</f>
        <v> Chris Johnson</v>
      </c>
      <c r="C295" s="19">
        <v>29</v>
      </c>
      <c r="D295" s="19">
        <v>5.7</v>
      </c>
      <c r="E295" s="13">
        <f t="shared" si="9"/>
        <v>165.3</v>
      </c>
      <c r="F295" s="21">
        <f t="shared" si="8"/>
        <v>6.7172594556703545E-4</v>
      </c>
      <c r="Q295" s="35">
        <v>294</v>
      </c>
      <c r="R295" s="16">
        <v>304</v>
      </c>
      <c r="S295" t="s">
        <v>883</v>
      </c>
      <c r="T295">
        <v>55</v>
      </c>
      <c r="U295">
        <v>5.4</v>
      </c>
      <c r="V295" s="14">
        <f>Table3[[#This Row],[Gms]]*Table3[[#This Row],[PPG]]</f>
        <v>297</v>
      </c>
      <c r="W295" s="21">
        <f>Table3[[#This Row],[Total Pts]]/SUM(Table3[Total Pts])</f>
        <v>1.2069123159915882E-3</v>
      </c>
      <c r="X295">
        <f>Q295-Table3[[#This Row],[PPG Rank]]</f>
        <v>-10</v>
      </c>
    </row>
    <row r="296" spans="1:24" x14ac:dyDescent="0.25">
      <c r="A296">
        <v>295</v>
      </c>
      <c r="B296" t="str">
        <f>'Clean 2015'!A297</f>
        <v> John Jenkins</v>
      </c>
      <c r="C296" s="19">
        <v>24</v>
      </c>
      <c r="D296" s="19">
        <v>5.6</v>
      </c>
      <c r="E296" s="13">
        <f t="shared" si="9"/>
        <v>134.39999999999998</v>
      </c>
      <c r="F296" s="21">
        <f t="shared" si="8"/>
        <v>5.4615830056993064E-4</v>
      </c>
      <c r="Q296" s="34">
        <v>295</v>
      </c>
      <c r="R296" s="15">
        <v>315</v>
      </c>
      <c r="S296" t="s">
        <v>892</v>
      </c>
      <c r="T296">
        <v>57</v>
      </c>
      <c r="U296">
        <v>5.2</v>
      </c>
      <c r="V296" s="14">
        <f>Table3[[#This Row],[Gms]]*Table3[[#This Row],[PPG]]</f>
        <v>296.40000000000003</v>
      </c>
      <c r="W296" s="21">
        <f>Table3[[#This Row],[Total Pts]]/SUM(Table3[Total Pts])</f>
        <v>1.2044741092926156E-3</v>
      </c>
      <c r="X296">
        <f>Q296-Table3[[#This Row],[PPG Rank]]</f>
        <v>-20</v>
      </c>
    </row>
    <row r="297" spans="1:24" x14ac:dyDescent="0.25">
      <c r="A297">
        <v>296</v>
      </c>
      <c r="B297" t="str">
        <f>'Clean 2015'!A298</f>
        <v> Archie Goodwin</v>
      </c>
      <c r="C297" s="19">
        <v>41</v>
      </c>
      <c r="D297" s="19">
        <v>5.6</v>
      </c>
      <c r="E297" s="13">
        <f t="shared" si="9"/>
        <v>229.6</v>
      </c>
      <c r="F297" s="21">
        <f t="shared" si="8"/>
        <v>9.3302043014029839E-4</v>
      </c>
      <c r="Q297" s="35">
        <v>296</v>
      </c>
      <c r="R297" s="15">
        <v>261</v>
      </c>
      <c r="S297" t="s">
        <v>852</v>
      </c>
      <c r="T297">
        <v>47</v>
      </c>
      <c r="U297">
        <v>6.3</v>
      </c>
      <c r="V297" s="14">
        <f>Table3[[#This Row],[Gms]]*Table3[[#This Row],[PPG]]</f>
        <v>296.09999999999997</v>
      </c>
      <c r="W297" s="21">
        <f>Table3[[#This Row],[Total Pts]]/SUM(Table3[Total Pts])</f>
        <v>1.2032550059431289E-3</v>
      </c>
      <c r="X297">
        <f>Q297-Table3[[#This Row],[PPG Rank]]</f>
        <v>35</v>
      </c>
    </row>
    <row r="298" spans="1:24" x14ac:dyDescent="0.25">
      <c r="A298">
        <v>297</v>
      </c>
      <c r="B298" t="str">
        <f>'Clean 2015'!A299</f>
        <v> Al-Farouq Aminu</v>
      </c>
      <c r="C298" s="19">
        <v>74</v>
      </c>
      <c r="D298" s="19">
        <v>5.6</v>
      </c>
      <c r="E298" s="13">
        <f t="shared" si="9"/>
        <v>414.4</v>
      </c>
      <c r="F298" s="21">
        <f t="shared" si="8"/>
        <v>1.683988093423953E-3</v>
      </c>
      <c r="Q298" s="34">
        <v>297</v>
      </c>
      <c r="R298" s="15">
        <v>369</v>
      </c>
      <c r="S298" t="s">
        <v>737</v>
      </c>
      <c r="T298">
        <v>74</v>
      </c>
      <c r="U298">
        <v>4</v>
      </c>
      <c r="V298" s="14">
        <f>Table3[[#This Row],[Gms]]*Table3[[#This Row],[PPG]]</f>
        <v>296</v>
      </c>
      <c r="W298" s="21">
        <f>Table3[[#This Row],[Total Pts]]/SUM(Table3[Total Pts])</f>
        <v>1.2028486381599668E-3</v>
      </c>
      <c r="X298">
        <f>Q298-Table3[[#This Row],[PPG Rank]]</f>
        <v>-72</v>
      </c>
    </row>
    <row r="299" spans="1:24" x14ac:dyDescent="0.25">
      <c r="A299">
        <v>298</v>
      </c>
      <c r="B299" t="str">
        <f>'Clean 2015'!A300</f>
        <v> P.J. Hairston</v>
      </c>
      <c r="C299" s="19">
        <v>45</v>
      </c>
      <c r="D299" s="19">
        <v>5.6</v>
      </c>
      <c r="E299" s="13">
        <f t="shared" si="9"/>
        <v>251.99999999999997</v>
      </c>
      <c r="F299" s="21">
        <f t="shared" si="8"/>
        <v>1.0240468135686201E-3</v>
      </c>
      <c r="Q299" s="35">
        <v>298</v>
      </c>
      <c r="R299" s="16">
        <v>286</v>
      </c>
      <c r="S299" t="s">
        <v>868</v>
      </c>
      <c r="T299">
        <v>51</v>
      </c>
      <c r="U299">
        <v>5.8</v>
      </c>
      <c r="V299" s="14">
        <f>Table3[[#This Row],[Gms]]*Table3[[#This Row],[PPG]]</f>
        <v>295.8</v>
      </c>
      <c r="W299" s="21">
        <f>Table3[[#This Row],[Total Pts]]/SUM(Table3[Total Pts])</f>
        <v>1.2020359025936426E-3</v>
      </c>
      <c r="X299">
        <f>Q299-Table3[[#This Row],[PPG Rank]]</f>
        <v>12</v>
      </c>
    </row>
    <row r="300" spans="1:24" x14ac:dyDescent="0.25">
      <c r="A300">
        <v>299</v>
      </c>
      <c r="B300" t="str">
        <f>'Clean 2015'!A301</f>
        <v> Sean Kilpatrick</v>
      </c>
      <c r="C300" s="19">
        <v>4</v>
      </c>
      <c r="D300" s="19">
        <v>5.5</v>
      </c>
      <c r="E300" s="13">
        <f t="shared" si="9"/>
        <v>22</v>
      </c>
      <c r="F300" s="21">
        <f t="shared" si="8"/>
        <v>8.9400912295673187E-5</v>
      </c>
      <c r="Q300" s="34">
        <v>299</v>
      </c>
      <c r="R300" s="15">
        <v>371</v>
      </c>
      <c r="S300" t="s">
        <v>738</v>
      </c>
      <c r="T300">
        <v>73</v>
      </c>
      <c r="U300">
        <v>4</v>
      </c>
      <c r="V300" s="14">
        <f>Table3[[#This Row],[Gms]]*Table3[[#This Row],[PPG]]</f>
        <v>292</v>
      </c>
      <c r="W300" s="21">
        <f>Table3[[#This Row],[Total Pts]]/SUM(Table3[Total Pts])</f>
        <v>1.1865939268334807E-3</v>
      </c>
      <c r="X300">
        <f>Q300-Table3[[#This Row],[PPG Rank]]</f>
        <v>-72</v>
      </c>
    </row>
    <row r="301" spans="1:24" x14ac:dyDescent="0.25">
      <c r="A301">
        <v>300</v>
      </c>
      <c r="B301" t="str">
        <f>'Clean 2015'!A302</f>
        <v> Cole Aldrich</v>
      </c>
      <c r="C301" s="19">
        <v>61</v>
      </c>
      <c r="D301" s="19">
        <v>5.5</v>
      </c>
      <c r="E301" s="13">
        <f t="shared" si="9"/>
        <v>335.5</v>
      </c>
      <c r="F301" s="21">
        <f t="shared" si="8"/>
        <v>1.3633639125090161E-3</v>
      </c>
      <c r="Q301" s="35">
        <v>300</v>
      </c>
      <c r="R301" s="16">
        <v>342</v>
      </c>
      <c r="S301" t="s">
        <v>916</v>
      </c>
      <c r="T301">
        <v>63</v>
      </c>
      <c r="U301">
        <v>4.5</v>
      </c>
      <c r="V301" s="14">
        <f>Table3[[#This Row],[Gms]]*Table3[[#This Row],[PPG]]</f>
        <v>283.5</v>
      </c>
      <c r="W301" s="21">
        <f>Table3[[#This Row],[Total Pts]]/SUM(Table3[Total Pts])</f>
        <v>1.1520526652646979E-3</v>
      </c>
      <c r="X301">
        <f>Q301-Table3[[#This Row],[PPG Rank]]</f>
        <v>-42</v>
      </c>
    </row>
    <row r="302" spans="1:24" x14ac:dyDescent="0.25">
      <c r="A302">
        <v>301</v>
      </c>
      <c r="B302" t="str">
        <f>'Clean 2015'!A303</f>
        <v> Shawne Williams</v>
      </c>
      <c r="C302" s="19">
        <v>63</v>
      </c>
      <c r="D302" s="19">
        <v>5.4</v>
      </c>
      <c r="E302" s="13">
        <f t="shared" si="9"/>
        <v>340.20000000000005</v>
      </c>
      <c r="F302" s="21">
        <f t="shared" si="8"/>
        <v>1.3824631983176375E-3</v>
      </c>
      <c r="Q302" s="34">
        <v>301</v>
      </c>
      <c r="R302" s="16">
        <v>308</v>
      </c>
      <c r="S302" t="s">
        <v>887</v>
      </c>
      <c r="T302">
        <v>52</v>
      </c>
      <c r="U302">
        <v>5.3</v>
      </c>
      <c r="V302" s="14">
        <f>Table3[[#This Row],[Gms]]*Table3[[#This Row],[PPG]]</f>
        <v>275.59999999999997</v>
      </c>
      <c r="W302" s="21">
        <f>Table3[[#This Row],[Total Pts]]/SUM(Table3[Total Pts])</f>
        <v>1.1199496103948879E-3</v>
      </c>
      <c r="X302">
        <f>Q302-Table3[[#This Row],[PPG Rank]]</f>
        <v>-7</v>
      </c>
    </row>
    <row r="303" spans="1:24" x14ac:dyDescent="0.25">
      <c r="A303">
        <v>302</v>
      </c>
      <c r="B303" t="str">
        <f>'Clean 2015'!A304</f>
        <v> Cleanthony Early</v>
      </c>
      <c r="C303" s="19">
        <v>39</v>
      </c>
      <c r="D303" s="19">
        <v>5.4</v>
      </c>
      <c r="E303" s="13">
        <f t="shared" si="9"/>
        <v>210.60000000000002</v>
      </c>
      <c r="F303" s="21">
        <f t="shared" si="8"/>
        <v>8.5581055133948983E-4</v>
      </c>
      <c r="Q303" s="35">
        <v>302</v>
      </c>
      <c r="R303" s="15">
        <v>303</v>
      </c>
      <c r="S303" t="s">
        <v>882</v>
      </c>
      <c r="T303">
        <v>51</v>
      </c>
      <c r="U303">
        <v>5.4</v>
      </c>
      <c r="V303" s="14">
        <f>Table3[[#This Row],[Gms]]*Table3[[#This Row],[PPG]]</f>
        <v>275.40000000000003</v>
      </c>
      <c r="W303" s="21">
        <f>Table3[[#This Row],[Total Pts]]/SUM(Table3[Total Pts])</f>
        <v>1.1191368748285639E-3</v>
      </c>
      <c r="X303">
        <f>Q303-Table3[[#This Row],[PPG Rank]]</f>
        <v>-1</v>
      </c>
    </row>
    <row r="304" spans="1:24" x14ac:dyDescent="0.25">
      <c r="A304">
        <v>303</v>
      </c>
      <c r="B304" t="str">
        <f>'Clean 2015'!A305</f>
        <v> Drew Gooden</v>
      </c>
      <c r="C304" s="19">
        <v>51</v>
      </c>
      <c r="D304" s="19">
        <v>5.4</v>
      </c>
      <c r="E304" s="13">
        <f t="shared" si="9"/>
        <v>275.40000000000003</v>
      </c>
      <c r="F304" s="21">
        <f t="shared" si="8"/>
        <v>1.1191368748285635E-3</v>
      </c>
      <c r="Q304" s="34">
        <v>303</v>
      </c>
      <c r="R304" s="16">
        <v>366</v>
      </c>
      <c r="S304" t="s">
        <v>937</v>
      </c>
      <c r="T304">
        <v>67</v>
      </c>
      <c r="U304">
        <v>4.0999999999999996</v>
      </c>
      <c r="V304" s="14">
        <f>Table3[[#This Row],[Gms]]*Table3[[#This Row],[PPG]]</f>
        <v>274.7</v>
      </c>
      <c r="W304" s="21">
        <f>Table3[[#This Row],[Total Pts]]/SUM(Table3[Total Pts])</f>
        <v>1.1162923003464286E-3</v>
      </c>
      <c r="X304">
        <f>Q304-Table3[[#This Row],[PPG Rank]]</f>
        <v>-63</v>
      </c>
    </row>
    <row r="305" spans="1:24" x14ac:dyDescent="0.25">
      <c r="A305">
        <v>304</v>
      </c>
      <c r="B305" t="str">
        <f>'Clean 2015'!A306</f>
        <v> Shelvin Mack</v>
      </c>
      <c r="C305" s="19">
        <v>55</v>
      </c>
      <c r="D305" s="19">
        <v>5.4</v>
      </c>
      <c r="E305" s="13">
        <f t="shared" si="9"/>
        <v>297</v>
      </c>
      <c r="F305" s="21">
        <f t="shared" si="8"/>
        <v>1.206912315991588E-3</v>
      </c>
      <c r="Q305" s="35">
        <v>304</v>
      </c>
      <c r="R305" s="16">
        <v>330</v>
      </c>
      <c r="S305" t="s">
        <v>905</v>
      </c>
      <c r="T305">
        <v>57</v>
      </c>
      <c r="U305">
        <v>4.8</v>
      </c>
      <c r="V305" s="14">
        <f>Table3[[#This Row],[Gms]]*Table3[[#This Row],[PPG]]</f>
        <v>273.59999999999997</v>
      </c>
      <c r="W305" s="21">
        <f>Table3[[#This Row],[Total Pts]]/SUM(Table3[Total Pts])</f>
        <v>1.1118222547316448E-3</v>
      </c>
      <c r="X305">
        <f>Q305-Table3[[#This Row],[PPG Rank]]</f>
        <v>-26</v>
      </c>
    </row>
    <row r="306" spans="1:24" x14ac:dyDescent="0.25">
      <c r="A306">
        <v>305</v>
      </c>
      <c r="B306" t="str">
        <f>'Clean 2015'!A307</f>
        <v> Bryce Cotton</v>
      </c>
      <c r="C306" s="19">
        <v>15</v>
      </c>
      <c r="D306" s="19">
        <v>5.3</v>
      </c>
      <c r="E306" s="13">
        <f t="shared" si="9"/>
        <v>79.5</v>
      </c>
      <c r="F306" s="21">
        <f t="shared" si="8"/>
        <v>3.2306238761390993E-4</v>
      </c>
      <c r="Q306" s="34">
        <v>305</v>
      </c>
      <c r="R306" s="16">
        <v>364</v>
      </c>
      <c r="S306" t="s">
        <v>935</v>
      </c>
      <c r="T306">
        <v>66</v>
      </c>
      <c r="U306">
        <v>4.0999999999999996</v>
      </c>
      <c r="V306" s="14">
        <f>Table3[[#This Row],[Gms]]*Table3[[#This Row],[PPG]]</f>
        <v>270.59999999999997</v>
      </c>
      <c r="W306" s="21">
        <f>Table3[[#This Row],[Total Pts]]/SUM(Table3[Total Pts])</f>
        <v>1.0996312212367804E-3</v>
      </c>
      <c r="X306">
        <f>Q306-Table3[[#This Row],[PPG Rank]]</f>
        <v>-59</v>
      </c>
    </row>
    <row r="307" spans="1:24" x14ac:dyDescent="0.25">
      <c r="A307">
        <v>306</v>
      </c>
      <c r="B307" t="str">
        <f>'Clean 2015'!A308</f>
        <v> Chris Andersen</v>
      </c>
      <c r="C307" s="19">
        <v>60</v>
      </c>
      <c r="D307" s="19">
        <v>5.3</v>
      </c>
      <c r="E307" s="13">
        <f t="shared" si="9"/>
        <v>318</v>
      </c>
      <c r="F307" s="21">
        <f t="shared" si="8"/>
        <v>1.2922495504556397E-3</v>
      </c>
      <c r="Q307" s="35">
        <v>306</v>
      </c>
      <c r="R307" s="15">
        <v>385</v>
      </c>
      <c r="S307" t="s">
        <v>740</v>
      </c>
      <c r="T307">
        <v>74</v>
      </c>
      <c r="U307">
        <v>3.6</v>
      </c>
      <c r="V307" s="14">
        <f>Table3[[#This Row],[Gms]]*Table3[[#This Row],[PPG]]</f>
        <v>266.40000000000003</v>
      </c>
      <c r="W307" s="21">
        <f>Table3[[#This Row],[Total Pts]]/SUM(Table3[Total Pts])</f>
        <v>1.0825637743439704E-3</v>
      </c>
      <c r="X307">
        <f>Q307-Table3[[#This Row],[PPG Rank]]</f>
        <v>-79</v>
      </c>
    </row>
    <row r="308" spans="1:24" x14ac:dyDescent="0.25">
      <c r="A308">
        <v>307</v>
      </c>
      <c r="B308" t="str">
        <f>'Clean 2015'!A309</f>
        <v> Brandon Davies</v>
      </c>
      <c r="C308" s="19">
        <v>27</v>
      </c>
      <c r="D308" s="19">
        <v>5.3</v>
      </c>
      <c r="E308" s="13">
        <f t="shared" si="9"/>
        <v>143.1</v>
      </c>
      <c r="F308" s="21">
        <f t="shared" si="8"/>
        <v>5.8151229770503788E-4</v>
      </c>
      <c r="Q308" s="34">
        <v>307</v>
      </c>
      <c r="R308" s="16">
        <v>384</v>
      </c>
      <c r="S308" t="s">
        <v>739</v>
      </c>
      <c r="T308">
        <v>72</v>
      </c>
      <c r="U308">
        <v>3.7</v>
      </c>
      <c r="V308" s="14">
        <f>Table3[[#This Row],[Gms]]*Table3[[#This Row],[PPG]]</f>
        <v>266.40000000000003</v>
      </c>
      <c r="W308" s="21">
        <f>Table3[[#This Row],[Total Pts]]/SUM(Table3[Total Pts])</f>
        <v>1.0825637743439704E-3</v>
      </c>
      <c r="X308">
        <f>Q308-Table3[[#This Row],[PPG Rank]]</f>
        <v>-77</v>
      </c>
    </row>
    <row r="309" spans="1:24" x14ac:dyDescent="0.25">
      <c r="A309">
        <v>308</v>
      </c>
      <c r="B309" t="str">
        <f>'Clean 2015'!A310</f>
        <v> Thabo Sefolosha</v>
      </c>
      <c r="C309" s="19">
        <v>52</v>
      </c>
      <c r="D309" s="19">
        <v>5.3</v>
      </c>
      <c r="E309" s="13">
        <f t="shared" si="9"/>
        <v>275.59999999999997</v>
      </c>
      <c r="F309" s="21">
        <f t="shared" si="8"/>
        <v>1.1199496103948877E-3</v>
      </c>
      <c r="Q309" s="35">
        <v>308</v>
      </c>
      <c r="R309" s="16">
        <v>356</v>
      </c>
      <c r="S309" t="s">
        <v>927</v>
      </c>
      <c r="T309">
        <v>61</v>
      </c>
      <c r="U309">
        <v>4.3</v>
      </c>
      <c r="V309" s="14">
        <f>Table3[[#This Row],[Gms]]*Table3[[#This Row],[PPG]]</f>
        <v>262.3</v>
      </c>
      <c r="W309" s="21">
        <f>Table3[[#This Row],[Total Pts]]/SUM(Table3[Total Pts])</f>
        <v>1.065902695234322E-3</v>
      </c>
      <c r="X309">
        <f>Q309-Table3[[#This Row],[PPG Rank]]</f>
        <v>-48</v>
      </c>
    </row>
    <row r="310" spans="1:24" x14ac:dyDescent="0.25">
      <c r="A310">
        <v>309</v>
      </c>
      <c r="B310" t="str">
        <f>'Clean 2015'!A311</f>
        <v> Ricky Ledo</v>
      </c>
      <c r="C310" s="19">
        <v>17</v>
      </c>
      <c r="D310" s="19">
        <v>5.3</v>
      </c>
      <c r="E310" s="13">
        <f t="shared" si="9"/>
        <v>90.1</v>
      </c>
      <c r="F310" s="21">
        <f t="shared" si="8"/>
        <v>3.6613737262909787E-4</v>
      </c>
      <c r="Q310" s="34">
        <v>309</v>
      </c>
      <c r="R310" s="16">
        <v>358</v>
      </c>
      <c r="S310" t="s">
        <v>929</v>
      </c>
      <c r="T310">
        <v>62</v>
      </c>
      <c r="U310">
        <v>4.2</v>
      </c>
      <c r="V310" s="14">
        <f>Table3[[#This Row],[Gms]]*Table3[[#This Row],[PPG]]</f>
        <v>260.40000000000003</v>
      </c>
      <c r="W310" s="21">
        <f>Table3[[#This Row],[Total Pts]]/SUM(Table3[Total Pts])</f>
        <v>1.0581817073542412E-3</v>
      </c>
      <c r="X310">
        <f>Q310-Table3[[#This Row],[PPG Rank]]</f>
        <v>-49</v>
      </c>
    </row>
    <row r="311" spans="1:24" x14ac:dyDescent="0.25">
      <c r="A311">
        <v>310</v>
      </c>
      <c r="B311" t="str">
        <f>'Clean 2015'!A312</f>
        <v> Elijah Millsap</v>
      </c>
      <c r="C311" s="19">
        <v>47</v>
      </c>
      <c r="D311" s="19">
        <v>5.3</v>
      </c>
      <c r="E311" s="13">
        <f t="shared" si="9"/>
        <v>249.1</v>
      </c>
      <c r="F311" s="21">
        <f t="shared" si="8"/>
        <v>1.0122621478569178E-3</v>
      </c>
      <c r="Q311" s="35">
        <v>310</v>
      </c>
      <c r="R311" s="15">
        <v>319</v>
      </c>
      <c r="S311" t="s">
        <v>895</v>
      </c>
      <c r="T311">
        <v>51</v>
      </c>
      <c r="U311">
        <v>5.0999999999999996</v>
      </c>
      <c r="V311" s="14">
        <f>Table3[[#This Row],[Gms]]*Table3[[#This Row],[PPG]]</f>
        <v>260.09999999999997</v>
      </c>
      <c r="W311" s="21">
        <f>Table3[[#This Row],[Total Pts]]/SUM(Table3[Total Pts])</f>
        <v>1.0569626040047545E-3</v>
      </c>
      <c r="X311">
        <f>Q311-Table3[[#This Row],[PPG Rank]]</f>
        <v>-9</v>
      </c>
    </row>
    <row r="312" spans="1:24" x14ac:dyDescent="0.25">
      <c r="A312">
        <v>311</v>
      </c>
      <c r="B312" t="str">
        <f>'Clean 2015'!A313</f>
        <v> Justin Hamilton</v>
      </c>
      <c r="C312" s="19">
        <v>41</v>
      </c>
      <c r="D312" s="19">
        <v>5.3</v>
      </c>
      <c r="E312" s="13">
        <f t="shared" si="9"/>
        <v>217.29999999999998</v>
      </c>
      <c r="F312" s="21">
        <f t="shared" si="8"/>
        <v>8.8303719281135372E-4</v>
      </c>
      <c r="Q312" s="34">
        <v>311</v>
      </c>
      <c r="R312" s="16">
        <v>328</v>
      </c>
      <c r="S312" t="s">
        <v>903</v>
      </c>
      <c r="T312">
        <v>53</v>
      </c>
      <c r="U312">
        <v>4.9000000000000004</v>
      </c>
      <c r="V312" s="14">
        <f>Table3[[#This Row],[Gms]]*Table3[[#This Row],[PPG]]</f>
        <v>259.70000000000005</v>
      </c>
      <c r="W312" s="21">
        <f>Table3[[#This Row],[Total Pts]]/SUM(Table3[Total Pts])</f>
        <v>1.0553371328721063E-3</v>
      </c>
      <c r="X312">
        <f>Q312-Table3[[#This Row],[PPG Rank]]</f>
        <v>-17</v>
      </c>
    </row>
    <row r="313" spans="1:24" x14ac:dyDescent="0.25">
      <c r="A313">
        <v>312</v>
      </c>
      <c r="B313" t="str">
        <f>'Clean 2015'!A314</f>
        <v> Dante Cunningham</v>
      </c>
      <c r="C313" s="19">
        <v>66</v>
      </c>
      <c r="D313" s="19">
        <v>5.2</v>
      </c>
      <c r="E313" s="13">
        <f t="shared" si="9"/>
        <v>343.2</v>
      </c>
      <c r="F313" s="21">
        <f t="shared" si="8"/>
        <v>1.3946542318125016E-3</v>
      </c>
      <c r="Q313" s="35">
        <v>312</v>
      </c>
      <c r="R313" s="15">
        <v>365</v>
      </c>
      <c r="S313" t="s">
        <v>936</v>
      </c>
      <c r="T313">
        <v>63</v>
      </c>
      <c r="U313">
        <v>4.0999999999999996</v>
      </c>
      <c r="V313" s="14">
        <f>Table3[[#This Row],[Gms]]*Table3[[#This Row],[PPG]]</f>
        <v>258.29999999999995</v>
      </c>
      <c r="W313" s="21">
        <f>Table3[[#This Row],[Total Pts]]/SUM(Table3[Total Pts])</f>
        <v>1.0496479839078358E-3</v>
      </c>
      <c r="X313">
        <f>Q313-Table3[[#This Row],[PPG Rank]]</f>
        <v>-53</v>
      </c>
    </row>
    <row r="314" spans="1:24" x14ac:dyDescent="0.25">
      <c r="A314">
        <v>313</v>
      </c>
      <c r="B314" t="str">
        <f>'Clean 2015'!A315</f>
        <v> Kent Bazemore</v>
      </c>
      <c r="C314" s="19">
        <v>75</v>
      </c>
      <c r="D314" s="19">
        <v>5.2</v>
      </c>
      <c r="E314" s="13">
        <f t="shared" si="9"/>
        <v>390</v>
      </c>
      <c r="F314" s="21">
        <f t="shared" si="8"/>
        <v>1.5848343543323883E-3</v>
      </c>
      <c r="Q314" s="34">
        <v>313</v>
      </c>
      <c r="R314" s="15">
        <v>163</v>
      </c>
      <c r="S314" t="s">
        <v>804</v>
      </c>
      <c r="T314">
        <v>26</v>
      </c>
      <c r="U314">
        <v>9.8000000000000007</v>
      </c>
      <c r="V314" s="14">
        <f>Table3[[#This Row],[Gms]]*Table3[[#This Row],[PPG]]</f>
        <v>254.8</v>
      </c>
      <c r="W314" s="21">
        <f>Table3[[#This Row],[Total Pts]]/SUM(Table3[Total Pts])</f>
        <v>1.0354251114971607E-3</v>
      </c>
      <c r="X314">
        <f>Q314-Table3[[#This Row],[PPG Rank]]</f>
        <v>150</v>
      </c>
    </row>
    <row r="315" spans="1:24" x14ac:dyDescent="0.25">
      <c r="A315">
        <v>314</v>
      </c>
      <c r="B315" t="str">
        <f>'Clean 2015'!A316</f>
        <v> Kosta Koufos</v>
      </c>
      <c r="C315" s="19">
        <v>81</v>
      </c>
      <c r="D315" s="19">
        <v>5.2</v>
      </c>
      <c r="E315" s="13">
        <f t="shared" si="9"/>
        <v>421.2</v>
      </c>
      <c r="F315" s="21">
        <f t="shared" si="8"/>
        <v>1.7116211026789794E-3</v>
      </c>
      <c r="Q315" s="35">
        <v>314</v>
      </c>
      <c r="R315" s="15">
        <v>351</v>
      </c>
      <c r="S315" t="s">
        <v>923</v>
      </c>
      <c r="T315">
        <v>59</v>
      </c>
      <c r="U315">
        <v>4.3</v>
      </c>
      <c r="V315" s="14">
        <f>Table3[[#This Row],[Gms]]*Table3[[#This Row],[PPG]]</f>
        <v>253.7</v>
      </c>
      <c r="W315" s="21">
        <f>Table3[[#This Row],[Total Pts]]/SUM(Table3[Total Pts])</f>
        <v>1.0309550658823769E-3</v>
      </c>
      <c r="X315">
        <f>Q315-Table3[[#This Row],[PPG Rank]]</f>
        <v>-37</v>
      </c>
    </row>
    <row r="316" spans="1:24" x14ac:dyDescent="0.25">
      <c r="A316">
        <v>315</v>
      </c>
      <c r="B316" t="str">
        <f>'Clean 2015'!A317</f>
        <v> Anthony Bennett</v>
      </c>
      <c r="C316" s="19">
        <v>57</v>
      </c>
      <c r="D316" s="19">
        <v>5.2</v>
      </c>
      <c r="E316" s="13">
        <f t="shared" si="9"/>
        <v>296.40000000000003</v>
      </c>
      <c r="F316" s="21">
        <f t="shared" si="8"/>
        <v>1.2044741092926152E-3</v>
      </c>
      <c r="Q316" s="34">
        <v>315</v>
      </c>
      <c r="R316" s="16">
        <v>298</v>
      </c>
      <c r="S316" t="s">
        <v>877</v>
      </c>
      <c r="T316">
        <v>45</v>
      </c>
      <c r="U316">
        <v>5.6</v>
      </c>
      <c r="V316" s="14">
        <f>Table3[[#This Row],[Gms]]*Table3[[#This Row],[PPG]]</f>
        <v>251.99999999999997</v>
      </c>
      <c r="W316" s="21">
        <f>Table3[[#This Row],[Total Pts]]/SUM(Table3[Total Pts])</f>
        <v>1.0240468135686203E-3</v>
      </c>
      <c r="X316">
        <f>Q316-Table3[[#This Row],[PPG Rank]]</f>
        <v>17</v>
      </c>
    </row>
    <row r="317" spans="1:24" x14ac:dyDescent="0.25">
      <c r="A317">
        <v>316</v>
      </c>
      <c r="B317" t="str">
        <f>'Clean 2015'!A318</f>
        <v> Aaron Gordon</v>
      </c>
      <c r="C317" s="19">
        <v>47</v>
      </c>
      <c r="D317" s="19">
        <v>5.2</v>
      </c>
      <c r="E317" s="13">
        <f t="shared" si="9"/>
        <v>244.4</v>
      </c>
      <c r="F317" s="21">
        <f t="shared" si="8"/>
        <v>9.931628620482968E-4</v>
      </c>
      <c r="Q317" s="35">
        <v>316</v>
      </c>
      <c r="R317" s="16">
        <v>346</v>
      </c>
      <c r="S317" t="s">
        <v>919</v>
      </c>
      <c r="T317">
        <v>57</v>
      </c>
      <c r="U317">
        <v>4.4000000000000004</v>
      </c>
      <c r="V317" s="14">
        <f>Table3[[#This Row],[Gms]]*Table3[[#This Row],[PPG]]</f>
        <v>250.8</v>
      </c>
      <c r="W317" s="21">
        <f>Table3[[#This Row],[Total Pts]]/SUM(Table3[Total Pts])</f>
        <v>1.0191704001706746E-3</v>
      </c>
      <c r="X317">
        <f>Q317-Table3[[#This Row],[PPG Rank]]</f>
        <v>-30</v>
      </c>
    </row>
    <row r="318" spans="1:24" x14ac:dyDescent="0.25">
      <c r="A318">
        <v>317</v>
      </c>
      <c r="B318" t="str">
        <f>'Clean 2015'!A319</f>
        <v> Jakarr Sampson</v>
      </c>
      <c r="C318" s="19">
        <v>74</v>
      </c>
      <c r="D318" s="19">
        <v>5.2</v>
      </c>
      <c r="E318" s="13">
        <f t="shared" si="9"/>
        <v>384.8</v>
      </c>
      <c r="F318" s="21">
        <f t="shared" si="8"/>
        <v>1.5637032296079566E-3</v>
      </c>
      <c r="Q318" s="34">
        <v>317</v>
      </c>
      <c r="R318" s="16">
        <v>310</v>
      </c>
      <c r="S318" t="s">
        <v>889</v>
      </c>
      <c r="T318">
        <v>47</v>
      </c>
      <c r="U318">
        <v>5.3</v>
      </c>
      <c r="V318" s="14">
        <f>Table3[[#This Row],[Gms]]*Table3[[#This Row],[PPG]]</f>
        <v>249.1</v>
      </c>
      <c r="W318" s="21">
        <f>Table3[[#This Row],[Total Pts]]/SUM(Table3[Total Pts])</f>
        <v>1.012262147856918E-3</v>
      </c>
      <c r="X318">
        <f>Q318-Table3[[#This Row],[PPG Rank]]</f>
        <v>7</v>
      </c>
    </row>
    <row r="319" spans="1:24" x14ac:dyDescent="0.25">
      <c r="A319">
        <v>318</v>
      </c>
      <c r="B319" t="str">
        <f>'Clean 2015'!A320</f>
        <v> Tim Frazier</v>
      </c>
      <c r="C319" s="19">
        <v>11</v>
      </c>
      <c r="D319" s="19">
        <v>5.2</v>
      </c>
      <c r="E319" s="13">
        <f t="shared" si="9"/>
        <v>57.2</v>
      </c>
      <c r="F319" s="21">
        <f t="shared" si="8"/>
        <v>2.3244237196875031E-4</v>
      </c>
      <c r="Q319" s="35">
        <v>318</v>
      </c>
      <c r="R319" s="16">
        <v>386</v>
      </c>
      <c r="S319" t="s">
        <v>953</v>
      </c>
      <c r="T319">
        <v>68</v>
      </c>
      <c r="U319">
        <v>3.6</v>
      </c>
      <c r="V319" s="14">
        <f>Table3[[#This Row],[Gms]]*Table3[[#This Row],[PPG]]</f>
        <v>244.8</v>
      </c>
      <c r="W319" s="21">
        <f>Table3[[#This Row],[Total Pts]]/SUM(Table3[Total Pts])</f>
        <v>9.9478833318094565E-4</v>
      </c>
      <c r="X319">
        <f>Q319-Table3[[#This Row],[PPG Rank]]</f>
        <v>-68</v>
      </c>
    </row>
    <row r="320" spans="1:24" x14ac:dyDescent="0.25">
      <c r="A320">
        <v>319</v>
      </c>
      <c r="B320" t="str">
        <f>'Clean 2015'!A321</f>
        <v> Shabazz Napier</v>
      </c>
      <c r="C320" s="19">
        <v>51</v>
      </c>
      <c r="D320" s="19">
        <v>5.0999999999999996</v>
      </c>
      <c r="E320" s="13">
        <f t="shared" si="9"/>
        <v>260.09999999999997</v>
      </c>
      <c r="F320" s="21">
        <f t="shared" si="8"/>
        <v>1.0569626040047542E-3</v>
      </c>
      <c r="Q320" s="34">
        <v>319</v>
      </c>
      <c r="R320" s="16">
        <v>316</v>
      </c>
      <c r="S320" t="s">
        <v>893</v>
      </c>
      <c r="T320">
        <v>47</v>
      </c>
      <c r="U320">
        <v>5.2</v>
      </c>
      <c r="V320" s="14">
        <f>Table3[[#This Row],[Gms]]*Table3[[#This Row],[PPG]]</f>
        <v>244.4</v>
      </c>
      <c r="W320" s="21">
        <f>Table3[[#This Row],[Total Pts]]/SUM(Table3[Total Pts])</f>
        <v>9.9316286204829702E-4</v>
      </c>
      <c r="X320">
        <f>Q320-Table3[[#This Row],[PPG Rank]]</f>
        <v>3</v>
      </c>
    </row>
    <row r="321" spans="1:24" x14ac:dyDescent="0.25">
      <c r="A321">
        <v>320</v>
      </c>
      <c r="B321" t="str">
        <f>'Clean 2015'!A322</f>
        <v> Ronnie Price</v>
      </c>
      <c r="C321" s="19">
        <v>43</v>
      </c>
      <c r="D321" s="19">
        <v>5.0999999999999996</v>
      </c>
      <c r="E321" s="13">
        <f t="shared" si="9"/>
        <v>219.29999999999998</v>
      </c>
      <c r="F321" s="21">
        <f t="shared" si="8"/>
        <v>8.9116454847459675E-4</v>
      </c>
      <c r="Q321" s="35">
        <v>320</v>
      </c>
      <c r="R321" s="15">
        <v>273</v>
      </c>
      <c r="S321" t="s">
        <v>862</v>
      </c>
      <c r="T321">
        <v>40</v>
      </c>
      <c r="U321">
        <v>6.1</v>
      </c>
      <c r="V321" s="14">
        <f>Table3[[#This Row],[Gms]]*Table3[[#This Row],[PPG]]</f>
        <v>244</v>
      </c>
      <c r="W321" s="21">
        <f>Table3[[#This Row],[Total Pts]]/SUM(Table3[Total Pts])</f>
        <v>9.9153739091564839E-4</v>
      </c>
      <c r="X321">
        <f>Q321-Table3[[#This Row],[PPG Rank]]</f>
        <v>47</v>
      </c>
    </row>
    <row r="322" spans="1:24" x14ac:dyDescent="0.25">
      <c r="A322">
        <v>321</v>
      </c>
      <c r="B322" t="str">
        <f>'Clean 2015'!A323</f>
        <v> A.J. Price</v>
      </c>
      <c r="C322" s="19">
        <v>26</v>
      </c>
      <c r="D322" s="19">
        <v>5.0999999999999996</v>
      </c>
      <c r="E322" s="13">
        <f t="shared" si="9"/>
        <v>132.6</v>
      </c>
      <c r="F322" s="21">
        <f t="shared" si="8"/>
        <v>5.3884368047301204E-4</v>
      </c>
      <c r="Q322" s="34">
        <v>321</v>
      </c>
      <c r="R322" s="16">
        <v>362</v>
      </c>
      <c r="S322" t="s">
        <v>933</v>
      </c>
      <c r="T322">
        <v>58</v>
      </c>
      <c r="U322">
        <v>4.2</v>
      </c>
      <c r="V322" s="14">
        <f>Table3[[#This Row],[Gms]]*Table3[[#This Row],[PPG]]</f>
        <v>243.60000000000002</v>
      </c>
      <c r="W322" s="21">
        <f>Table3[[#This Row],[Total Pts]]/SUM(Table3[Total Pts])</f>
        <v>9.8991191978299977E-4</v>
      </c>
      <c r="X322">
        <f>Q322-Table3[[#This Row],[PPG Rank]]</f>
        <v>-41</v>
      </c>
    </row>
    <row r="323" spans="1:24" x14ac:dyDescent="0.25">
      <c r="A323">
        <v>322</v>
      </c>
      <c r="B323" t="str">
        <f>'Clean 2015'!A324</f>
        <v> Luigi Datome</v>
      </c>
      <c r="C323" s="19">
        <v>21</v>
      </c>
      <c r="D323" s="19">
        <v>5</v>
      </c>
      <c r="E323" s="13">
        <f t="shared" si="9"/>
        <v>105</v>
      </c>
      <c r="F323" s="21">
        <f t="shared" ref="F323:F386" si="10">E323/SUM($E$2:$E$493)</f>
        <v>4.2668617232025839E-4</v>
      </c>
      <c r="Q323" s="35">
        <v>322</v>
      </c>
      <c r="R323" s="16">
        <v>344</v>
      </c>
      <c r="S323" t="s">
        <v>918</v>
      </c>
      <c r="T323">
        <v>54</v>
      </c>
      <c r="U323">
        <v>4.5</v>
      </c>
      <c r="V323" s="14">
        <f>Table3[[#This Row],[Gms]]*Table3[[#This Row],[PPG]]</f>
        <v>243</v>
      </c>
      <c r="W323" s="21">
        <f>Table3[[#This Row],[Total Pts]]/SUM(Table3[Total Pts])</f>
        <v>9.8747371308402672E-4</v>
      </c>
      <c r="X323">
        <f>Q323-Table3[[#This Row],[PPG Rank]]</f>
        <v>-22</v>
      </c>
    </row>
    <row r="324" spans="1:24" x14ac:dyDescent="0.25">
      <c r="A324">
        <v>323</v>
      </c>
      <c r="B324" t="str">
        <f>'Clean 2015'!A325</f>
        <v> Lavoy Allen</v>
      </c>
      <c r="C324" s="19">
        <v>63</v>
      </c>
      <c r="D324" s="19">
        <v>5</v>
      </c>
      <c r="E324" s="13">
        <f t="shared" ref="E324:E387" si="11">C324*D324</f>
        <v>315</v>
      </c>
      <c r="F324" s="21">
        <f t="shared" si="10"/>
        <v>1.2800585169607751E-3</v>
      </c>
      <c r="Q324" s="34">
        <v>323</v>
      </c>
      <c r="R324" s="15">
        <v>291</v>
      </c>
      <c r="S324" t="s">
        <v>871</v>
      </c>
      <c r="T324">
        <v>42</v>
      </c>
      <c r="U324">
        <v>5.7</v>
      </c>
      <c r="V324" s="14">
        <f>Table3[[#This Row],[Gms]]*Table3[[#This Row],[PPG]]</f>
        <v>239.4</v>
      </c>
      <c r="W324" s="21">
        <f>Table3[[#This Row],[Total Pts]]/SUM(Table3[Total Pts])</f>
        <v>9.7284447289018941E-4</v>
      </c>
      <c r="X324">
        <f>Q324-Table3[[#This Row],[PPG Rank]]</f>
        <v>32</v>
      </c>
    </row>
    <row r="325" spans="1:24" x14ac:dyDescent="0.25">
      <c r="A325">
        <v>324</v>
      </c>
      <c r="B325" t="str">
        <f>'Clean 2015'!A326</f>
        <v> James Ennis</v>
      </c>
      <c r="C325" s="19">
        <v>62</v>
      </c>
      <c r="D325" s="19">
        <v>5</v>
      </c>
      <c r="E325" s="13">
        <f t="shared" si="11"/>
        <v>310</v>
      </c>
      <c r="F325" s="21">
        <f t="shared" si="10"/>
        <v>1.2597401278026676E-3</v>
      </c>
      <c r="Q325" s="35">
        <v>324</v>
      </c>
      <c r="R325" s="16">
        <v>296</v>
      </c>
      <c r="S325" t="s">
        <v>876</v>
      </c>
      <c r="T325">
        <v>41</v>
      </c>
      <c r="U325">
        <v>5.6</v>
      </c>
      <c r="V325" s="14">
        <f>Table3[[#This Row],[Gms]]*Table3[[#This Row],[PPG]]</f>
        <v>229.6</v>
      </c>
      <c r="W325" s="21">
        <f>Table3[[#This Row],[Total Pts]]/SUM(Table3[Total Pts])</f>
        <v>9.330204301402986E-4</v>
      </c>
      <c r="X325">
        <f>Q325-Table3[[#This Row],[PPG Rank]]</f>
        <v>28</v>
      </c>
    </row>
    <row r="326" spans="1:24" x14ac:dyDescent="0.25">
      <c r="A326">
        <v>325</v>
      </c>
      <c r="B326" t="str">
        <f>'Clean 2015'!A327</f>
        <v> Joe Ingles</v>
      </c>
      <c r="C326" s="19">
        <v>79</v>
      </c>
      <c r="D326" s="19">
        <v>5</v>
      </c>
      <c r="E326" s="13">
        <f t="shared" si="11"/>
        <v>395</v>
      </c>
      <c r="F326" s="21">
        <f t="shared" si="10"/>
        <v>1.6051527434904958E-3</v>
      </c>
      <c r="Q326" s="34">
        <v>325</v>
      </c>
      <c r="R326" s="16">
        <v>382</v>
      </c>
      <c r="S326" t="s">
        <v>951</v>
      </c>
      <c r="T326">
        <v>62</v>
      </c>
      <c r="U326">
        <v>3.7</v>
      </c>
      <c r="V326" s="14">
        <f>Table3[[#This Row],[Gms]]*Table3[[#This Row],[PPG]]</f>
        <v>229.4</v>
      </c>
      <c r="W326" s="21">
        <f>Table3[[#This Row],[Total Pts]]/SUM(Table3[Total Pts])</f>
        <v>9.3220769457397429E-4</v>
      </c>
      <c r="X326">
        <f>Q326-Table3[[#This Row],[PPG Rank]]</f>
        <v>-57</v>
      </c>
    </row>
    <row r="327" spans="1:24" x14ac:dyDescent="0.25">
      <c r="A327">
        <v>326</v>
      </c>
      <c r="B327" t="str">
        <f>'Clean 2015'!A328</f>
        <v> Andrew Nicholson</v>
      </c>
      <c r="C327" s="19">
        <v>40</v>
      </c>
      <c r="D327" s="19">
        <v>4.9000000000000004</v>
      </c>
      <c r="E327" s="13">
        <f t="shared" si="11"/>
        <v>196</v>
      </c>
      <c r="F327" s="21">
        <f t="shared" si="10"/>
        <v>7.9648085499781573E-4</v>
      </c>
      <c r="Q327" s="35">
        <v>326</v>
      </c>
      <c r="R327" s="16">
        <v>396</v>
      </c>
      <c r="S327" t="s">
        <v>963</v>
      </c>
      <c r="T327">
        <v>67</v>
      </c>
      <c r="U327">
        <v>3.4</v>
      </c>
      <c r="V327" s="14">
        <f>Table3[[#This Row],[Gms]]*Table3[[#This Row],[PPG]]</f>
        <v>227.79999999999998</v>
      </c>
      <c r="W327" s="21">
        <f>Table3[[#This Row],[Total Pts]]/SUM(Table3[Total Pts])</f>
        <v>9.2570581004337979E-4</v>
      </c>
      <c r="X327">
        <f>Q327-Table3[[#This Row],[PPG Rank]]</f>
        <v>-70</v>
      </c>
    </row>
    <row r="328" spans="1:24" x14ac:dyDescent="0.25">
      <c r="A328">
        <v>327</v>
      </c>
      <c r="B328" t="str">
        <f>'Clean 2015'!A329</f>
        <v> Mike Muscala</v>
      </c>
      <c r="C328" s="19">
        <v>40</v>
      </c>
      <c r="D328" s="19">
        <v>4.9000000000000004</v>
      </c>
      <c r="E328" s="13">
        <f t="shared" si="11"/>
        <v>196</v>
      </c>
      <c r="F328" s="21">
        <f t="shared" si="10"/>
        <v>7.9648085499781573E-4</v>
      </c>
      <c r="Q328" s="34">
        <v>327</v>
      </c>
      <c r="R328" s="16">
        <v>146</v>
      </c>
      <c r="S328" t="s">
        <v>798</v>
      </c>
      <c r="T328">
        <v>22</v>
      </c>
      <c r="U328">
        <v>10.3</v>
      </c>
      <c r="V328" s="14">
        <f>Table3[[#This Row],[Gms]]*Table3[[#This Row],[PPG]]</f>
        <v>226.60000000000002</v>
      </c>
      <c r="W328" s="21">
        <f>Table3[[#This Row],[Total Pts]]/SUM(Table3[Total Pts])</f>
        <v>9.2082939664543412E-4</v>
      </c>
      <c r="X328">
        <f>Q328-Table3[[#This Row],[PPG Rank]]</f>
        <v>181</v>
      </c>
    </row>
    <row r="329" spans="1:24" x14ac:dyDescent="0.25">
      <c r="A329">
        <v>328</v>
      </c>
      <c r="B329" t="str">
        <f>'Clean 2015'!A330</f>
        <v> Louis Amundson</v>
      </c>
      <c r="C329" s="19">
        <v>53</v>
      </c>
      <c r="D329" s="19">
        <v>4.9000000000000004</v>
      </c>
      <c r="E329" s="13">
        <f t="shared" si="11"/>
        <v>259.70000000000005</v>
      </c>
      <c r="F329" s="21">
        <f t="shared" si="10"/>
        <v>1.0553371328721061E-3</v>
      </c>
      <c r="Q329" s="35">
        <v>328</v>
      </c>
      <c r="R329" s="15">
        <v>113</v>
      </c>
      <c r="S329" t="s">
        <v>783</v>
      </c>
      <c r="T329">
        <v>19</v>
      </c>
      <c r="U329">
        <v>11.9</v>
      </c>
      <c r="V329" s="14">
        <f>Table3[[#This Row],[Gms]]*Table3[[#This Row],[PPG]]</f>
        <v>226.1</v>
      </c>
      <c r="W329" s="21">
        <f>Table3[[#This Row],[Total Pts]]/SUM(Table3[Total Pts])</f>
        <v>9.1879755772962329E-4</v>
      </c>
      <c r="X329">
        <f>Q329-Table3[[#This Row],[PPG Rank]]</f>
        <v>215</v>
      </c>
    </row>
    <row r="330" spans="1:24" x14ac:dyDescent="0.25">
      <c r="A330">
        <v>329</v>
      </c>
      <c r="B330" t="str">
        <f>'Clean 2015'!A331</f>
        <v> Matthew Dellavedova</v>
      </c>
      <c r="C330" s="19">
        <v>67</v>
      </c>
      <c r="D330" s="19">
        <v>4.8</v>
      </c>
      <c r="E330" s="13">
        <f t="shared" si="11"/>
        <v>321.59999999999997</v>
      </c>
      <c r="F330" s="21">
        <f t="shared" si="10"/>
        <v>1.3068787906494769E-3</v>
      </c>
      <c r="Q330" s="34">
        <v>329</v>
      </c>
      <c r="R330" s="15">
        <v>341</v>
      </c>
      <c r="S330" t="s">
        <v>915</v>
      </c>
      <c r="T330">
        <v>48</v>
      </c>
      <c r="U330">
        <v>4.5999999999999996</v>
      </c>
      <c r="V330" s="14">
        <f>Table3[[#This Row],[Gms]]*Table3[[#This Row],[PPG]]</f>
        <v>220.79999999999998</v>
      </c>
      <c r="W330" s="21">
        <f>Table3[[#This Row],[Total Pts]]/SUM(Table3[Total Pts])</f>
        <v>8.9726006522202926E-4</v>
      </c>
      <c r="X330">
        <f>Q330-Table3[[#This Row],[PPG Rank]]</f>
        <v>-12</v>
      </c>
    </row>
    <row r="331" spans="1:24" x14ac:dyDescent="0.25">
      <c r="A331">
        <v>330</v>
      </c>
      <c r="B331" t="str">
        <f>'Clean 2015'!A332</f>
        <v> Shawn Marion</v>
      </c>
      <c r="C331" s="19">
        <v>57</v>
      </c>
      <c r="D331" s="19">
        <v>4.8</v>
      </c>
      <c r="E331" s="13">
        <f t="shared" si="11"/>
        <v>273.59999999999997</v>
      </c>
      <c r="F331" s="21">
        <f t="shared" si="10"/>
        <v>1.1118222547316446E-3</v>
      </c>
      <c r="Q331" s="35">
        <v>330</v>
      </c>
      <c r="R331" s="16">
        <v>320</v>
      </c>
      <c r="S331" t="s">
        <v>896</v>
      </c>
      <c r="T331">
        <v>43</v>
      </c>
      <c r="U331">
        <v>5.0999999999999996</v>
      </c>
      <c r="V331" s="14">
        <f>Table3[[#This Row],[Gms]]*Table3[[#This Row],[PPG]]</f>
        <v>219.29999999999998</v>
      </c>
      <c r="W331" s="21">
        <f>Table3[[#This Row],[Total Pts]]/SUM(Table3[Total Pts])</f>
        <v>8.9116454847459696E-4</v>
      </c>
      <c r="X331">
        <f>Q331-Table3[[#This Row],[PPG Rank]]</f>
        <v>10</v>
      </c>
    </row>
    <row r="332" spans="1:24" x14ac:dyDescent="0.25">
      <c r="A332">
        <v>331</v>
      </c>
      <c r="B332" t="str">
        <f>'Clean 2015'!A333</f>
        <v> Bismack Biyombo</v>
      </c>
      <c r="C332" s="19">
        <v>64</v>
      </c>
      <c r="D332" s="19">
        <v>4.8</v>
      </c>
      <c r="E332" s="13">
        <f t="shared" si="11"/>
        <v>307.2</v>
      </c>
      <c r="F332" s="21">
        <f t="shared" si="10"/>
        <v>1.2483618298741274E-3</v>
      </c>
      <c r="Q332" s="34">
        <v>331</v>
      </c>
      <c r="R332" s="15">
        <v>383</v>
      </c>
      <c r="S332" t="s">
        <v>952</v>
      </c>
      <c r="T332">
        <v>59</v>
      </c>
      <c r="U332">
        <v>3.7</v>
      </c>
      <c r="V332" s="14">
        <f>Table3[[#This Row],[Gms]]*Table3[[#This Row],[PPG]]</f>
        <v>218.3</v>
      </c>
      <c r="W332" s="21">
        <f>Table3[[#This Row],[Total Pts]]/SUM(Table3[Total Pts])</f>
        <v>8.8710087064297562E-4</v>
      </c>
      <c r="X332">
        <f>Q332-Table3[[#This Row],[PPG Rank]]</f>
        <v>-52</v>
      </c>
    </row>
    <row r="333" spans="1:24" x14ac:dyDescent="0.25">
      <c r="A333">
        <v>332</v>
      </c>
      <c r="B333" t="str">
        <f>'Clean 2015'!A334</f>
        <v> Damjan Rudez</v>
      </c>
      <c r="C333" s="19">
        <v>68</v>
      </c>
      <c r="D333" s="19">
        <v>4.8</v>
      </c>
      <c r="E333" s="13">
        <f t="shared" si="11"/>
        <v>326.39999999999998</v>
      </c>
      <c r="F333" s="21">
        <f t="shared" si="10"/>
        <v>1.3263844442412602E-3</v>
      </c>
      <c r="Q333" s="35">
        <v>332</v>
      </c>
      <c r="R333" s="15">
        <v>311</v>
      </c>
      <c r="S333" t="s">
        <v>890</v>
      </c>
      <c r="T333">
        <v>41</v>
      </c>
      <c r="U333">
        <v>5.3</v>
      </c>
      <c r="V333" s="14">
        <f>Table3[[#This Row],[Gms]]*Table3[[#This Row],[PPG]]</f>
        <v>217.29999999999998</v>
      </c>
      <c r="W333" s="21">
        <f>Table3[[#This Row],[Total Pts]]/SUM(Table3[Total Pts])</f>
        <v>8.8303719281135394E-4</v>
      </c>
      <c r="X333">
        <f>Q333-Table3[[#This Row],[PPG Rank]]</f>
        <v>21</v>
      </c>
    </row>
    <row r="334" spans="1:24" x14ac:dyDescent="0.25">
      <c r="A334">
        <v>333</v>
      </c>
      <c r="B334" t="str">
        <f>'Clean 2015'!A335</f>
        <v> Dante Exum</v>
      </c>
      <c r="C334" s="19">
        <v>82</v>
      </c>
      <c r="D334" s="19">
        <v>4.8</v>
      </c>
      <c r="E334" s="13">
        <f t="shared" si="11"/>
        <v>393.59999999999997</v>
      </c>
      <c r="F334" s="21">
        <f t="shared" si="10"/>
        <v>1.5994635945262255E-3</v>
      </c>
      <c r="Q334" s="34">
        <v>333</v>
      </c>
      <c r="R334" s="15">
        <v>337</v>
      </c>
      <c r="S334" t="s">
        <v>911</v>
      </c>
      <c r="T334">
        <v>47</v>
      </c>
      <c r="U334">
        <v>4.5999999999999996</v>
      </c>
      <c r="V334" s="14">
        <f>Table3[[#This Row],[Gms]]*Table3[[#This Row],[PPG]]</f>
        <v>216.2</v>
      </c>
      <c r="W334" s="21">
        <f>Table3[[#This Row],[Total Pts]]/SUM(Table3[Total Pts])</f>
        <v>8.7856714719657027E-4</v>
      </c>
      <c r="X334">
        <f>Q334-Table3[[#This Row],[PPG Rank]]</f>
        <v>-4</v>
      </c>
    </row>
    <row r="335" spans="1:24" x14ac:dyDescent="0.25">
      <c r="A335">
        <v>334</v>
      </c>
      <c r="B335" t="str">
        <f>'Clean 2015'!A336</f>
        <v> John Lucas III</v>
      </c>
      <c r="C335" s="19">
        <v>21</v>
      </c>
      <c r="D335" s="19">
        <v>4.7</v>
      </c>
      <c r="E335" s="13">
        <f t="shared" si="11"/>
        <v>98.7</v>
      </c>
      <c r="F335" s="21">
        <f t="shared" si="10"/>
        <v>4.0108500198104291E-4</v>
      </c>
      <c r="Q335" s="35">
        <v>334</v>
      </c>
      <c r="R335" s="16">
        <v>254</v>
      </c>
      <c r="S335" t="s">
        <v>847</v>
      </c>
      <c r="T335">
        <v>32</v>
      </c>
      <c r="U335">
        <v>6.7</v>
      </c>
      <c r="V335" s="14">
        <f>Table3[[#This Row],[Gms]]*Table3[[#This Row],[PPG]]</f>
        <v>214.4</v>
      </c>
      <c r="W335" s="21">
        <f>Table3[[#This Row],[Total Pts]]/SUM(Table3[Total Pts])</f>
        <v>8.7125252709965167E-4</v>
      </c>
      <c r="X335">
        <f>Q335-Table3[[#This Row],[PPG Rank]]</f>
        <v>80</v>
      </c>
    </row>
    <row r="336" spans="1:24" x14ac:dyDescent="0.25">
      <c r="A336">
        <v>335</v>
      </c>
      <c r="B336" t="str">
        <f>'Clean 2015'!A337</f>
        <v> Robert Sacre</v>
      </c>
      <c r="C336" s="19">
        <v>67</v>
      </c>
      <c r="D336" s="19">
        <v>4.5999999999999996</v>
      </c>
      <c r="E336" s="13">
        <f t="shared" si="11"/>
        <v>308.2</v>
      </c>
      <c r="F336" s="21">
        <f t="shared" si="10"/>
        <v>1.2524255077057489E-3</v>
      </c>
      <c r="Q336" s="34">
        <v>335</v>
      </c>
      <c r="R336" s="15">
        <v>185</v>
      </c>
      <c r="S336" t="s">
        <v>813</v>
      </c>
      <c r="T336">
        <v>24</v>
      </c>
      <c r="U336">
        <v>8.8000000000000007</v>
      </c>
      <c r="V336" s="14">
        <f>Table3[[#This Row],[Gms]]*Table3[[#This Row],[PPG]]</f>
        <v>211.20000000000002</v>
      </c>
      <c r="W336" s="21">
        <f>Table3[[#This Row],[Total Pts]]/SUM(Table3[Total Pts])</f>
        <v>8.5824875803846288E-4</v>
      </c>
      <c r="X336">
        <f>Q336-Table3[[#This Row],[PPG Rank]]</f>
        <v>150</v>
      </c>
    </row>
    <row r="337" spans="1:24" x14ac:dyDescent="0.25">
      <c r="A337">
        <v>336</v>
      </c>
      <c r="B337" t="str">
        <f>'Clean 2015'!A338</f>
        <v> Jordan Farmar</v>
      </c>
      <c r="C337" s="19">
        <v>36</v>
      </c>
      <c r="D337" s="19">
        <v>4.5999999999999996</v>
      </c>
      <c r="E337" s="13">
        <f t="shared" si="11"/>
        <v>165.6</v>
      </c>
      <c r="F337" s="21">
        <f t="shared" si="10"/>
        <v>6.7294504891652175E-4</v>
      </c>
      <c r="Q337" s="35">
        <v>336</v>
      </c>
      <c r="R337" s="16">
        <v>302</v>
      </c>
      <c r="S337" t="s">
        <v>881</v>
      </c>
      <c r="T337">
        <v>39</v>
      </c>
      <c r="U337">
        <v>5.4</v>
      </c>
      <c r="V337" s="14">
        <f>Table3[[#This Row],[Gms]]*Table3[[#This Row],[PPG]]</f>
        <v>210.60000000000002</v>
      </c>
      <c r="W337" s="21">
        <f>Table3[[#This Row],[Total Pts]]/SUM(Table3[Total Pts])</f>
        <v>8.5581055133949005E-4</v>
      </c>
      <c r="X337">
        <f>Q337-Table3[[#This Row],[PPG Rank]]</f>
        <v>34</v>
      </c>
    </row>
    <row r="338" spans="1:24" x14ac:dyDescent="0.25">
      <c r="A338">
        <v>337</v>
      </c>
      <c r="B338" t="str">
        <f>'Clean 2015'!A339</f>
        <v> Markel Brown</v>
      </c>
      <c r="C338" s="19">
        <v>47</v>
      </c>
      <c r="D338" s="19">
        <v>4.5999999999999996</v>
      </c>
      <c r="E338" s="13">
        <f t="shared" si="11"/>
        <v>216.2</v>
      </c>
      <c r="F338" s="21">
        <f t="shared" si="10"/>
        <v>8.7856714719657006E-4</v>
      </c>
      <c r="Q338" s="34">
        <v>337</v>
      </c>
      <c r="R338" s="16">
        <v>372</v>
      </c>
      <c r="S338" t="s">
        <v>941</v>
      </c>
      <c r="T338">
        <v>52</v>
      </c>
      <c r="U338">
        <v>3.9</v>
      </c>
      <c r="V338" s="14">
        <f>Table3[[#This Row],[Gms]]*Table3[[#This Row],[PPG]]</f>
        <v>202.79999999999998</v>
      </c>
      <c r="W338" s="21">
        <f>Table3[[#This Row],[Total Pts]]/SUM(Table3[Total Pts])</f>
        <v>8.2411386425284205E-4</v>
      </c>
      <c r="X338">
        <f>Q338-Table3[[#This Row],[PPG Rank]]</f>
        <v>-35</v>
      </c>
    </row>
    <row r="339" spans="1:24" x14ac:dyDescent="0.25">
      <c r="A339">
        <v>338</v>
      </c>
      <c r="B339" t="str">
        <f>'Clean 2015'!A340</f>
        <v> Sergey Karasev</v>
      </c>
      <c r="C339" s="19">
        <v>33</v>
      </c>
      <c r="D339" s="19">
        <v>4.5999999999999996</v>
      </c>
      <c r="E339" s="13">
        <f t="shared" si="11"/>
        <v>151.79999999999998</v>
      </c>
      <c r="F339" s="21">
        <f t="shared" si="10"/>
        <v>6.1686629484014491E-4</v>
      </c>
      <c r="Q339" s="35">
        <v>338</v>
      </c>
      <c r="R339" s="16">
        <v>348</v>
      </c>
      <c r="S339" t="s">
        <v>921</v>
      </c>
      <c r="T339">
        <v>46</v>
      </c>
      <c r="U339">
        <v>4.4000000000000004</v>
      </c>
      <c r="V339" s="14">
        <f>Table3[[#This Row],[Gms]]*Table3[[#This Row],[PPG]]</f>
        <v>202.4</v>
      </c>
      <c r="W339" s="21">
        <f>Table3[[#This Row],[Total Pts]]/SUM(Table3[Total Pts])</f>
        <v>8.2248839312019353E-4</v>
      </c>
      <c r="X339">
        <f>Q339-Table3[[#This Row],[PPG Rank]]</f>
        <v>-10</v>
      </c>
    </row>
    <row r="340" spans="1:24" x14ac:dyDescent="0.25">
      <c r="A340">
        <v>339</v>
      </c>
      <c r="B340" t="str">
        <f>'Clean 2015'!A341</f>
        <v> Jannero Pargo</v>
      </c>
      <c r="C340" s="19">
        <v>9</v>
      </c>
      <c r="D340" s="19">
        <v>4.5999999999999996</v>
      </c>
      <c r="E340" s="13">
        <f t="shared" si="11"/>
        <v>41.4</v>
      </c>
      <c r="F340" s="21">
        <f t="shared" si="10"/>
        <v>1.6823626222913044E-4</v>
      </c>
      <c r="Q340" s="34">
        <v>339</v>
      </c>
      <c r="R340" s="15">
        <v>265</v>
      </c>
      <c r="S340" t="s">
        <v>856</v>
      </c>
      <c r="T340">
        <v>32</v>
      </c>
      <c r="U340">
        <v>6.3</v>
      </c>
      <c r="V340" s="14">
        <f>Table3[[#This Row],[Gms]]*Table3[[#This Row],[PPG]]</f>
        <v>201.6</v>
      </c>
      <c r="W340" s="21">
        <f>Table3[[#This Row],[Total Pts]]/SUM(Table3[Total Pts])</f>
        <v>8.1923745085489628E-4</v>
      </c>
      <c r="X340">
        <f>Q340-Table3[[#This Row],[PPG Rank]]</f>
        <v>74</v>
      </c>
    </row>
    <row r="341" spans="1:24" x14ac:dyDescent="0.25">
      <c r="A341">
        <v>340</v>
      </c>
      <c r="B341" t="str">
        <f>'Clean 2015'!A342</f>
        <v> JaVale McGee</v>
      </c>
      <c r="C341" s="19">
        <v>23</v>
      </c>
      <c r="D341" s="19">
        <v>4.5999999999999996</v>
      </c>
      <c r="E341" s="13">
        <f t="shared" si="11"/>
        <v>105.8</v>
      </c>
      <c r="F341" s="21">
        <f t="shared" si="10"/>
        <v>4.2993711458555559E-4</v>
      </c>
      <c r="Q341" s="35">
        <v>340</v>
      </c>
      <c r="R341" s="16">
        <v>400</v>
      </c>
      <c r="S341" t="s">
        <v>967</v>
      </c>
      <c r="T341">
        <v>61</v>
      </c>
      <c r="U341">
        <v>3.3</v>
      </c>
      <c r="V341" s="14">
        <f>Table3[[#This Row],[Gms]]*Table3[[#This Row],[PPG]]</f>
        <v>201.29999999999998</v>
      </c>
      <c r="W341" s="21">
        <f>Table3[[#This Row],[Total Pts]]/SUM(Table3[Total Pts])</f>
        <v>8.1801834750540976E-4</v>
      </c>
      <c r="X341">
        <f>Q341-Table3[[#This Row],[PPG Rank]]</f>
        <v>-60</v>
      </c>
    </row>
    <row r="342" spans="1:24" x14ac:dyDescent="0.25">
      <c r="A342">
        <v>341</v>
      </c>
      <c r="B342" t="str">
        <f>'Clean 2015'!A343</f>
        <v> Dorell Wright</v>
      </c>
      <c r="C342" s="19">
        <v>48</v>
      </c>
      <c r="D342" s="19">
        <v>4.5999999999999996</v>
      </c>
      <c r="E342" s="13">
        <f t="shared" si="11"/>
        <v>220.79999999999998</v>
      </c>
      <c r="F342" s="21">
        <f t="shared" si="10"/>
        <v>8.9726006522202904E-4</v>
      </c>
      <c r="Q342" s="34">
        <v>341</v>
      </c>
      <c r="R342" s="15">
        <v>373</v>
      </c>
      <c r="S342" t="s">
        <v>942</v>
      </c>
      <c r="T342">
        <v>51</v>
      </c>
      <c r="U342">
        <v>3.9</v>
      </c>
      <c r="V342" s="14">
        <f>Table3[[#This Row],[Gms]]*Table3[[#This Row],[PPG]]</f>
        <v>198.9</v>
      </c>
      <c r="W342" s="21">
        <f>Table3[[#This Row],[Total Pts]]/SUM(Table3[Total Pts])</f>
        <v>8.0826552070951822E-4</v>
      </c>
      <c r="X342">
        <f>Q342-Table3[[#This Row],[PPG Rank]]</f>
        <v>-32</v>
      </c>
    </row>
    <row r="343" spans="1:24" x14ac:dyDescent="0.25">
      <c r="A343">
        <v>342</v>
      </c>
      <c r="B343" t="str">
        <f>'Clean 2015'!A344</f>
        <v> Jon Leuer</v>
      </c>
      <c r="C343" s="19">
        <v>63</v>
      </c>
      <c r="D343" s="19">
        <v>4.5</v>
      </c>
      <c r="E343" s="13">
        <f t="shared" si="11"/>
        <v>283.5</v>
      </c>
      <c r="F343" s="21">
        <f t="shared" si="10"/>
        <v>1.1520526652646977E-3</v>
      </c>
      <c r="Q343" s="35">
        <v>342</v>
      </c>
      <c r="R343" s="15">
        <v>347</v>
      </c>
      <c r="S343" t="s">
        <v>920</v>
      </c>
      <c r="T343">
        <v>45</v>
      </c>
      <c r="U343">
        <v>4.4000000000000004</v>
      </c>
      <c r="V343" s="14">
        <f>Table3[[#This Row],[Gms]]*Table3[[#This Row],[PPG]]</f>
        <v>198.00000000000003</v>
      </c>
      <c r="W343" s="21">
        <f>Table3[[#This Row],[Total Pts]]/SUM(Table3[Total Pts])</f>
        <v>8.0460821066105897E-4</v>
      </c>
      <c r="X343">
        <f>Q343-Table3[[#This Row],[PPG Rank]]</f>
        <v>-5</v>
      </c>
    </row>
    <row r="344" spans="1:24" x14ac:dyDescent="0.25">
      <c r="A344">
        <v>343</v>
      </c>
      <c r="B344" t="str">
        <f>'Clean 2015'!A345</f>
        <v> Arinze Onuaku</v>
      </c>
      <c r="C344" s="19">
        <v>6</v>
      </c>
      <c r="D344" s="19">
        <v>4.5</v>
      </c>
      <c r="E344" s="13">
        <f t="shared" si="11"/>
        <v>27</v>
      </c>
      <c r="F344" s="21">
        <f t="shared" si="10"/>
        <v>1.0971930145378073E-4</v>
      </c>
      <c r="Q344" s="34">
        <v>343</v>
      </c>
      <c r="R344" s="15">
        <v>233</v>
      </c>
      <c r="S344" t="s">
        <v>835</v>
      </c>
      <c r="T344">
        <v>27</v>
      </c>
      <c r="U344">
        <v>7.3</v>
      </c>
      <c r="V344" s="14">
        <f>Table3[[#This Row],[Gms]]*Table3[[#This Row],[PPG]]</f>
        <v>197.1</v>
      </c>
      <c r="W344" s="21">
        <f>Table3[[#This Row],[Total Pts]]/SUM(Table3[Total Pts])</f>
        <v>8.0095090061259951E-4</v>
      </c>
      <c r="X344">
        <f>Q344-Table3[[#This Row],[PPG Rank]]</f>
        <v>110</v>
      </c>
    </row>
    <row r="345" spans="1:24" x14ac:dyDescent="0.25">
      <c r="A345">
        <v>344</v>
      </c>
      <c r="B345" t="str">
        <f>'Clean 2015'!A346</f>
        <v> Alonzo Gee</v>
      </c>
      <c r="C345" s="19">
        <v>54</v>
      </c>
      <c r="D345" s="19">
        <v>4.5</v>
      </c>
      <c r="E345" s="13">
        <f t="shared" si="11"/>
        <v>243</v>
      </c>
      <c r="F345" s="21">
        <f t="shared" si="10"/>
        <v>9.874737130840265E-4</v>
      </c>
      <c r="Q345" s="35">
        <v>344</v>
      </c>
      <c r="R345" s="15">
        <v>327</v>
      </c>
      <c r="S345" t="s">
        <v>902</v>
      </c>
      <c r="T345">
        <v>40</v>
      </c>
      <c r="U345">
        <v>4.9000000000000004</v>
      </c>
      <c r="V345" s="14">
        <f>Table3[[#This Row],[Gms]]*Table3[[#This Row],[PPG]]</f>
        <v>196</v>
      </c>
      <c r="W345" s="21">
        <f>Table3[[#This Row],[Total Pts]]/SUM(Table3[Total Pts])</f>
        <v>7.9648085499781584E-4</v>
      </c>
      <c r="X345">
        <f>Q345-Table3[[#This Row],[PPG Rank]]</f>
        <v>17</v>
      </c>
    </row>
    <row r="346" spans="1:24" x14ac:dyDescent="0.25">
      <c r="A346">
        <v>345</v>
      </c>
      <c r="B346" t="str">
        <f>'Clean 2015'!A347</f>
        <v> Nik Stauskas</v>
      </c>
      <c r="C346" s="19">
        <v>73</v>
      </c>
      <c r="D346" s="19">
        <v>4.4000000000000004</v>
      </c>
      <c r="E346" s="13">
        <f t="shared" si="11"/>
        <v>321.20000000000005</v>
      </c>
      <c r="F346" s="21">
        <f t="shared" si="10"/>
        <v>1.3052533195168287E-3</v>
      </c>
      <c r="Q346" s="34">
        <v>345</v>
      </c>
      <c r="R346" s="16">
        <v>326</v>
      </c>
      <c r="S346" t="s">
        <v>901</v>
      </c>
      <c r="T346">
        <v>40</v>
      </c>
      <c r="U346">
        <v>4.9000000000000004</v>
      </c>
      <c r="V346" s="14">
        <f>Table3[[#This Row],[Gms]]*Table3[[#This Row],[PPG]]</f>
        <v>196</v>
      </c>
      <c r="W346" s="21">
        <f>Table3[[#This Row],[Total Pts]]/SUM(Table3[Total Pts])</f>
        <v>7.9648085499781584E-4</v>
      </c>
      <c r="X346">
        <f>Q346-Table3[[#This Row],[PPG Rank]]</f>
        <v>19</v>
      </c>
    </row>
    <row r="347" spans="1:24" x14ac:dyDescent="0.25">
      <c r="A347">
        <v>346</v>
      </c>
      <c r="B347" t="str">
        <f>'Clean 2015'!A348</f>
        <v> James Jones</v>
      </c>
      <c r="C347" s="19">
        <v>57</v>
      </c>
      <c r="D347" s="19">
        <v>4.4000000000000004</v>
      </c>
      <c r="E347" s="13">
        <f t="shared" si="11"/>
        <v>250.8</v>
      </c>
      <c r="F347" s="21">
        <f t="shared" si="10"/>
        <v>1.0191704001706744E-3</v>
      </c>
      <c r="Q347" s="35">
        <v>346</v>
      </c>
      <c r="R347" s="16">
        <v>262</v>
      </c>
      <c r="S347" t="s">
        <v>853</v>
      </c>
      <c r="T347">
        <v>30</v>
      </c>
      <c r="U347">
        <v>6.3</v>
      </c>
      <c r="V347" s="14">
        <f>Table3[[#This Row],[Gms]]*Table3[[#This Row],[PPG]]</f>
        <v>189</v>
      </c>
      <c r="W347" s="21">
        <f>Table3[[#This Row],[Total Pts]]/SUM(Table3[Total Pts])</f>
        <v>7.6803511017646531E-4</v>
      </c>
      <c r="X347">
        <f>Q347-Table3[[#This Row],[PPG Rank]]</f>
        <v>84</v>
      </c>
    </row>
    <row r="348" spans="1:24" x14ac:dyDescent="0.25">
      <c r="A348">
        <v>347</v>
      </c>
      <c r="B348" t="str">
        <f>'Clean 2015'!A349</f>
        <v> Robbie Hummel</v>
      </c>
      <c r="C348" s="19">
        <v>45</v>
      </c>
      <c r="D348" s="19">
        <v>4.4000000000000004</v>
      </c>
      <c r="E348" s="13">
        <f t="shared" si="11"/>
        <v>198.00000000000003</v>
      </c>
      <c r="F348" s="21">
        <f t="shared" si="10"/>
        <v>8.0460821066105886E-4</v>
      </c>
      <c r="Q348" s="34">
        <v>347</v>
      </c>
      <c r="R348" s="15">
        <v>281</v>
      </c>
      <c r="S348" t="s">
        <v>864</v>
      </c>
      <c r="T348">
        <v>32</v>
      </c>
      <c r="U348">
        <v>5.9</v>
      </c>
      <c r="V348" s="14">
        <f>Table3[[#This Row],[Gms]]*Table3[[#This Row],[PPG]]</f>
        <v>188.8</v>
      </c>
      <c r="W348" s="21">
        <f>Table3[[#This Row],[Total Pts]]/SUM(Table3[Total Pts])</f>
        <v>7.67222374610141E-4</v>
      </c>
      <c r="X348">
        <f>Q348-Table3[[#This Row],[PPG Rank]]</f>
        <v>66</v>
      </c>
    </row>
    <row r="349" spans="1:24" x14ac:dyDescent="0.25">
      <c r="A349">
        <v>348</v>
      </c>
      <c r="B349" t="str">
        <f>'Clean 2015'!A350</f>
        <v> Festus Ezeli</v>
      </c>
      <c r="C349" s="19">
        <v>46</v>
      </c>
      <c r="D349" s="19">
        <v>4.4000000000000004</v>
      </c>
      <c r="E349" s="13">
        <f t="shared" si="11"/>
        <v>202.4</v>
      </c>
      <c r="F349" s="21">
        <f t="shared" si="10"/>
        <v>8.2248839312019332E-4</v>
      </c>
      <c r="Q349" s="35">
        <v>348</v>
      </c>
      <c r="R349" s="15">
        <v>367</v>
      </c>
      <c r="S349" t="s">
        <v>938</v>
      </c>
      <c r="T349">
        <v>47</v>
      </c>
      <c r="U349">
        <v>4</v>
      </c>
      <c r="V349" s="14">
        <f>Table3[[#This Row],[Gms]]*Table3[[#This Row],[PPG]]</f>
        <v>188</v>
      </c>
      <c r="W349" s="21">
        <f>Table3[[#This Row],[Total Pts]]/SUM(Table3[Total Pts])</f>
        <v>7.6397143234484374E-4</v>
      </c>
      <c r="X349">
        <f>Q349-Table3[[#This Row],[PPG Rank]]</f>
        <v>-19</v>
      </c>
    </row>
    <row r="350" spans="1:24" x14ac:dyDescent="0.25">
      <c r="A350">
        <v>349</v>
      </c>
      <c r="B350" t="str">
        <f>'Clean 2015'!A351</f>
        <v> Jeffery Taylor</v>
      </c>
      <c r="C350" s="19">
        <v>29</v>
      </c>
      <c r="D350" s="19">
        <v>4.4000000000000004</v>
      </c>
      <c r="E350" s="13">
        <f t="shared" si="11"/>
        <v>127.60000000000001</v>
      </c>
      <c r="F350" s="21">
        <f t="shared" si="10"/>
        <v>5.1852529131490453E-4</v>
      </c>
      <c r="Q350" s="34">
        <v>349</v>
      </c>
      <c r="R350" s="15">
        <v>395</v>
      </c>
      <c r="S350" t="s">
        <v>962</v>
      </c>
      <c r="T350">
        <v>55</v>
      </c>
      <c r="U350">
        <v>3.4</v>
      </c>
      <c r="V350" s="14">
        <f>Table3[[#This Row],[Gms]]*Table3[[#This Row],[PPG]]</f>
        <v>187</v>
      </c>
      <c r="W350" s="21">
        <f>Table3[[#This Row],[Total Pts]]/SUM(Table3[Total Pts])</f>
        <v>7.5990775451322229E-4</v>
      </c>
      <c r="X350">
        <f>Q350-Table3[[#This Row],[PPG Rank]]</f>
        <v>-46</v>
      </c>
    </row>
    <row r="351" spans="1:24" x14ac:dyDescent="0.25">
      <c r="A351">
        <v>350</v>
      </c>
      <c r="B351" t="str">
        <f>'Clean 2015'!A352</f>
        <v> Andre Miller</v>
      </c>
      <c r="C351" s="19">
        <v>81</v>
      </c>
      <c r="D351" s="19">
        <v>4.4000000000000004</v>
      </c>
      <c r="E351" s="13">
        <f t="shared" si="11"/>
        <v>356.40000000000003</v>
      </c>
      <c r="F351" s="21">
        <f t="shared" si="10"/>
        <v>1.4482947791899059E-3</v>
      </c>
      <c r="Q351" s="35">
        <v>350</v>
      </c>
      <c r="R351" s="15">
        <v>423</v>
      </c>
      <c r="S351" t="s">
        <v>990</v>
      </c>
      <c r="T351">
        <v>69</v>
      </c>
      <c r="U351">
        <v>2.7</v>
      </c>
      <c r="V351" s="14">
        <f>Table3[[#This Row],[Gms]]*Table3[[#This Row],[PPG]]</f>
        <v>186.3</v>
      </c>
      <c r="W351" s="21">
        <f>Table3[[#This Row],[Total Pts]]/SUM(Table3[Total Pts])</f>
        <v>7.5706318003108725E-4</v>
      </c>
      <c r="X351">
        <f>Q351-Table3[[#This Row],[PPG Rank]]</f>
        <v>-73</v>
      </c>
    </row>
    <row r="352" spans="1:24" x14ac:dyDescent="0.25">
      <c r="A352">
        <v>351</v>
      </c>
      <c r="B352" t="str">
        <f>'Clean 2015'!A353</f>
        <v> Justin Holiday</v>
      </c>
      <c r="C352" s="19">
        <v>59</v>
      </c>
      <c r="D352" s="19">
        <v>4.3</v>
      </c>
      <c r="E352" s="13">
        <f t="shared" si="11"/>
        <v>253.7</v>
      </c>
      <c r="F352" s="21">
        <f t="shared" si="10"/>
        <v>1.0309550658823767E-3</v>
      </c>
      <c r="Q352" s="34">
        <v>351</v>
      </c>
      <c r="R352" s="15">
        <v>379</v>
      </c>
      <c r="S352" t="s">
        <v>948</v>
      </c>
      <c r="T352">
        <v>50</v>
      </c>
      <c r="U352">
        <v>3.7</v>
      </c>
      <c r="V352" s="14">
        <f>Table3[[#This Row],[Gms]]*Table3[[#This Row],[PPG]]</f>
        <v>185</v>
      </c>
      <c r="W352" s="21">
        <f>Table3[[#This Row],[Total Pts]]/SUM(Table3[Total Pts])</f>
        <v>7.5178039884997926E-4</v>
      </c>
      <c r="X352">
        <f>Q352-Table3[[#This Row],[PPG Rank]]</f>
        <v>-28</v>
      </c>
    </row>
    <row r="353" spans="1:24" x14ac:dyDescent="0.25">
      <c r="A353">
        <v>352</v>
      </c>
      <c r="B353" t="str">
        <f>'Clean 2015'!A354</f>
        <v> Spencer Dinwiddie</v>
      </c>
      <c r="C353" s="19">
        <v>34</v>
      </c>
      <c r="D353" s="19">
        <v>4.3</v>
      </c>
      <c r="E353" s="13">
        <f t="shared" si="11"/>
        <v>146.19999999999999</v>
      </c>
      <c r="F353" s="21">
        <f t="shared" si="10"/>
        <v>5.9410969898306446E-4</v>
      </c>
      <c r="Q353" s="35">
        <v>352</v>
      </c>
      <c r="R353" s="15">
        <v>353</v>
      </c>
      <c r="S353" t="s">
        <v>925</v>
      </c>
      <c r="T353">
        <v>43</v>
      </c>
      <c r="U353">
        <v>4.3</v>
      </c>
      <c r="V353" s="14">
        <f>Table3[[#This Row],[Gms]]*Table3[[#This Row],[PPG]]</f>
        <v>184.9</v>
      </c>
      <c r="W353" s="21">
        <f>Table3[[#This Row],[Total Pts]]/SUM(Table3[Total Pts])</f>
        <v>7.5137403106681716E-4</v>
      </c>
      <c r="X353">
        <f>Q353-Table3[[#This Row],[PPG Rank]]</f>
        <v>-1</v>
      </c>
    </row>
    <row r="354" spans="1:24" x14ac:dyDescent="0.25">
      <c r="A354">
        <v>353</v>
      </c>
      <c r="B354" t="str">
        <f>'Clean 2015'!A355</f>
        <v> Perry Jones</v>
      </c>
      <c r="C354" s="19">
        <v>43</v>
      </c>
      <c r="D354" s="19">
        <v>4.3</v>
      </c>
      <c r="E354" s="13">
        <f t="shared" si="11"/>
        <v>184.9</v>
      </c>
      <c r="F354" s="21">
        <f t="shared" si="10"/>
        <v>7.5137403106681694E-4</v>
      </c>
      <c r="Q354" s="34">
        <v>353</v>
      </c>
      <c r="R354" s="15">
        <v>357</v>
      </c>
      <c r="S354" t="s">
        <v>928</v>
      </c>
      <c r="T354">
        <v>43</v>
      </c>
      <c r="U354">
        <v>4.2</v>
      </c>
      <c r="V354" s="14">
        <f>Table3[[#This Row],[Gms]]*Table3[[#This Row],[PPG]]</f>
        <v>180.6</v>
      </c>
      <c r="W354" s="21">
        <f>Table3[[#This Row],[Total Pts]]/SUM(Table3[Total Pts])</f>
        <v>7.3390021639084459E-4</v>
      </c>
      <c r="X354">
        <f>Q354-Table3[[#This Row],[PPG Rank]]</f>
        <v>-4</v>
      </c>
    </row>
    <row r="355" spans="1:24" x14ac:dyDescent="0.25">
      <c r="A355">
        <v>354</v>
      </c>
      <c r="B355" t="str">
        <f>'Clean 2015'!A356</f>
        <v> Steve Blake</v>
      </c>
      <c r="C355" s="19">
        <v>81</v>
      </c>
      <c r="D355" s="19">
        <v>4.3</v>
      </c>
      <c r="E355" s="13">
        <f t="shared" si="11"/>
        <v>348.3</v>
      </c>
      <c r="F355" s="21">
        <f t="shared" si="10"/>
        <v>1.4153789887537715E-3</v>
      </c>
      <c r="Q355" s="35">
        <v>354</v>
      </c>
      <c r="R355" s="16">
        <v>388</v>
      </c>
      <c r="S355" t="s">
        <v>955</v>
      </c>
      <c r="T355">
        <v>50</v>
      </c>
      <c r="U355">
        <v>3.6</v>
      </c>
      <c r="V355" s="14">
        <f>Table3[[#This Row],[Gms]]*Table3[[#This Row],[PPG]]</f>
        <v>180</v>
      </c>
      <c r="W355" s="21">
        <f>Table3[[#This Row],[Total Pts]]/SUM(Table3[Total Pts])</f>
        <v>7.3146200969187176E-4</v>
      </c>
      <c r="X355">
        <f>Q355-Table3[[#This Row],[PPG Rank]]</f>
        <v>-34</v>
      </c>
    </row>
    <row r="356" spans="1:24" x14ac:dyDescent="0.25">
      <c r="A356">
        <v>355</v>
      </c>
      <c r="B356" t="str">
        <f>'Clean 2015'!A357</f>
        <v> Toney Douglas</v>
      </c>
      <c r="C356" s="19">
        <v>12</v>
      </c>
      <c r="D356" s="19">
        <v>4.3</v>
      </c>
      <c r="E356" s="13">
        <f t="shared" si="11"/>
        <v>51.599999999999994</v>
      </c>
      <c r="F356" s="21">
        <f t="shared" si="10"/>
        <v>2.0968577611166981E-4</v>
      </c>
      <c r="Q356" s="34">
        <v>355</v>
      </c>
      <c r="R356" s="16">
        <v>234</v>
      </c>
      <c r="S356" t="s">
        <v>836</v>
      </c>
      <c r="T356">
        <v>24</v>
      </c>
      <c r="U356">
        <v>7.3</v>
      </c>
      <c r="V356" s="14">
        <f>Table3[[#This Row],[Gms]]*Table3[[#This Row],[PPG]]</f>
        <v>175.2</v>
      </c>
      <c r="W356" s="21">
        <f>Table3[[#This Row],[Total Pts]]/SUM(Table3[Total Pts])</f>
        <v>7.1195635610008846E-4</v>
      </c>
      <c r="X356">
        <f>Q356-Table3[[#This Row],[PPG Rank]]</f>
        <v>121</v>
      </c>
    </row>
    <row r="357" spans="1:24" x14ac:dyDescent="0.25">
      <c r="A357">
        <v>356</v>
      </c>
      <c r="B357" t="str">
        <f>'Clean 2015'!A358</f>
        <v> Ian Mahinmi</v>
      </c>
      <c r="C357" s="19">
        <v>61</v>
      </c>
      <c r="D357" s="19">
        <v>4.3</v>
      </c>
      <c r="E357" s="13">
        <f t="shared" si="11"/>
        <v>262.3</v>
      </c>
      <c r="F357" s="21">
        <f t="shared" si="10"/>
        <v>1.0659026952343218E-3</v>
      </c>
      <c r="Q357" s="35">
        <v>356</v>
      </c>
      <c r="R357" s="15">
        <v>389</v>
      </c>
      <c r="S357" t="s">
        <v>956</v>
      </c>
      <c r="T357">
        <v>50</v>
      </c>
      <c r="U357">
        <v>3.5</v>
      </c>
      <c r="V357" s="14">
        <f>Table3[[#This Row],[Gms]]*Table3[[#This Row],[PPG]]</f>
        <v>175</v>
      </c>
      <c r="W357" s="21">
        <f>Table3[[#This Row],[Total Pts]]/SUM(Table3[Total Pts])</f>
        <v>7.1114362053376415E-4</v>
      </c>
      <c r="X357">
        <f>Q357-Table3[[#This Row],[PPG Rank]]</f>
        <v>-33</v>
      </c>
    </row>
    <row r="358" spans="1:24" x14ac:dyDescent="0.25">
      <c r="A358">
        <v>357</v>
      </c>
      <c r="B358" t="str">
        <f>'Clean 2015'!A359</f>
        <v> Kostas Papanikolaou</v>
      </c>
      <c r="C358" s="19">
        <v>43</v>
      </c>
      <c r="D358" s="19">
        <v>4.2</v>
      </c>
      <c r="E358" s="13">
        <f t="shared" si="11"/>
        <v>180.6</v>
      </c>
      <c r="F358" s="21">
        <f t="shared" si="10"/>
        <v>7.3390021639084437E-4</v>
      </c>
      <c r="Q358" s="34">
        <v>357</v>
      </c>
      <c r="R358" s="15">
        <v>377</v>
      </c>
      <c r="S358" t="s">
        <v>946</v>
      </c>
      <c r="T358">
        <v>47</v>
      </c>
      <c r="U358">
        <v>3.7</v>
      </c>
      <c r="V358" s="14">
        <f>Table3[[#This Row],[Gms]]*Table3[[#This Row],[PPG]]</f>
        <v>173.9</v>
      </c>
      <c r="W358" s="21">
        <f>Table3[[#This Row],[Total Pts]]/SUM(Table3[Total Pts])</f>
        <v>7.0667357491898048E-4</v>
      </c>
      <c r="X358">
        <f>Q358-Table3[[#This Row],[PPG Rank]]</f>
        <v>-20</v>
      </c>
    </row>
    <row r="359" spans="1:24" x14ac:dyDescent="0.25">
      <c r="A359">
        <v>358</v>
      </c>
      <c r="B359" t="str">
        <f>'Clean 2015'!A360</f>
        <v> Udonis Haslem</v>
      </c>
      <c r="C359" s="19">
        <v>62</v>
      </c>
      <c r="D359" s="19">
        <v>4.2</v>
      </c>
      <c r="E359" s="13">
        <f t="shared" si="11"/>
        <v>260.40000000000003</v>
      </c>
      <c r="F359" s="21">
        <f t="shared" si="10"/>
        <v>1.058181707354241E-3</v>
      </c>
      <c r="Q359" s="35">
        <v>358</v>
      </c>
      <c r="R359" s="15">
        <v>381</v>
      </c>
      <c r="S359" t="s">
        <v>950</v>
      </c>
      <c r="T359">
        <v>47</v>
      </c>
      <c r="U359">
        <v>3.7</v>
      </c>
      <c r="V359" s="14">
        <f>Table3[[#This Row],[Gms]]*Table3[[#This Row],[PPG]]</f>
        <v>173.9</v>
      </c>
      <c r="W359" s="21">
        <f>Table3[[#This Row],[Total Pts]]/SUM(Table3[Total Pts])</f>
        <v>7.0667357491898048E-4</v>
      </c>
      <c r="X359">
        <f>Q359-Table3[[#This Row],[PPG Rank]]</f>
        <v>-23</v>
      </c>
    </row>
    <row r="360" spans="1:24" x14ac:dyDescent="0.25">
      <c r="A360">
        <v>359</v>
      </c>
      <c r="B360" t="str">
        <f>'Clean 2015'!A361</f>
        <v> Lorenzo Brown</v>
      </c>
      <c r="C360" s="19">
        <v>29</v>
      </c>
      <c r="D360" s="19">
        <v>4.2</v>
      </c>
      <c r="E360" s="13">
        <f t="shared" si="11"/>
        <v>121.80000000000001</v>
      </c>
      <c r="F360" s="21">
        <f t="shared" si="10"/>
        <v>4.9495595989149978E-4</v>
      </c>
      <c r="Q360" s="34">
        <v>359</v>
      </c>
      <c r="R360" s="16">
        <v>176</v>
      </c>
      <c r="S360" t="s">
        <v>809</v>
      </c>
      <c r="T360">
        <v>19</v>
      </c>
      <c r="U360">
        <v>9.1</v>
      </c>
      <c r="V360" s="14">
        <f>Table3[[#This Row],[Gms]]*Table3[[#This Row],[PPG]]</f>
        <v>172.9</v>
      </c>
      <c r="W360" s="21">
        <f>Table3[[#This Row],[Total Pts]]/SUM(Table3[Total Pts])</f>
        <v>7.0260989708735902E-4</v>
      </c>
      <c r="X360">
        <f>Q360-Table3[[#This Row],[PPG Rank]]</f>
        <v>183</v>
      </c>
    </row>
    <row r="361" spans="1:24" x14ac:dyDescent="0.25">
      <c r="A361">
        <v>360</v>
      </c>
      <c r="B361" t="str">
        <f>'Clean 2015'!A362</f>
        <v> Kendall Marshall</v>
      </c>
      <c r="C361" s="19">
        <v>28</v>
      </c>
      <c r="D361" s="19">
        <v>4.2</v>
      </c>
      <c r="E361" s="13">
        <f t="shared" si="11"/>
        <v>117.60000000000001</v>
      </c>
      <c r="F361" s="21">
        <f t="shared" si="10"/>
        <v>4.7788851299868942E-4</v>
      </c>
      <c r="Q361" s="35">
        <v>360</v>
      </c>
      <c r="R361" s="15">
        <v>397</v>
      </c>
      <c r="S361" t="s">
        <v>964</v>
      </c>
      <c r="T361">
        <v>51</v>
      </c>
      <c r="U361">
        <v>3.3</v>
      </c>
      <c r="V361" s="14">
        <f>Table3[[#This Row],[Gms]]*Table3[[#This Row],[PPG]]</f>
        <v>168.29999999999998</v>
      </c>
      <c r="W361" s="21">
        <f>Table3[[#This Row],[Total Pts]]/SUM(Table3[Total Pts])</f>
        <v>6.8391697906190004E-4</v>
      </c>
      <c r="X361">
        <f>Q361-Table3[[#This Row],[PPG Rank]]</f>
        <v>-37</v>
      </c>
    </row>
    <row r="362" spans="1:24" x14ac:dyDescent="0.25">
      <c r="A362">
        <v>361</v>
      </c>
      <c r="B362" t="str">
        <f>'Clean 2015'!A363</f>
        <v> Josh McRoberts</v>
      </c>
      <c r="C362" s="19">
        <v>17</v>
      </c>
      <c r="D362" s="19">
        <v>4.2</v>
      </c>
      <c r="E362" s="13">
        <f t="shared" si="11"/>
        <v>71.400000000000006</v>
      </c>
      <c r="F362" s="21">
        <f t="shared" si="10"/>
        <v>2.9014659717777573E-4</v>
      </c>
      <c r="Q362" s="34">
        <v>361</v>
      </c>
      <c r="R362" s="16">
        <v>390</v>
      </c>
      <c r="S362" t="s">
        <v>957</v>
      </c>
      <c r="T362">
        <v>48</v>
      </c>
      <c r="U362">
        <v>3.5</v>
      </c>
      <c r="V362" s="14">
        <f>Table3[[#This Row],[Gms]]*Table3[[#This Row],[PPG]]</f>
        <v>168</v>
      </c>
      <c r="W362" s="21">
        <f>Table3[[#This Row],[Total Pts]]/SUM(Table3[Total Pts])</f>
        <v>6.8269787571241362E-4</v>
      </c>
      <c r="X362">
        <f>Q362-Table3[[#This Row],[PPG Rank]]</f>
        <v>-29</v>
      </c>
    </row>
    <row r="363" spans="1:24" x14ac:dyDescent="0.25">
      <c r="A363">
        <v>362</v>
      </c>
      <c r="B363" t="str">
        <f>'Clean 2015'!A364</f>
        <v> Nick Calathes</v>
      </c>
      <c r="C363" s="19">
        <v>58</v>
      </c>
      <c r="D363" s="19">
        <v>4.2</v>
      </c>
      <c r="E363" s="13">
        <f t="shared" si="11"/>
        <v>243.60000000000002</v>
      </c>
      <c r="F363" s="21">
        <f t="shared" si="10"/>
        <v>9.8991191978299955E-4</v>
      </c>
      <c r="Q363" s="35">
        <v>362</v>
      </c>
      <c r="R363" s="16">
        <v>336</v>
      </c>
      <c r="S363" t="s">
        <v>910</v>
      </c>
      <c r="T363">
        <v>36</v>
      </c>
      <c r="U363">
        <v>4.5999999999999996</v>
      </c>
      <c r="V363" s="14">
        <f>Table3[[#This Row],[Gms]]*Table3[[#This Row],[PPG]]</f>
        <v>165.6</v>
      </c>
      <c r="W363" s="21">
        <f>Table3[[#This Row],[Total Pts]]/SUM(Table3[Total Pts])</f>
        <v>6.7294504891652197E-4</v>
      </c>
      <c r="X363">
        <f>Q363-Table3[[#This Row],[PPG Rank]]</f>
        <v>26</v>
      </c>
    </row>
    <row r="364" spans="1:24" x14ac:dyDescent="0.25">
      <c r="A364">
        <v>363</v>
      </c>
      <c r="B364" t="str">
        <f>'Clean 2015'!A365</f>
        <v> James Michael McAdoo</v>
      </c>
      <c r="C364" s="19">
        <v>15</v>
      </c>
      <c r="D364" s="19">
        <v>4.0999999999999996</v>
      </c>
      <c r="E364" s="13">
        <f t="shared" si="11"/>
        <v>61.499999999999993</v>
      </c>
      <c r="F364" s="21">
        <f t="shared" si="10"/>
        <v>2.4991618664472277E-4</v>
      </c>
      <c r="Q364" s="34">
        <v>363</v>
      </c>
      <c r="R364" s="16">
        <v>294</v>
      </c>
      <c r="S364" t="s">
        <v>874</v>
      </c>
      <c r="T364">
        <v>29</v>
      </c>
      <c r="U364">
        <v>5.7</v>
      </c>
      <c r="V364" s="14">
        <f>Table3[[#This Row],[Gms]]*Table3[[#This Row],[PPG]]</f>
        <v>165.3</v>
      </c>
      <c r="W364" s="21">
        <f>Table3[[#This Row],[Total Pts]]/SUM(Table3[Total Pts])</f>
        <v>6.7172594556703556E-4</v>
      </c>
      <c r="X364">
        <f>Q364-Table3[[#This Row],[PPG Rank]]</f>
        <v>69</v>
      </c>
    </row>
    <row r="365" spans="1:24" x14ac:dyDescent="0.25">
      <c r="A365">
        <v>364</v>
      </c>
      <c r="B365" t="str">
        <f>'Clean 2015'!A366</f>
        <v> Nick Collison</v>
      </c>
      <c r="C365" s="19">
        <v>66</v>
      </c>
      <c r="D365" s="19">
        <v>4.0999999999999996</v>
      </c>
      <c r="E365" s="13">
        <f t="shared" si="11"/>
        <v>270.59999999999997</v>
      </c>
      <c r="F365" s="21">
        <f t="shared" si="10"/>
        <v>1.09963122123678E-3</v>
      </c>
      <c r="Q365" s="35">
        <v>364</v>
      </c>
      <c r="R365" s="16">
        <v>392</v>
      </c>
      <c r="S365" t="s">
        <v>959</v>
      </c>
      <c r="T365">
        <v>45</v>
      </c>
      <c r="U365">
        <v>3.5</v>
      </c>
      <c r="V365" s="14">
        <f>Table3[[#This Row],[Gms]]*Table3[[#This Row],[PPG]]</f>
        <v>157.5</v>
      </c>
      <c r="W365" s="21">
        <f>Table3[[#This Row],[Total Pts]]/SUM(Table3[Total Pts])</f>
        <v>6.4002925848038778E-4</v>
      </c>
      <c r="X365">
        <f>Q365-Table3[[#This Row],[PPG Rank]]</f>
        <v>-28</v>
      </c>
    </row>
    <row r="366" spans="1:24" x14ac:dyDescent="0.25">
      <c r="A366">
        <v>365</v>
      </c>
      <c r="B366" t="str">
        <f>'Clean 2015'!A367</f>
        <v> Luke Babbitt</v>
      </c>
      <c r="C366" s="19">
        <v>63</v>
      </c>
      <c r="D366" s="19">
        <v>4.0999999999999996</v>
      </c>
      <c r="E366" s="13">
        <f t="shared" si="11"/>
        <v>258.29999999999995</v>
      </c>
      <c r="F366" s="21">
        <f t="shared" si="10"/>
        <v>1.0496479839078355E-3</v>
      </c>
      <c r="Q366" s="34">
        <v>365</v>
      </c>
      <c r="R366" s="16">
        <v>338</v>
      </c>
      <c r="S366" t="s">
        <v>912</v>
      </c>
      <c r="T366">
        <v>33</v>
      </c>
      <c r="U366">
        <v>4.5999999999999996</v>
      </c>
      <c r="V366" s="14">
        <f>Table3[[#This Row],[Gms]]*Table3[[#This Row],[PPG]]</f>
        <v>151.79999999999998</v>
      </c>
      <c r="W366" s="21">
        <f>Table3[[#This Row],[Total Pts]]/SUM(Table3[Total Pts])</f>
        <v>6.1686629484014512E-4</v>
      </c>
      <c r="X366">
        <f>Q366-Table3[[#This Row],[PPG Rank]]</f>
        <v>27</v>
      </c>
    </row>
    <row r="367" spans="1:24" x14ac:dyDescent="0.25">
      <c r="A367">
        <v>366</v>
      </c>
      <c r="B367" t="str">
        <f>'Clean 2015'!A368</f>
        <v> Pablo Prigioni</v>
      </c>
      <c r="C367" s="19">
        <v>67</v>
      </c>
      <c r="D367" s="19">
        <v>4.0999999999999996</v>
      </c>
      <c r="E367" s="13">
        <f t="shared" si="11"/>
        <v>274.7</v>
      </c>
      <c r="F367" s="21">
        <f t="shared" si="10"/>
        <v>1.1162923003464283E-3</v>
      </c>
      <c r="Q367" s="35">
        <v>366</v>
      </c>
      <c r="R367" s="15">
        <v>417</v>
      </c>
      <c r="S367" t="s">
        <v>984</v>
      </c>
      <c r="T367">
        <v>56</v>
      </c>
      <c r="U367">
        <v>2.7</v>
      </c>
      <c r="V367" s="14">
        <f>Table3[[#This Row],[Gms]]*Table3[[#This Row],[PPG]]</f>
        <v>151.20000000000002</v>
      </c>
      <c r="W367" s="21">
        <f>Table3[[#This Row],[Total Pts]]/SUM(Table3[Total Pts])</f>
        <v>6.1442808814117229E-4</v>
      </c>
      <c r="X367">
        <f>Q367-Table3[[#This Row],[PPG Rank]]</f>
        <v>-51</v>
      </c>
    </row>
    <row r="368" spans="1:24" x14ac:dyDescent="0.25">
      <c r="A368">
        <v>367</v>
      </c>
      <c r="B368" t="str">
        <f>'Clean 2015'!A369</f>
        <v> Luke Ridnour</v>
      </c>
      <c r="C368" s="19">
        <v>47</v>
      </c>
      <c r="D368" s="19">
        <v>4</v>
      </c>
      <c r="E368" s="13">
        <f t="shared" si="11"/>
        <v>188</v>
      </c>
      <c r="F368" s="21">
        <f t="shared" si="10"/>
        <v>7.6397143234484364E-4</v>
      </c>
      <c r="Q368" s="34">
        <v>367</v>
      </c>
      <c r="R368" s="16">
        <v>352</v>
      </c>
      <c r="S368" t="s">
        <v>924</v>
      </c>
      <c r="T368">
        <v>34</v>
      </c>
      <c r="U368">
        <v>4.3</v>
      </c>
      <c r="V368" s="14">
        <f>Table3[[#This Row],[Gms]]*Table3[[#This Row],[PPG]]</f>
        <v>146.19999999999999</v>
      </c>
      <c r="W368" s="21">
        <f>Table3[[#This Row],[Total Pts]]/SUM(Table3[Total Pts])</f>
        <v>5.9410969898306468E-4</v>
      </c>
      <c r="X368">
        <f>Q368-Table3[[#This Row],[PPG Rank]]</f>
        <v>15</v>
      </c>
    </row>
    <row r="369" spans="1:24" x14ac:dyDescent="0.25">
      <c r="A369">
        <v>368</v>
      </c>
      <c r="B369" t="str">
        <f>'Clean 2015'!A370</f>
        <v> Shannon Brown</v>
      </c>
      <c r="C369" s="19">
        <v>5</v>
      </c>
      <c r="D369" s="19">
        <v>4</v>
      </c>
      <c r="E369" s="13">
        <f t="shared" si="11"/>
        <v>20</v>
      </c>
      <c r="F369" s="21">
        <f t="shared" si="10"/>
        <v>8.1273556632430178E-5</v>
      </c>
      <c r="Q369" s="35">
        <v>368</v>
      </c>
      <c r="R369" s="16">
        <v>394</v>
      </c>
      <c r="S369" t="s">
        <v>961</v>
      </c>
      <c r="T369">
        <v>43</v>
      </c>
      <c r="U369">
        <v>3.4</v>
      </c>
      <c r="V369" s="14">
        <f>Table3[[#This Row],[Gms]]*Table3[[#This Row],[PPG]]</f>
        <v>146.19999999999999</v>
      </c>
      <c r="W369" s="21">
        <f>Table3[[#This Row],[Total Pts]]/SUM(Table3[Total Pts])</f>
        <v>5.9410969898306468E-4</v>
      </c>
      <c r="X369">
        <f>Q369-Table3[[#This Row],[PPG Rank]]</f>
        <v>-26</v>
      </c>
    </row>
    <row r="370" spans="1:24" x14ac:dyDescent="0.25">
      <c r="A370">
        <v>369</v>
      </c>
      <c r="B370" t="str">
        <f>'Clean 2015'!A371</f>
        <v> Glen Davis</v>
      </c>
      <c r="C370" s="19">
        <v>74</v>
      </c>
      <c r="D370" s="19">
        <v>4</v>
      </c>
      <c r="E370" s="13">
        <f t="shared" si="11"/>
        <v>296</v>
      </c>
      <c r="F370" s="21">
        <f t="shared" si="10"/>
        <v>1.2028486381599666E-3</v>
      </c>
      <c r="Q370" s="34">
        <v>369</v>
      </c>
      <c r="R370" s="15">
        <v>307</v>
      </c>
      <c r="S370" t="s">
        <v>886</v>
      </c>
      <c r="T370">
        <v>27</v>
      </c>
      <c r="U370">
        <v>5.3</v>
      </c>
      <c r="V370" s="14">
        <f>Table3[[#This Row],[Gms]]*Table3[[#This Row],[PPG]]</f>
        <v>143.1</v>
      </c>
      <c r="W370" s="21">
        <f>Table3[[#This Row],[Total Pts]]/SUM(Table3[Total Pts])</f>
        <v>5.8151229770503799E-4</v>
      </c>
      <c r="X370">
        <f>Q370-Table3[[#This Row],[PPG Rank]]</f>
        <v>62</v>
      </c>
    </row>
    <row r="371" spans="1:24" x14ac:dyDescent="0.25">
      <c r="A371">
        <v>370</v>
      </c>
      <c r="B371" t="str">
        <f>'Clean 2015'!A372</f>
        <v> Samuel Dalembert</v>
      </c>
      <c r="C371" s="19">
        <v>32</v>
      </c>
      <c r="D371" s="19">
        <v>4</v>
      </c>
      <c r="E371" s="13">
        <f t="shared" si="11"/>
        <v>128</v>
      </c>
      <c r="F371" s="21">
        <f t="shared" si="10"/>
        <v>5.2015076244755305E-4</v>
      </c>
      <c r="Q371" s="35">
        <v>370</v>
      </c>
      <c r="R371" s="16">
        <v>408</v>
      </c>
      <c r="S371" t="s">
        <v>975</v>
      </c>
      <c r="T371">
        <v>46</v>
      </c>
      <c r="U371">
        <v>3</v>
      </c>
      <c r="V371" s="14">
        <f>Table3[[#This Row],[Gms]]*Table3[[#This Row],[PPG]]</f>
        <v>138</v>
      </c>
      <c r="W371" s="21">
        <f>Table3[[#This Row],[Total Pts]]/SUM(Table3[Total Pts])</f>
        <v>5.6078754076376827E-4</v>
      </c>
      <c r="X371">
        <f>Q371-Table3[[#This Row],[PPG Rank]]</f>
        <v>-38</v>
      </c>
    </row>
    <row r="372" spans="1:24" x14ac:dyDescent="0.25">
      <c r="A372">
        <v>371</v>
      </c>
      <c r="B372" t="str">
        <f>'Clean 2015'!A373</f>
        <v> Miles Plumlee</v>
      </c>
      <c r="C372" s="19">
        <v>73</v>
      </c>
      <c r="D372" s="19">
        <v>4</v>
      </c>
      <c r="E372" s="13">
        <f t="shared" si="11"/>
        <v>292</v>
      </c>
      <c r="F372" s="21">
        <f t="shared" si="10"/>
        <v>1.1865939268334805E-3</v>
      </c>
      <c r="Q372" s="34">
        <v>371</v>
      </c>
      <c r="R372" s="15">
        <v>421</v>
      </c>
      <c r="S372" t="s">
        <v>988</v>
      </c>
      <c r="T372">
        <v>51</v>
      </c>
      <c r="U372">
        <v>2.7</v>
      </c>
      <c r="V372" s="14">
        <f>Table3[[#This Row],[Gms]]*Table3[[#This Row],[PPG]]</f>
        <v>137.70000000000002</v>
      </c>
      <c r="W372" s="21">
        <f>Table3[[#This Row],[Total Pts]]/SUM(Table3[Total Pts])</f>
        <v>5.5956843741428197E-4</v>
      </c>
      <c r="X372">
        <f>Q372-Table3[[#This Row],[PPG Rank]]</f>
        <v>-50</v>
      </c>
    </row>
    <row r="373" spans="1:24" x14ac:dyDescent="0.25">
      <c r="A373">
        <v>372</v>
      </c>
      <c r="B373" t="str">
        <f>'Clean 2015'!A374</f>
        <v> Garrett Temple</v>
      </c>
      <c r="C373" s="19">
        <v>52</v>
      </c>
      <c r="D373" s="19">
        <v>3.9</v>
      </c>
      <c r="E373" s="13">
        <f t="shared" si="11"/>
        <v>202.79999999999998</v>
      </c>
      <c r="F373" s="21">
        <f t="shared" si="10"/>
        <v>8.2411386425284183E-4</v>
      </c>
      <c r="Q373" s="35">
        <v>372</v>
      </c>
      <c r="R373" s="16">
        <v>418</v>
      </c>
      <c r="S373" t="s">
        <v>985</v>
      </c>
      <c r="T373">
        <v>51</v>
      </c>
      <c r="U373">
        <v>2.7</v>
      </c>
      <c r="V373" s="14">
        <f>Table3[[#This Row],[Gms]]*Table3[[#This Row],[PPG]]</f>
        <v>137.70000000000002</v>
      </c>
      <c r="W373" s="21">
        <f>Table3[[#This Row],[Total Pts]]/SUM(Table3[Total Pts])</f>
        <v>5.5956843741428197E-4</v>
      </c>
      <c r="X373">
        <f>Q373-Table3[[#This Row],[PPG Rank]]</f>
        <v>-46</v>
      </c>
    </row>
    <row r="374" spans="1:24" x14ac:dyDescent="0.25">
      <c r="A374">
        <v>373</v>
      </c>
      <c r="B374" t="str">
        <f>'Clean 2015'!A375</f>
        <v> Travis Wear</v>
      </c>
      <c r="C374" s="19">
        <v>51</v>
      </c>
      <c r="D374" s="19">
        <v>3.9</v>
      </c>
      <c r="E374" s="13">
        <f t="shared" si="11"/>
        <v>198.9</v>
      </c>
      <c r="F374" s="21">
        <f t="shared" si="10"/>
        <v>8.0826552070951811E-4</v>
      </c>
      <c r="Q374" s="34">
        <v>373</v>
      </c>
      <c r="R374" s="15">
        <v>403</v>
      </c>
      <c r="S374" t="s">
        <v>970</v>
      </c>
      <c r="T374">
        <v>44</v>
      </c>
      <c r="U374">
        <v>3.1</v>
      </c>
      <c r="V374" s="14">
        <f>Table3[[#This Row],[Gms]]*Table3[[#This Row],[PPG]]</f>
        <v>136.4</v>
      </c>
      <c r="W374" s="21">
        <f>Table3[[#This Row],[Total Pts]]/SUM(Table3[Total Pts])</f>
        <v>5.5428565623317388E-4</v>
      </c>
      <c r="X374">
        <f>Q374-Table3[[#This Row],[PPG Rank]]</f>
        <v>-30</v>
      </c>
    </row>
    <row r="375" spans="1:24" x14ac:dyDescent="0.25">
      <c r="A375">
        <v>374</v>
      </c>
      <c r="B375" t="str">
        <f>'Clean 2015'!A376</f>
        <v> Joffrey Lauvergne</v>
      </c>
      <c r="C375" s="19">
        <v>24</v>
      </c>
      <c r="D375" s="19">
        <v>3.9</v>
      </c>
      <c r="E375" s="13">
        <f t="shared" si="11"/>
        <v>93.6</v>
      </c>
      <c r="F375" s="21">
        <f t="shared" si="10"/>
        <v>3.8036024503977319E-4</v>
      </c>
      <c r="Q375" s="35">
        <v>374</v>
      </c>
      <c r="R375" s="16">
        <v>198</v>
      </c>
      <c r="S375" t="s">
        <v>820</v>
      </c>
      <c r="T375">
        <v>16</v>
      </c>
      <c r="U375">
        <v>8.4</v>
      </c>
      <c r="V375" s="14">
        <f>Table3[[#This Row],[Gms]]*Table3[[#This Row],[PPG]]</f>
        <v>134.4</v>
      </c>
      <c r="W375" s="21">
        <f>Table3[[#This Row],[Total Pts]]/SUM(Table3[Total Pts])</f>
        <v>5.4615830056993085E-4</v>
      </c>
      <c r="X375">
        <f>Q375-Table3[[#This Row],[PPG Rank]]</f>
        <v>176</v>
      </c>
    </row>
    <row r="376" spans="1:24" x14ac:dyDescent="0.25">
      <c r="A376">
        <v>375</v>
      </c>
      <c r="B376" t="str">
        <f>'Clean 2015'!A377</f>
        <v> Larry Drew II</v>
      </c>
      <c r="C376" s="19">
        <v>12</v>
      </c>
      <c r="D376" s="19">
        <v>3.8</v>
      </c>
      <c r="E376" s="13">
        <f t="shared" si="11"/>
        <v>45.599999999999994</v>
      </c>
      <c r="F376" s="21">
        <f t="shared" si="10"/>
        <v>1.8530370912194077E-4</v>
      </c>
      <c r="Q376" s="34">
        <v>375</v>
      </c>
      <c r="R376" s="15">
        <v>295</v>
      </c>
      <c r="S376" t="s">
        <v>875</v>
      </c>
      <c r="T376">
        <v>24</v>
      </c>
      <c r="U376">
        <v>5.6</v>
      </c>
      <c r="V376" s="14">
        <f>Table3[[#This Row],[Gms]]*Table3[[#This Row],[PPG]]</f>
        <v>134.39999999999998</v>
      </c>
      <c r="W376" s="21">
        <f>Table3[[#This Row],[Total Pts]]/SUM(Table3[Total Pts])</f>
        <v>5.4615830056993075E-4</v>
      </c>
      <c r="X376">
        <f>Q376-Table3[[#This Row],[PPG Rank]]</f>
        <v>80</v>
      </c>
    </row>
    <row r="377" spans="1:24" x14ac:dyDescent="0.25">
      <c r="A377">
        <v>376</v>
      </c>
      <c r="B377" t="str">
        <f>'Clean 2015'!A378</f>
        <v> Austin Daye</v>
      </c>
      <c r="C377" s="19">
        <v>34</v>
      </c>
      <c r="D377" s="19">
        <v>3.8</v>
      </c>
      <c r="E377" s="13">
        <f t="shared" si="11"/>
        <v>129.19999999999999</v>
      </c>
      <c r="F377" s="21">
        <f t="shared" si="10"/>
        <v>5.2502717584549882E-4</v>
      </c>
      <c r="Q377" s="35">
        <v>376</v>
      </c>
      <c r="R377" s="15">
        <v>321</v>
      </c>
      <c r="S377" t="s">
        <v>897</v>
      </c>
      <c r="T377">
        <v>26</v>
      </c>
      <c r="U377">
        <v>5.0999999999999996</v>
      </c>
      <c r="V377" s="14">
        <f>Table3[[#This Row],[Gms]]*Table3[[#This Row],[PPG]]</f>
        <v>132.6</v>
      </c>
      <c r="W377" s="21">
        <f>Table3[[#This Row],[Total Pts]]/SUM(Table3[Total Pts])</f>
        <v>5.3884368047301214E-4</v>
      </c>
      <c r="X377">
        <f>Q377-Table3[[#This Row],[PPG Rank]]</f>
        <v>55</v>
      </c>
    </row>
    <row r="378" spans="1:24" x14ac:dyDescent="0.25">
      <c r="A378">
        <v>377</v>
      </c>
      <c r="B378" t="str">
        <f>'Clean 2015'!A379</f>
        <v> Troy Daniels</v>
      </c>
      <c r="C378" s="19">
        <v>47</v>
      </c>
      <c r="D378" s="19">
        <v>3.7</v>
      </c>
      <c r="E378" s="13">
        <f t="shared" si="11"/>
        <v>173.9</v>
      </c>
      <c r="F378" s="21">
        <f t="shared" si="10"/>
        <v>7.0667357491898037E-4</v>
      </c>
      <c r="Q378" s="34">
        <v>377</v>
      </c>
      <c r="R378" s="16">
        <v>376</v>
      </c>
      <c r="S378" t="s">
        <v>945</v>
      </c>
      <c r="T378">
        <v>34</v>
      </c>
      <c r="U378">
        <v>3.8</v>
      </c>
      <c r="V378" s="14">
        <f>Table3[[#This Row],[Gms]]*Table3[[#This Row],[PPG]]</f>
        <v>129.19999999999999</v>
      </c>
      <c r="W378" s="21">
        <f>Table3[[#This Row],[Total Pts]]/SUM(Table3[Total Pts])</f>
        <v>5.2502717584549904E-4</v>
      </c>
      <c r="X378">
        <f>Q378-Table3[[#This Row],[PPG Rank]]</f>
        <v>1</v>
      </c>
    </row>
    <row r="379" spans="1:24" x14ac:dyDescent="0.25">
      <c r="A379">
        <v>378</v>
      </c>
      <c r="B379" t="str">
        <f>'Clean 2015'!A380</f>
        <v> Raymond Felton</v>
      </c>
      <c r="C379" s="19">
        <v>29</v>
      </c>
      <c r="D379" s="19">
        <v>3.7</v>
      </c>
      <c r="E379" s="13">
        <f t="shared" si="11"/>
        <v>107.30000000000001</v>
      </c>
      <c r="F379" s="21">
        <f t="shared" si="10"/>
        <v>4.3603263133298794E-4</v>
      </c>
      <c r="Q379" s="35">
        <v>378</v>
      </c>
      <c r="R379" s="16">
        <v>370</v>
      </c>
      <c r="S379" t="s">
        <v>940</v>
      </c>
      <c r="T379">
        <v>32</v>
      </c>
      <c r="U379">
        <v>4</v>
      </c>
      <c r="V379" s="14">
        <f>Table3[[#This Row],[Gms]]*Table3[[#This Row],[PPG]]</f>
        <v>128</v>
      </c>
      <c r="W379" s="21">
        <f>Table3[[#This Row],[Total Pts]]/SUM(Table3[Total Pts])</f>
        <v>5.2015076244755327E-4</v>
      </c>
      <c r="X379">
        <f>Q379-Table3[[#This Row],[PPG Rank]]</f>
        <v>8</v>
      </c>
    </row>
    <row r="380" spans="1:24" x14ac:dyDescent="0.25">
      <c r="A380">
        <v>379</v>
      </c>
      <c r="B380" t="str">
        <f>'Clean 2015'!A381</f>
        <v> Cory Jefferson</v>
      </c>
      <c r="C380" s="19">
        <v>50</v>
      </c>
      <c r="D380" s="19">
        <v>3.7</v>
      </c>
      <c r="E380" s="13">
        <f t="shared" si="11"/>
        <v>185</v>
      </c>
      <c r="F380" s="21">
        <f t="shared" si="10"/>
        <v>7.5178039884997905E-4</v>
      </c>
      <c r="Q380" s="34">
        <v>379</v>
      </c>
      <c r="R380" s="15">
        <v>349</v>
      </c>
      <c r="S380" t="s">
        <v>922</v>
      </c>
      <c r="T380">
        <v>29</v>
      </c>
      <c r="U380">
        <v>4.4000000000000004</v>
      </c>
      <c r="V380" s="14">
        <f>Table3[[#This Row],[Gms]]*Table3[[#This Row],[PPG]]</f>
        <v>127.60000000000001</v>
      </c>
      <c r="W380" s="21">
        <f>Table3[[#This Row],[Total Pts]]/SUM(Table3[Total Pts])</f>
        <v>5.1852529131490464E-4</v>
      </c>
      <c r="X380">
        <f>Q380-Table3[[#This Row],[PPG Rank]]</f>
        <v>30</v>
      </c>
    </row>
    <row r="381" spans="1:24" x14ac:dyDescent="0.25">
      <c r="A381">
        <v>380</v>
      </c>
      <c r="B381" t="str">
        <f>'Clean 2015'!A382</f>
        <v> Tyler Ennis</v>
      </c>
      <c r="C381" s="19">
        <v>33</v>
      </c>
      <c r="D381" s="19">
        <v>3.7</v>
      </c>
      <c r="E381" s="13">
        <f t="shared" si="11"/>
        <v>122.10000000000001</v>
      </c>
      <c r="F381" s="21">
        <f t="shared" si="10"/>
        <v>4.9617506324098619E-4</v>
      </c>
      <c r="Q381" s="35">
        <v>380</v>
      </c>
      <c r="R381" s="16">
        <v>380</v>
      </c>
      <c r="S381" t="s">
        <v>949</v>
      </c>
      <c r="T381">
        <v>33</v>
      </c>
      <c r="U381">
        <v>3.7</v>
      </c>
      <c r="V381" s="14">
        <f>Table3[[#This Row],[Gms]]*Table3[[#This Row],[PPG]]</f>
        <v>122.10000000000001</v>
      </c>
      <c r="W381" s="21">
        <f>Table3[[#This Row],[Total Pts]]/SUM(Table3[Total Pts])</f>
        <v>4.961750632409863E-4</v>
      </c>
      <c r="X381">
        <f>Q381-Table3[[#This Row],[PPG Rank]]</f>
        <v>0</v>
      </c>
    </row>
    <row r="382" spans="1:24" x14ac:dyDescent="0.25">
      <c r="A382">
        <v>381</v>
      </c>
      <c r="B382" t="str">
        <f>'Clean 2015'!A383</f>
        <v> Reggie Evans</v>
      </c>
      <c r="C382" s="19">
        <v>47</v>
      </c>
      <c r="D382" s="19">
        <v>3.7</v>
      </c>
      <c r="E382" s="13">
        <f t="shared" si="11"/>
        <v>173.9</v>
      </c>
      <c r="F382" s="21">
        <f t="shared" si="10"/>
        <v>7.0667357491898037E-4</v>
      </c>
      <c r="Q382" s="34">
        <v>381</v>
      </c>
      <c r="R382" s="15">
        <v>359</v>
      </c>
      <c r="S382" t="s">
        <v>930</v>
      </c>
      <c r="T382">
        <v>29</v>
      </c>
      <c r="U382">
        <v>4.2</v>
      </c>
      <c r="V382" s="14">
        <f>Table3[[#This Row],[Gms]]*Table3[[#This Row],[PPG]]</f>
        <v>121.80000000000001</v>
      </c>
      <c r="W382" s="21">
        <f>Table3[[#This Row],[Total Pts]]/SUM(Table3[Total Pts])</f>
        <v>4.9495595989149988E-4</v>
      </c>
      <c r="X382">
        <f>Q382-Table3[[#This Row],[PPG Rank]]</f>
        <v>22</v>
      </c>
    </row>
    <row r="383" spans="1:24" x14ac:dyDescent="0.25">
      <c r="A383">
        <v>382</v>
      </c>
      <c r="B383" t="str">
        <f>'Clean 2015'!A384</f>
        <v> Hedo Turkoglu</v>
      </c>
      <c r="C383" s="19">
        <v>62</v>
      </c>
      <c r="D383" s="19">
        <v>3.7</v>
      </c>
      <c r="E383" s="13">
        <f t="shared" si="11"/>
        <v>229.4</v>
      </c>
      <c r="F383" s="21">
        <f t="shared" si="10"/>
        <v>9.3220769457397407E-4</v>
      </c>
      <c r="Q383" s="35">
        <v>382</v>
      </c>
      <c r="R383" s="16">
        <v>360</v>
      </c>
      <c r="S383" t="s">
        <v>931</v>
      </c>
      <c r="T383">
        <v>28</v>
      </c>
      <c r="U383">
        <v>4.2</v>
      </c>
      <c r="V383" s="14">
        <f>Table3[[#This Row],[Gms]]*Table3[[#This Row],[PPG]]</f>
        <v>117.60000000000001</v>
      </c>
      <c r="W383" s="21">
        <f>Table3[[#This Row],[Total Pts]]/SUM(Table3[Total Pts])</f>
        <v>4.7788851299868958E-4</v>
      </c>
      <c r="X383">
        <f>Q383-Table3[[#This Row],[PPG Rank]]</f>
        <v>22</v>
      </c>
    </row>
    <row r="384" spans="1:24" x14ac:dyDescent="0.25">
      <c r="A384">
        <v>383</v>
      </c>
      <c r="B384" t="str">
        <f>'Clean 2015'!A385</f>
        <v> Dewayne Dedmon</v>
      </c>
      <c r="C384" s="19">
        <v>59</v>
      </c>
      <c r="D384" s="19">
        <v>3.7</v>
      </c>
      <c r="E384" s="13">
        <f t="shared" si="11"/>
        <v>218.3</v>
      </c>
      <c r="F384" s="21">
        <f t="shared" si="10"/>
        <v>8.871008706429754E-4</v>
      </c>
      <c r="Q384" s="34">
        <v>383</v>
      </c>
      <c r="R384" s="15">
        <v>437</v>
      </c>
      <c r="S384" t="s">
        <v>1004</v>
      </c>
      <c r="T384">
        <v>52</v>
      </c>
      <c r="U384">
        <v>2.1</v>
      </c>
      <c r="V384" s="14">
        <f>Table3[[#This Row],[Gms]]*Table3[[#This Row],[PPG]]</f>
        <v>109.2</v>
      </c>
      <c r="W384" s="21">
        <f>Table3[[#This Row],[Total Pts]]/SUM(Table3[Total Pts])</f>
        <v>4.4375361921306886E-4</v>
      </c>
      <c r="X384">
        <f>Q384-Table3[[#This Row],[PPG Rank]]</f>
        <v>-54</v>
      </c>
    </row>
    <row r="385" spans="1:24" x14ac:dyDescent="0.25">
      <c r="A385">
        <v>384</v>
      </c>
      <c r="B385" t="str">
        <f>'Clean 2015'!A386</f>
        <v> Matt Bonner</v>
      </c>
      <c r="C385" s="19">
        <v>72</v>
      </c>
      <c r="D385" s="19">
        <v>3.7</v>
      </c>
      <c r="E385" s="13">
        <f t="shared" si="11"/>
        <v>266.40000000000003</v>
      </c>
      <c r="F385" s="21">
        <f t="shared" si="10"/>
        <v>1.0825637743439699E-3</v>
      </c>
      <c r="Q385" s="35">
        <v>384</v>
      </c>
      <c r="R385" s="15">
        <v>407</v>
      </c>
      <c r="S385" t="s">
        <v>974</v>
      </c>
      <c r="T385">
        <v>36</v>
      </c>
      <c r="U385">
        <v>3</v>
      </c>
      <c r="V385" s="14">
        <f>Table3[[#This Row],[Gms]]*Table3[[#This Row],[PPG]]</f>
        <v>108</v>
      </c>
      <c r="W385" s="21">
        <f>Table3[[#This Row],[Total Pts]]/SUM(Table3[Total Pts])</f>
        <v>4.3887720581512303E-4</v>
      </c>
      <c r="X385">
        <f>Q385-Table3[[#This Row],[PPG Rank]]</f>
        <v>-23</v>
      </c>
    </row>
    <row r="386" spans="1:24" x14ac:dyDescent="0.25">
      <c r="A386">
        <v>385</v>
      </c>
      <c r="B386" t="str">
        <f>'Clean 2015'!A387</f>
        <v> Tyler Hansbrough</v>
      </c>
      <c r="C386" s="19">
        <v>74</v>
      </c>
      <c r="D386" s="19">
        <v>3.6</v>
      </c>
      <c r="E386" s="13">
        <f t="shared" si="11"/>
        <v>266.40000000000003</v>
      </c>
      <c r="F386" s="21">
        <f t="shared" si="10"/>
        <v>1.0825637743439699E-3</v>
      </c>
      <c r="Q386" s="34">
        <v>385</v>
      </c>
      <c r="R386" s="16">
        <v>378</v>
      </c>
      <c r="S386" t="s">
        <v>947</v>
      </c>
      <c r="T386">
        <v>29</v>
      </c>
      <c r="U386">
        <v>3.7</v>
      </c>
      <c r="V386" s="14">
        <f>Table3[[#This Row],[Gms]]*Table3[[#This Row],[PPG]]</f>
        <v>107.30000000000001</v>
      </c>
      <c r="W386" s="21">
        <f>Table3[[#This Row],[Total Pts]]/SUM(Table3[Total Pts])</f>
        <v>4.3603263133298799E-4</v>
      </c>
      <c r="X386">
        <f>Q386-Table3[[#This Row],[PPG Rank]]</f>
        <v>7</v>
      </c>
    </row>
    <row r="387" spans="1:24" x14ac:dyDescent="0.25">
      <c r="A387">
        <v>386</v>
      </c>
      <c r="B387" t="str">
        <f>'Clean 2015'!A388</f>
        <v> Kendrick Perkins</v>
      </c>
      <c r="C387" s="19">
        <v>68</v>
      </c>
      <c r="D387" s="19">
        <v>3.6</v>
      </c>
      <c r="E387" s="13">
        <f t="shared" si="11"/>
        <v>244.8</v>
      </c>
      <c r="F387" s="21">
        <f t="shared" ref="F387:F450" si="12">E387/SUM($E$2:$E$493)</f>
        <v>9.9478833318094543E-4</v>
      </c>
      <c r="Q387" s="35">
        <v>386</v>
      </c>
      <c r="R387" s="16">
        <v>340</v>
      </c>
      <c r="S387" t="s">
        <v>914</v>
      </c>
      <c r="T387">
        <v>23</v>
      </c>
      <c r="U387">
        <v>4.5999999999999996</v>
      </c>
      <c r="V387" s="14">
        <f>Table3[[#This Row],[Gms]]*Table3[[#This Row],[PPG]]</f>
        <v>105.8</v>
      </c>
      <c r="W387" s="21">
        <f>Table3[[#This Row],[Total Pts]]/SUM(Table3[Total Pts])</f>
        <v>4.299371145855557E-4</v>
      </c>
      <c r="X387">
        <f>Q387-Table3[[#This Row],[PPG Rank]]</f>
        <v>46</v>
      </c>
    </row>
    <row r="388" spans="1:24" x14ac:dyDescent="0.25">
      <c r="A388">
        <v>387</v>
      </c>
      <c r="B388" t="str">
        <f>'Clean 2015'!A389</f>
        <v> Lester Hudson</v>
      </c>
      <c r="C388" s="19">
        <v>5</v>
      </c>
      <c r="D388" s="19">
        <v>3.6</v>
      </c>
      <c r="E388" s="13">
        <f t="shared" ref="E388:E451" si="13">C388*D388</f>
        <v>18</v>
      </c>
      <c r="F388" s="21">
        <f t="shared" si="12"/>
        <v>7.3146200969187154E-5</v>
      </c>
      <c r="Q388" s="34">
        <v>387</v>
      </c>
      <c r="R388" s="15">
        <v>399</v>
      </c>
      <c r="S388" t="s">
        <v>966</v>
      </c>
      <c r="T388">
        <v>32</v>
      </c>
      <c r="U388">
        <v>3.3</v>
      </c>
      <c r="V388" s="14">
        <f>Table3[[#This Row],[Gms]]*Table3[[#This Row],[PPG]]</f>
        <v>105.6</v>
      </c>
      <c r="W388" s="21">
        <f>Table3[[#This Row],[Total Pts]]/SUM(Table3[Total Pts])</f>
        <v>4.2912437901923138E-4</v>
      </c>
      <c r="X388">
        <f>Q388-Table3[[#This Row],[PPG Rank]]</f>
        <v>-12</v>
      </c>
    </row>
    <row r="389" spans="1:24" x14ac:dyDescent="0.25">
      <c r="A389">
        <v>388</v>
      </c>
      <c r="B389" t="str">
        <f>'Clean 2015'!A390</f>
        <v> Jimmer Fredette</v>
      </c>
      <c r="C389" s="19">
        <v>50</v>
      </c>
      <c r="D389" s="19">
        <v>3.6</v>
      </c>
      <c r="E389" s="13">
        <f t="shared" si="13"/>
        <v>180</v>
      </c>
      <c r="F389" s="21">
        <f t="shared" si="12"/>
        <v>7.3146200969187154E-4</v>
      </c>
      <c r="Q389" s="35">
        <v>388</v>
      </c>
      <c r="R389" s="15">
        <v>393</v>
      </c>
      <c r="S389" t="s">
        <v>960</v>
      </c>
      <c r="T389">
        <v>31</v>
      </c>
      <c r="U389">
        <v>3.4</v>
      </c>
      <c r="V389" s="14">
        <f>Table3[[#This Row],[Gms]]*Table3[[#This Row],[PPG]]</f>
        <v>105.39999999999999</v>
      </c>
      <c r="W389" s="21">
        <f>Table3[[#This Row],[Total Pts]]/SUM(Table3[Total Pts])</f>
        <v>4.2831164345290707E-4</v>
      </c>
      <c r="X389">
        <f>Q389-Table3[[#This Row],[PPG Rank]]</f>
        <v>-5</v>
      </c>
    </row>
    <row r="390" spans="1:24" x14ac:dyDescent="0.25">
      <c r="A390">
        <v>389</v>
      </c>
      <c r="B390" t="str">
        <f>'Clean 2015'!A391</f>
        <v> Phil Pressey</v>
      </c>
      <c r="C390" s="19">
        <v>50</v>
      </c>
      <c r="D390" s="19">
        <v>3.5</v>
      </c>
      <c r="E390" s="13">
        <f t="shared" si="13"/>
        <v>175</v>
      </c>
      <c r="F390" s="21">
        <f t="shared" si="12"/>
        <v>7.1114362053376404E-4</v>
      </c>
      <c r="Q390" s="34">
        <v>389</v>
      </c>
      <c r="R390" s="16">
        <v>322</v>
      </c>
      <c r="S390" t="s">
        <v>898</v>
      </c>
      <c r="T390">
        <v>21</v>
      </c>
      <c r="U390">
        <v>5</v>
      </c>
      <c r="V390" s="14">
        <f>Table3[[#This Row],[Gms]]*Table3[[#This Row],[PPG]]</f>
        <v>105</v>
      </c>
      <c r="W390" s="21">
        <f>Table3[[#This Row],[Total Pts]]/SUM(Table3[Total Pts])</f>
        <v>4.266861723202585E-4</v>
      </c>
      <c r="X390">
        <f>Q390-Table3[[#This Row],[PPG Rank]]</f>
        <v>67</v>
      </c>
    </row>
    <row r="391" spans="1:24" x14ac:dyDescent="0.25">
      <c r="A391">
        <v>390</v>
      </c>
      <c r="B391" t="str">
        <f>'Clean 2015'!A392</f>
        <v> Joel Freeland</v>
      </c>
      <c r="C391" s="19">
        <v>48</v>
      </c>
      <c r="D391" s="19">
        <v>3.5</v>
      </c>
      <c r="E391" s="13">
        <f t="shared" si="13"/>
        <v>168</v>
      </c>
      <c r="F391" s="21">
        <f t="shared" si="12"/>
        <v>6.826978757124134E-4</v>
      </c>
      <c r="Q391" s="35">
        <v>390</v>
      </c>
      <c r="R391" s="16">
        <v>334</v>
      </c>
      <c r="S391" t="s">
        <v>908</v>
      </c>
      <c r="T391">
        <v>21</v>
      </c>
      <c r="U391">
        <v>4.7</v>
      </c>
      <c r="V391" s="14">
        <f>Table3[[#This Row],[Gms]]*Table3[[#This Row],[PPG]]</f>
        <v>98.7</v>
      </c>
      <c r="W391" s="21">
        <f>Table3[[#This Row],[Total Pts]]/SUM(Table3[Total Pts])</f>
        <v>4.0108500198104301E-4</v>
      </c>
      <c r="X391">
        <f>Q391-Table3[[#This Row],[PPG Rank]]</f>
        <v>56</v>
      </c>
    </row>
    <row r="392" spans="1:24" x14ac:dyDescent="0.25">
      <c r="A392">
        <v>391</v>
      </c>
      <c r="B392" t="str">
        <f>'Clean 2015'!A393</f>
        <v> Jeff Adrien</v>
      </c>
      <c r="C392" s="19">
        <v>17</v>
      </c>
      <c r="D392" s="19">
        <v>3.5</v>
      </c>
      <c r="E392" s="13">
        <f t="shared" si="13"/>
        <v>59.5</v>
      </c>
      <c r="F392" s="21">
        <f t="shared" si="12"/>
        <v>2.4178883098147975E-4</v>
      </c>
      <c r="Q392" s="34">
        <v>391</v>
      </c>
      <c r="R392" s="15">
        <v>411</v>
      </c>
      <c r="S392" t="s">
        <v>978</v>
      </c>
      <c r="T392">
        <v>34</v>
      </c>
      <c r="U392">
        <v>2.9</v>
      </c>
      <c r="V392" s="14">
        <f>Table3[[#This Row],[Gms]]*Table3[[#This Row],[PPG]]</f>
        <v>98.6</v>
      </c>
      <c r="W392" s="21">
        <f>Table3[[#This Row],[Total Pts]]/SUM(Table3[Total Pts])</f>
        <v>4.006786341978808E-4</v>
      </c>
      <c r="X392">
        <f>Q392-Table3[[#This Row],[PPG Rank]]</f>
        <v>-20</v>
      </c>
    </row>
    <row r="393" spans="1:24" x14ac:dyDescent="0.25">
      <c r="A393">
        <v>392</v>
      </c>
      <c r="B393" t="str">
        <f>'Clean 2015'!A394</f>
        <v> Maurice Harkless</v>
      </c>
      <c r="C393" s="19">
        <v>45</v>
      </c>
      <c r="D393" s="19">
        <v>3.5</v>
      </c>
      <c r="E393" s="13">
        <f t="shared" si="13"/>
        <v>157.5</v>
      </c>
      <c r="F393" s="21">
        <f t="shared" si="12"/>
        <v>6.4002925848038756E-4</v>
      </c>
      <c r="Q393" s="35">
        <v>392</v>
      </c>
      <c r="R393" s="15">
        <v>415</v>
      </c>
      <c r="S393" t="s">
        <v>982</v>
      </c>
      <c r="T393">
        <v>36</v>
      </c>
      <c r="U393">
        <v>2.7</v>
      </c>
      <c r="V393" s="14">
        <f>Table3[[#This Row],[Gms]]*Table3[[#This Row],[PPG]]</f>
        <v>97.2</v>
      </c>
      <c r="W393" s="21">
        <f>Table3[[#This Row],[Total Pts]]/SUM(Table3[Total Pts])</f>
        <v>3.9498948523361072E-4</v>
      </c>
      <c r="X393">
        <f>Q393-Table3[[#This Row],[PPG Rank]]</f>
        <v>-23</v>
      </c>
    </row>
    <row r="394" spans="1:24" x14ac:dyDescent="0.25">
      <c r="A394">
        <v>393</v>
      </c>
      <c r="B394" t="str">
        <f>'Clean 2015'!A395</f>
        <v> James Young</v>
      </c>
      <c r="C394" s="19">
        <v>31</v>
      </c>
      <c r="D394" s="19">
        <v>3.4</v>
      </c>
      <c r="E394" s="13">
        <f t="shared" si="13"/>
        <v>105.39999999999999</v>
      </c>
      <c r="F394" s="21">
        <f t="shared" si="12"/>
        <v>4.2831164345290696E-4</v>
      </c>
      <c r="Q394" s="34">
        <v>393</v>
      </c>
      <c r="R394" s="15">
        <v>425</v>
      </c>
      <c r="S394" t="s">
        <v>992</v>
      </c>
      <c r="T394">
        <v>37</v>
      </c>
      <c r="U394">
        <v>2.6</v>
      </c>
      <c r="V394" s="14">
        <f>Table3[[#This Row],[Gms]]*Table3[[#This Row],[PPG]]</f>
        <v>96.2</v>
      </c>
      <c r="W394" s="21">
        <f>Table3[[#This Row],[Total Pts]]/SUM(Table3[Total Pts])</f>
        <v>3.9092580740198921E-4</v>
      </c>
      <c r="X394">
        <f>Q394-Table3[[#This Row],[PPG Rank]]</f>
        <v>-32</v>
      </c>
    </row>
    <row r="395" spans="1:24" x14ac:dyDescent="0.25">
      <c r="A395">
        <v>394</v>
      </c>
      <c r="B395" t="str">
        <f>'Clean 2015'!A396</f>
        <v> Erick Green</v>
      </c>
      <c r="C395" s="19">
        <v>43</v>
      </c>
      <c r="D395" s="19">
        <v>3.4</v>
      </c>
      <c r="E395" s="13">
        <f t="shared" si="13"/>
        <v>146.19999999999999</v>
      </c>
      <c r="F395" s="21">
        <f t="shared" si="12"/>
        <v>5.9410969898306446E-4</v>
      </c>
      <c r="Q395" s="35">
        <v>394</v>
      </c>
      <c r="R395" s="16">
        <v>432</v>
      </c>
      <c r="S395" t="s">
        <v>999</v>
      </c>
      <c r="T395">
        <v>41</v>
      </c>
      <c r="U395">
        <v>2.2999999999999998</v>
      </c>
      <c r="V395" s="14">
        <f>Table3[[#This Row],[Gms]]*Table3[[#This Row],[PPG]]</f>
        <v>94.3</v>
      </c>
      <c r="W395" s="21">
        <f>Table3[[#This Row],[Total Pts]]/SUM(Table3[Total Pts])</f>
        <v>3.8320481952190834E-4</v>
      </c>
      <c r="X395">
        <f>Q395-Table3[[#This Row],[PPG Rank]]</f>
        <v>-38</v>
      </c>
    </row>
    <row r="396" spans="1:24" x14ac:dyDescent="0.25">
      <c r="A396">
        <v>395</v>
      </c>
      <c r="B396" t="str">
        <f>'Clean 2015'!A397</f>
        <v> Gary Harris</v>
      </c>
      <c r="C396" s="19">
        <v>55</v>
      </c>
      <c r="D396" s="19">
        <v>3.4</v>
      </c>
      <c r="E396" s="13">
        <f t="shared" si="13"/>
        <v>187</v>
      </c>
      <c r="F396" s="21">
        <f t="shared" si="12"/>
        <v>7.5990775451322207E-4</v>
      </c>
      <c r="Q396" s="34">
        <v>395</v>
      </c>
      <c r="R396" s="16">
        <v>374</v>
      </c>
      <c r="S396" t="s">
        <v>943</v>
      </c>
      <c r="T396">
        <v>24</v>
      </c>
      <c r="U396">
        <v>3.9</v>
      </c>
      <c r="V396" s="14">
        <f>Table3[[#This Row],[Gms]]*Table3[[#This Row],[PPG]]</f>
        <v>93.6</v>
      </c>
      <c r="W396" s="21">
        <f>Table3[[#This Row],[Total Pts]]/SUM(Table3[Total Pts])</f>
        <v>3.8036024503977325E-4</v>
      </c>
      <c r="X396">
        <f>Q396-Table3[[#This Row],[PPG Rank]]</f>
        <v>21</v>
      </c>
    </row>
    <row r="397" spans="1:24" x14ac:dyDescent="0.25">
      <c r="A397">
        <v>396</v>
      </c>
      <c r="B397" t="str">
        <f>'Clean 2015'!A398</f>
        <v> Andre Roberson</v>
      </c>
      <c r="C397" s="19">
        <v>67</v>
      </c>
      <c r="D397" s="19">
        <v>3.4</v>
      </c>
      <c r="E397" s="13">
        <f t="shared" si="13"/>
        <v>227.79999999999998</v>
      </c>
      <c r="F397" s="21">
        <f t="shared" si="12"/>
        <v>9.2570581004337957E-4</v>
      </c>
      <c r="Q397" s="35">
        <v>396</v>
      </c>
      <c r="R397" s="16">
        <v>404</v>
      </c>
      <c r="S397" t="s">
        <v>971</v>
      </c>
      <c r="T397">
        <v>30</v>
      </c>
      <c r="U397">
        <v>3.1</v>
      </c>
      <c r="V397" s="14">
        <f>Table3[[#This Row],[Gms]]*Table3[[#This Row],[PPG]]</f>
        <v>93</v>
      </c>
      <c r="W397" s="21">
        <f>Table3[[#This Row],[Total Pts]]/SUM(Table3[Total Pts])</f>
        <v>3.7792203834080036E-4</v>
      </c>
      <c r="X397">
        <f>Q397-Table3[[#This Row],[PPG Rank]]</f>
        <v>-8</v>
      </c>
    </row>
    <row r="398" spans="1:24" x14ac:dyDescent="0.25">
      <c r="A398">
        <v>397</v>
      </c>
      <c r="B398" t="str">
        <f>'Clean 2015'!A399</f>
        <v> Allen Crabbe</v>
      </c>
      <c r="C398" s="19">
        <v>51</v>
      </c>
      <c r="D398" s="19">
        <v>3.3</v>
      </c>
      <c r="E398" s="13">
        <f t="shared" si="13"/>
        <v>168.29999999999998</v>
      </c>
      <c r="F398" s="21">
        <f t="shared" si="12"/>
        <v>6.8391697906189982E-4</v>
      </c>
      <c r="Q398" s="34">
        <v>397</v>
      </c>
      <c r="R398" s="16">
        <v>430</v>
      </c>
      <c r="S398" t="s">
        <v>997</v>
      </c>
      <c r="T398">
        <v>38</v>
      </c>
      <c r="U398">
        <v>2.4</v>
      </c>
      <c r="V398" s="14">
        <f>Table3[[#This Row],[Gms]]*Table3[[#This Row],[PPG]]</f>
        <v>91.2</v>
      </c>
      <c r="W398" s="21">
        <f>Table3[[#This Row],[Total Pts]]/SUM(Table3[Total Pts])</f>
        <v>3.706074182438817E-4</v>
      </c>
      <c r="X398">
        <f>Q398-Table3[[#This Row],[PPG Rank]]</f>
        <v>-33</v>
      </c>
    </row>
    <row r="399" spans="1:24" x14ac:dyDescent="0.25">
      <c r="A399">
        <v>398</v>
      </c>
      <c r="B399" t="str">
        <f>'Clean 2015'!A400</f>
        <v> Noah Vonleh</v>
      </c>
      <c r="C399" s="19">
        <v>25</v>
      </c>
      <c r="D399" s="19">
        <v>3.3</v>
      </c>
      <c r="E399" s="13">
        <f t="shared" si="13"/>
        <v>82.5</v>
      </c>
      <c r="F399" s="21">
        <f t="shared" si="12"/>
        <v>3.3525342110877446E-4</v>
      </c>
      <c r="Q399" s="35">
        <v>398</v>
      </c>
      <c r="R399" s="15">
        <v>309</v>
      </c>
      <c r="S399" t="s">
        <v>888</v>
      </c>
      <c r="T399">
        <v>17</v>
      </c>
      <c r="U399">
        <v>5.3</v>
      </c>
      <c r="V399" s="14">
        <f>Table3[[#This Row],[Gms]]*Table3[[#This Row],[PPG]]</f>
        <v>90.1</v>
      </c>
      <c r="W399" s="21">
        <f>Table3[[#This Row],[Total Pts]]/SUM(Table3[Total Pts])</f>
        <v>3.6613737262909798E-4</v>
      </c>
      <c r="X399">
        <f>Q399-Table3[[#This Row],[PPG Rank]]</f>
        <v>89</v>
      </c>
    </row>
    <row r="400" spans="1:24" x14ac:dyDescent="0.25">
      <c r="A400">
        <v>399</v>
      </c>
      <c r="B400" t="str">
        <f>'Clean 2015'!A401</f>
        <v> Martell Webster</v>
      </c>
      <c r="C400" s="19">
        <v>32</v>
      </c>
      <c r="D400" s="19">
        <v>3.3</v>
      </c>
      <c r="E400" s="13">
        <f t="shared" si="13"/>
        <v>105.6</v>
      </c>
      <c r="F400" s="21">
        <f t="shared" si="12"/>
        <v>4.2912437901923128E-4</v>
      </c>
      <c r="Q400" s="34">
        <v>399</v>
      </c>
      <c r="R400" s="16">
        <v>402</v>
      </c>
      <c r="S400" t="s">
        <v>969</v>
      </c>
      <c r="T400">
        <v>29</v>
      </c>
      <c r="U400">
        <v>3.1</v>
      </c>
      <c r="V400" s="14">
        <f>Table3[[#This Row],[Gms]]*Table3[[#This Row],[PPG]]</f>
        <v>89.9</v>
      </c>
      <c r="W400" s="21">
        <f>Table3[[#This Row],[Total Pts]]/SUM(Table3[Total Pts])</f>
        <v>3.6532463706277372E-4</v>
      </c>
      <c r="X400">
        <f>Q400-Table3[[#This Row],[PPG Rank]]</f>
        <v>-3</v>
      </c>
    </row>
    <row r="401" spans="1:24" x14ac:dyDescent="0.25">
      <c r="A401">
        <v>400</v>
      </c>
      <c r="B401" t="str">
        <f>'Clean 2015'!A402</f>
        <v> Jason Maxiell</v>
      </c>
      <c r="C401" s="19">
        <v>61</v>
      </c>
      <c r="D401" s="19">
        <v>3.3</v>
      </c>
      <c r="E401" s="13">
        <f t="shared" si="13"/>
        <v>201.29999999999998</v>
      </c>
      <c r="F401" s="21">
        <f t="shared" si="12"/>
        <v>8.1801834750540965E-4</v>
      </c>
      <c r="Q401" s="35">
        <v>400</v>
      </c>
      <c r="R401" s="16">
        <v>458</v>
      </c>
      <c r="S401" t="s">
        <v>1025</v>
      </c>
      <c r="T401">
        <v>49</v>
      </c>
      <c r="U401">
        <v>1.8</v>
      </c>
      <c r="V401" s="14">
        <f>Table3[[#This Row],[Gms]]*Table3[[#This Row],[PPG]]</f>
        <v>88.2</v>
      </c>
      <c r="W401" s="21">
        <f>Table3[[#This Row],[Total Pts]]/SUM(Table3[Total Pts])</f>
        <v>3.5841638474901717E-4</v>
      </c>
      <c r="X401">
        <f>Q401-Table3[[#This Row],[PPG Rank]]</f>
        <v>-58</v>
      </c>
    </row>
    <row r="402" spans="1:24" x14ac:dyDescent="0.25">
      <c r="A402">
        <v>401</v>
      </c>
      <c r="B402" t="str">
        <f>'Clean 2015'!A403</f>
        <v> Francisco Garcia</v>
      </c>
      <c r="C402" s="19">
        <v>14</v>
      </c>
      <c r="D402" s="19">
        <v>3.2</v>
      </c>
      <c r="E402" s="13">
        <f t="shared" si="13"/>
        <v>44.800000000000004</v>
      </c>
      <c r="F402" s="21">
        <f t="shared" si="12"/>
        <v>1.820527668566436E-4</v>
      </c>
      <c r="Q402" s="34">
        <v>401</v>
      </c>
      <c r="R402" s="15">
        <v>433</v>
      </c>
      <c r="S402" t="s">
        <v>1000</v>
      </c>
      <c r="T402">
        <v>38</v>
      </c>
      <c r="U402">
        <v>2.2000000000000002</v>
      </c>
      <c r="V402" s="14">
        <f>Table3[[#This Row],[Gms]]*Table3[[#This Row],[PPG]]</f>
        <v>83.600000000000009</v>
      </c>
      <c r="W402" s="21">
        <f>Table3[[#This Row],[Total Pts]]/SUM(Table3[Total Pts])</f>
        <v>3.3972346672355824E-4</v>
      </c>
      <c r="X402">
        <f>Q402-Table3[[#This Row],[PPG Rank]]</f>
        <v>-32</v>
      </c>
    </row>
    <row r="403" spans="1:24" x14ac:dyDescent="0.25">
      <c r="A403">
        <v>402</v>
      </c>
      <c r="B403" t="str">
        <f>'Clean 2015'!A404</f>
        <v> Dwight Powell</v>
      </c>
      <c r="C403" s="19">
        <v>29</v>
      </c>
      <c r="D403" s="19">
        <v>3.1</v>
      </c>
      <c r="E403" s="13">
        <f t="shared" si="13"/>
        <v>89.9</v>
      </c>
      <c r="F403" s="21">
        <f t="shared" si="12"/>
        <v>3.6532463706277367E-4</v>
      </c>
      <c r="Q403" s="35">
        <v>402</v>
      </c>
      <c r="R403" s="16">
        <v>398</v>
      </c>
      <c r="S403" t="s">
        <v>965</v>
      </c>
      <c r="T403">
        <v>25</v>
      </c>
      <c r="U403">
        <v>3.3</v>
      </c>
      <c r="V403" s="14">
        <f>Table3[[#This Row],[Gms]]*Table3[[#This Row],[PPG]]</f>
        <v>82.5</v>
      </c>
      <c r="W403" s="21">
        <f>Table3[[#This Row],[Total Pts]]/SUM(Table3[Total Pts])</f>
        <v>3.3525342110877452E-4</v>
      </c>
      <c r="X403">
        <f>Q403-Table3[[#This Row],[PPG Rank]]</f>
        <v>4</v>
      </c>
    </row>
    <row r="404" spans="1:24" x14ac:dyDescent="0.25">
      <c r="A404">
        <v>403</v>
      </c>
      <c r="B404" t="str">
        <f>'Clean 2015'!A405</f>
        <v> Jerome Jordan</v>
      </c>
      <c r="C404" s="19">
        <v>44</v>
      </c>
      <c r="D404" s="19">
        <v>3.1</v>
      </c>
      <c r="E404" s="13">
        <f t="shared" si="13"/>
        <v>136.4</v>
      </c>
      <c r="F404" s="21">
        <f t="shared" si="12"/>
        <v>5.5428565623317377E-4</v>
      </c>
      <c r="Q404" s="34">
        <v>403</v>
      </c>
      <c r="R404" s="16">
        <v>448</v>
      </c>
      <c r="S404" t="s">
        <v>1015</v>
      </c>
      <c r="T404">
        <v>42</v>
      </c>
      <c r="U404">
        <v>1.9</v>
      </c>
      <c r="V404" s="14">
        <f>Table3[[#This Row],[Gms]]*Table3[[#This Row],[PPG]]</f>
        <v>79.8</v>
      </c>
      <c r="W404" s="21">
        <f>Table3[[#This Row],[Total Pts]]/SUM(Table3[Total Pts])</f>
        <v>3.2428149096339645E-4</v>
      </c>
      <c r="X404">
        <f>Q404-Table3[[#This Row],[PPG Rank]]</f>
        <v>-45</v>
      </c>
    </row>
    <row r="405" spans="1:24" x14ac:dyDescent="0.25">
      <c r="A405">
        <v>404</v>
      </c>
      <c r="B405" t="str">
        <f>'Clean 2015'!A406</f>
        <v> Jordan Adams</v>
      </c>
      <c r="C405" s="19">
        <v>30</v>
      </c>
      <c r="D405" s="19">
        <v>3.1</v>
      </c>
      <c r="E405" s="13">
        <f t="shared" si="13"/>
        <v>93</v>
      </c>
      <c r="F405" s="21">
        <f t="shared" si="12"/>
        <v>3.7792203834080031E-4</v>
      </c>
      <c r="Q405" s="35">
        <v>404</v>
      </c>
      <c r="R405" s="15">
        <v>305</v>
      </c>
      <c r="S405" t="s">
        <v>884</v>
      </c>
      <c r="T405">
        <v>15</v>
      </c>
      <c r="U405">
        <v>5.3</v>
      </c>
      <c r="V405" s="14">
        <f>Table3[[#This Row],[Gms]]*Table3[[#This Row],[PPG]]</f>
        <v>79.5</v>
      </c>
      <c r="W405" s="21">
        <f>Table3[[#This Row],[Total Pts]]/SUM(Table3[Total Pts])</f>
        <v>3.2306238761390998E-4</v>
      </c>
      <c r="X405">
        <f>Q405-Table3[[#This Row],[PPG Rank]]</f>
        <v>99</v>
      </c>
    </row>
    <row r="406" spans="1:24" x14ac:dyDescent="0.25">
      <c r="A406">
        <v>405</v>
      </c>
      <c r="B406" t="str">
        <f>'Clean 2015'!A407</f>
        <v> Will Bynum</v>
      </c>
      <c r="C406" s="19">
        <v>7</v>
      </c>
      <c r="D406" s="19">
        <v>3.1</v>
      </c>
      <c r="E406" s="13">
        <f t="shared" si="13"/>
        <v>21.7</v>
      </c>
      <c r="F406" s="21">
        <f t="shared" si="12"/>
        <v>8.8181808946186731E-5</v>
      </c>
      <c r="Q406" s="34">
        <v>405</v>
      </c>
      <c r="R406" s="16">
        <v>438</v>
      </c>
      <c r="S406" t="s">
        <v>1005</v>
      </c>
      <c r="T406">
        <v>35</v>
      </c>
      <c r="U406">
        <v>2.1</v>
      </c>
      <c r="V406" s="14">
        <f>Table3[[#This Row],[Gms]]*Table3[[#This Row],[PPG]]</f>
        <v>73.5</v>
      </c>
      <c r="W406" s="21">
        <f>Table3[[#This Row],[Total Pts]]/SUM(Table3[Total Pts])</f>
        <v>2.9868032062418097E-4</v>
      </c>
      <c r="X406">
        <f>Q406-Table3[[#This Row],[PPG Rank]]</f>
        <v>-33</v>
      </c>
    </row>
    <row r="407" spans="1:24" x14ac:dyDescent="0.25">
      <c r="A407">
        <v>406</v>
      </c>
      <c r="B407" t="str">
        <f>'Clean 2015'!A408</f>
        <v> Jarnell Stokes</v>
      </c>
      <c r="C407" s="19">
        <v>19</v>
      </c>
      <c r="D407" s="19">
        <v>3</v>
      </c>
      <c r="E407" s="13">
        <f t="shared" si="13"/>
        <v>57</v>
      </c>
      <c r="F407" s="21">
        <f t="shared" si="12"/>
        <v>2.31629636402426E-4</v>
      </c>
      <c r="Q407" s="35">
        <v>406</v>
      </c>
      <c r="R407" s="15">
        <v>427</v>
      </c>
      <c r="S407" t="s">
        <v>994</v>
      </c>
      <c r="T407">
        <v>28</v>
      </c>
      <c r="U407">
        <v>2.6</v>
      </c>
      <c r="V407" s="14">
        <f>Table3[[#This Row],[Gms]]*Table3[[#This Row],[PPG]]</f>
        <v>72.8</v>
      </c>
      <c r="W407" s="21">
        <f>Table3[[#This Row],[Total Pts]]/SUM(Table3[Total Pts])</f>
        <v>2.9583574614204587E-4</v>
      </c>
      <c r="X407">
        <f>Q407-Table3[[#This Row],[PPG Rank]]</f>
        <v>-21</v>
      </c>
    </row>
    <row r="408" spans="1:24" x14ac:dyDescent="0.25">
      <c r="A408">
        <v>407</v>
      </c>
      <c r="B408" t="str">
        <f>'Clean 2015'!A409</f>
        <v> Doug McDermott</v>
      </c>
      <c r="C408" s="19">
        <v>36</v>
      </c>
      <c r="D408" s="19">
        <v>3</v>
      </c>
      <c r="E408" s="13">
        <f t="shared" si="13"/>
        <v>108</v>
      </c>
      <c r="F408" s="21">
        <f t="shared" si="12"/>
        <v>4.3887720581512293E-4</v>
      </c>
      <c r="Q408" s="34">
        <v>407</v>
      </c>
      <c r="R408" s="16">
        <v>436</v>
      </c>
      <c r="S408" t="s">
        <v>1003</v>
      </c>
      <c r="T408">
        <v>33</v>
      </c>
      <c r="U408">
        <v>2.2000000000000002</v>
      </c>
      <c r="V408" s="14">
        <f>Table3[[#This Row],[Gms]]*Table3[[#This Row],[PPG]]</f>
        <v>72.600000000000009</v>
      </c>
      <c r="W408" s="21">
        <f>Table3[[#This Row],[Total Pts]]/SUM(Table3[Total Pts])</f>
        <v>2.9502301057572161E-4</v>
      </c>
      <c r="X408">
        <f>Q408-Table3[[#This Row],[PPG Rank]]</f>
        <v>-29</v>
      </c>
    </row>
    <row r="409" spans="1:24" x14ac:dyDescent="0.25">
      <c r="A409">
        <v>408</v>
      </c>
      <c r="B409" t="str">
        <f>'Clean 2015'!A410</f>
        <v> Ryan Hollins</v>
      </c>
      <c r="C409" s="19">
        <v>46</v>
      </c>
      <c r="D409" s="19">
        <v>3</v>
      </c>
      <c r="E409" s="13">
        <f t="shared" si="13"/>
        <v>138</v>
      </c>
      <c r="F409" s="21">
        <f t="shared" si="12"/>
        <v>5.6078754076376817E-4</v>
      </c>
      <c r="Q409" s="35">
        <v>408</v>
      </c>
      <c r="R409" s="15">
        <v>361</v>
      </c>
      <c r="S409" t="s">
        <v>932</v>
      </c>
      <c r="T409">
        <v>17</v>
      </c>
      <c r="U409">
        <v>4.2</v>
      </c>
      <c r="V409" s="14">
        <f>Table3[[#This Row],[Gms]]*Table3[[#This Row],[PPG]]</f>
        <v>71.400000000000006</v>
      </c>
      <c r="W409" s="21">
        <f>Table3[[#This Row],[Total Pts]]/SUM(Table3[Total Pts])</f>
        <v>2.9014659717777579E-4</v>
      </c>
      <c r="X409">
        <f>Q409-Table3[[#This Row],[PPG Rank]]</f>
        <v>47</v>
      </c>
    </row>
    <row r="410" spans="1:24" x14ac:dyDescent="0.25">
      <c r="A410">
        <v>409</v>
      </c>
      <c r="B410" t="str">
        <f>'Clean 2015'!A411</f>
        <v> Shayne Whittington</v>
      </c>
      <c r="C410" s="19">
        <v>20</v>
      </c>
      <c r="D410" s="19">
        <v>2.9</v>
      </c>
      <c r="E410" s="13">
        <f t="shared" si="13"/>
        <v>58</v>
      </c>
      <c r="F410" s="21">
        <f t="shared" si="12"/>
        <v>2.3569331423404751E-4</v>
      </c>
      <c r="Q410" s="34">
        <v>409</v>
      </c>
      <c r="R410" s="15">
        <v>447</v>
      </c>
      <c r="S410" t="s">
        <v>1014</v>
      </c>
      <c r="T410">
        <v>36</v>
      </c>
      <c r="U410">
        <v>1.9</v>
      </c>
      <c r="V410" s="14">
        <f>Table3[[#This Row],[Gms]]*Table3[[#This Row],[PPG]]</f>
        <v>68.399999999999991</v>
      </c>
      <c r="W410" s="21">
        <f>Table3[[#This Row],[Total Pts]]/SUM(Table3[Total Pts])</f>
        <v>2.779555636829112E-4</v>
      </c>
      <c r="X410">
        <f>Q410-Table3[[#This Row],[PPG Rank]]</f>
        <v>-38</v>
      </c>
    </row>
    <row r="411" spans="1:24" x14ac:dyDescent="0.25">
      <c r="A411">
        <v>410</v>
      </c>
      <c r="B411" t="str">
        <f>'Clean 2015'!A412</f>
        <v> Quincy Miller</v>
      </c>
      <c r="C411" s="19">
        <v>10</v>
      </c>
      <c r="D411" s="19">
        <v>2.9</v>
      </c>
      <c r="E411" s="13">
        <f t="shared" si="13"/>
        <v>29</v>
      </c>
      <c r="F411" s="21">
        <f t="shared" si="12"/>
        <v>1.1784665711702375E-4</v>
      </c>
      <c r="Q411" s="35">
        <v>410</v>
      </c>
      <c r="R411" s="15">
        <v>453</v>
      </c>
      <c r="S411" t="s">
        <v>1020</v>
      </c>
      <c r="T411">
        <v>35</v>
      </c>
      <c r="U411">
        <v>1.8</v>
      </c>
      <c r="V411" s="14">
        <f>Table3[[#This Row],[Gms]]*Table3[[#This Row],[PPG]]</f>
        <v>63</v>
      </c>
      <c r="W411" s="21">
        <f>Table3[[#This Row],[Total Pts]]/SUM(Table3[Total Pts])</f>
        <v>2.5601170339215512E-4</v>
      </c>
      <c r="X411">
        <f>Q411-Table3[[#This Row],[PPG Rank]]</f>
        <v>-43</v>
      </c>
    </row>
    <row r="412" spans="1:24" x14ac:dyDescent="0.25">
      <c r="A412">
        <v>411</v>
      </c>
      <c r="B412" t="str">
        <f>'Clean 2015'!A413</f>
        <v> Johnny O'Bryant</v>
      </c>
      <c r="C412" s="19">
        <v>34</v>
      </c>
      <c r="D412" s="19">
        <v>2.9</v>
      </c>
      <c r="E412" s="13">
        <f t="shared" si="13"/>
        <v>98.6</v>
      </c>
      <c r="F412" s="21">
        <f t="shared" si="12"/>
        <v>4.006786341978807E-4</v>
      </c>
      <c r="Q412" s="34">
        <v>411</v>
      </c>
      <c r="R412" s="16">
        <v>426</v>
      </c>
      <c r="S412" t="s">
        <v>993</v>
      </c>
      <c r="T412">
        <v>24</v>
      </c>
      <c r="U412">
        <v>2.6</v>
      </c>
      <c r="V412" s="14">
        <f>Table3[[#This Row],[Gms]]*Table3[[#This Row],[PPG]]</f>
        <v>62.400000000000006</v>
      </c>
      <c r="W412" s="21">
        <f>Table3[[#This Row],[Total Pts]]/SUM(Table3[Total Pts])</f>
        <v>2.5357349669318224E-4</v>
      </c>
      <c r="X412">
        <f>Q412-Table3[[#This Row],[PPG Rank]]</f>
        <v>-15</v>
      </c>
    </row>
    <row r="413" spans="1:24" x14ac:dyDescent="0.25">
      <c r="A413">
        <v>412</v>
      </c>
      <c r="B413" t="str">
        <f>'Clean 2015'!A414</f>
        <v> Elliot Williams</v>
      </c>
      <c r="C413" s="19">
        <v>13</v>
      </c>
      <c r="D413" s="19">
        <v>2.8</v>
      </c>
      <c r="E413" s="13">
        <f t="shared" si="13"/>
        <v>36.4</v>
      </c>
      <c r="F413" s="21">
        <f t="shared" si="12"/>
        <v>1.4791787307102291E-4</v>
      </c>
      <c r="Q413" s="35">
        <v>412</v>
      </c>
      <c r="R413" s="15">
        <v>363</v>
      </c>
      <c r="S413" t="s">
        <v>934</v>
      </c>
      <c r="T413">
        <v>15</v>
      </c>
      <c r="U413">
        <v>4.0999999999999996</v>
      </c>
      <c r="V413" s="14">
        <f>Table3[[#This Row],[Gms]]*Table3[[#This Row],[PPG]]</f>
        <v>61.499999999999993</v>
      </c>
      <c r="W413" s="21">
        <f>Table3[[#This Row],[Total Pts]]/SUM(Table3[Total Pts])</f>
        <v>2.4991618664472283E-4</v>
      </c>
      <c r="X413">
        <f>Q413-Table3[[#This Row],[PPG Rank]]</f>
        <v>49</v>
      </c>
    </row>
    <row r="414" spans="1:24" x14ac:dyDescent="0.25">
      <c r="A414">
        <v>413</v>
      </c>
      <c r="B414" t="str">
        <f>'Clean 2015'!A415</f>
        <v> Bernard James</v>
      </c>
      <c r="C414" s="19">
        <v>16</v>
      </c>
      <c r="D414" s="19">
        <v>2.8</v>
      </c>
      <c r="E414" s="13">
        <f t="shared" si="13"/>
        <v>44.8</v>
      </c>
      <c r="F414" s="21">
        <f t="shared" si="12"/>
        <v>1.8205276685664357E-4</v>
      </c>
      <c r="Q414" s="34">
        <v>413</v>
      </c>
      <c r="R414" s="15">
        <v>391</v>
      </c>
      <c r="S414" t="s">
        <v>958</v>
      </c>
      <c r="T414">
        <v>17</v>
      </c>
      <c r="U414">
        <v>3.5</v>
      </c>
      <c r="V414" s="14">
        <f>Table3[[#This Row],[Gms]]*Table3[[#This Row],[PPG]]</f>
        <v>59.5</v>
      </c>
      <c r="W414" s="21">
        <f>Table3[[#This Row],[Total Pts]]/SUM(Table3[Total Pts])</f>
        <v>2.417888309814798E-4</v>
      </c>
      <c r="X414">
        <f>Q414-Table3[[#This Row],[PPG Rank]]</f>
        <v>22</v>
      </c>
    </row>
    <row r="415" spans="1:24" x14ac:dyDescent="0.25">
      <c r="A415">
        <v>414</v>
      </c>
      <c r="B415" t="str">
        <f>'Clean 2015'!A416</f>
        <v> David Stockton</v>
      </c>
      <c r="C415" s="19">
        <v>3</v>
      </c>
      <c r="D415" s="19">
        <v>2.7</v>
      </c>
      <c r="E415" s="13">
        <f t="shared" si="13"/>
        <v>8.1000000000000014</v>
      </c>
      <c r="F415" s="21">
        <f t="shared" si="12"/>
        <v>3.2915790436134222E-5</v>
      </c>
      <c r="Q415" s="35">
        <v>414</v>
      </c>
      <c r="R415" s="15">
        <v>409</v>
      </c>
      <c r="S415" t="s">
        <v>976</v>
      </c>
      <c r="T415">
        <v>20</v>
      </c>
      <c r="U415">
        <v>2.9</v>
      </c>
      <c r="V415" s="14">
        <f>Table3[[#This Row],[Gms]]*Table3[[#This Row],[PPG]]</f>
        <v>58</v>
      </c>
      <c r="W415" s="21">
        <f>Table3[[#This Row],[Total Pts]]/SUM(Table3[Total Pts])</f>
        <v>2.3569331423404756E-4</v>
      </c>
      <c r="X415">
        <f>Q415-Table3[[#This Row],[PPG Rank]]</f>
        <v>5</v>
      </c>
    </row>
    <row r="416" spans="1:24" x14ac:dyDescent="0.25">
      <c r="A416">
        <v>415</v>
      </c>
      <c r="B416" t="str">
        <f>'Clean 2015'!A417</f>
        <v> Elton Brand</v>
      </c>
      <c r="C416" s="19">
        <v>36</v>
      </c>
      <c r="D416" s="19">
        <v>2.7</v>
      </c>
      <c r="E416" s="13">
        <f t="shared" si="13"/>
        <v>97.2</v>
      </c>
      <c r="F416" s="21">
        <f t="shared" si="12"/>
        <v>3.9498948523361067E-4</v>
      </c>
      <c r="Q416" s="34">
        <v>415</v>
      </c>
      <c r="R416" s="16">
        <v>318</v>
      </c>
      <c r="S416" t="s">
        <v>894</v>
      </c>
      <c r="T416">
        <v>11</v>
      </c>
      <c r="U416">
        <v>5.2</v>
      </c>
      <c r="V416" s="14">
        <f>Table3[[#This Row],[Gms]]*Table3[[#This Row],[PPG]]</f>
        <v>57.2</v>
      </c>
      <c r="W416" s="21">
        <f>Table3[[#This Row],[Total Pts]]/SUM(Table3[Total Pts])</f>
        <v>2.3244237196875037E-4</v>
      </c>
      <c r="X416">
        <f>Q416-Table3[[#This Row],[PPG Rank]]</f>
        <v>97</v>
      </c>
    </row>
    <row r="417" spans="1:24" x14ac:dyDescent="0.25">
      <c r="A417">
        <v>416</v>
      </c>
      <c r="B417" t="str">
        <f>'Clean 2015'!A418</f>
        <v> Jordan Hamilton</v>
      </c>
      <c r="C417" s="19">
        <v>14</v>
      </c>
      <c r="D417" s="19">
        <v>2.7</v>
      </c>
      <c r="E417" s="13">
        <f t="shared" si="13"/>
        <v>37.800000000000004</v>
      </c>
      <c r="F417" s="21">
        <f t="shared" si="12"/>
        <v>1.5360702203529305E-4</v>
      </c>
      <c r="Q417" s="35">
        <v>416</v>
      </c>
      <c r="R417" s="16">
        <v>406</v>
      </c>
      <c r="S417" t="s">
        <v>973</v>
      </c>
      <c r="T417">
        <v>19</v>
      </c>
      <c r="U417">
        <v>3</v>
      </c>
      <c r="V417" s="14">
        <f>Table3[[#This Row],[Gms]]*Table3[[#This Row],[PPG]]</f>
        <v>57</v>
      </c>
      <c r="W417" s="21">
        <f>Table3[[#This Row],[Total Pts]]/SUM(Table3[Total Pts])</f>
        <v>2.3162963640242605E-4</v>
      </c>
      <c r="X417">
        <f>Q417-Table3[[#This Row],[PPG Rank]]</f>
        <v>10</v>
      </c>
    </row>
    <row r="418" spans="1:24" x14ac:dyDescent="0.25">
      <c r="A418">
        <v>417</v>
      </c>
      <c r="B418" t="str">
        <f>'Clean 2015'!A419</f>
        <v> E'Twaun Moore</v>
      </c>
      <c r="C418" s="19">
        <v>56</v>
      </c>
      <c r="D418" s="19">
        <v>2.7</v>
      </c>
      <c r="E418" s="13">
        <f t="shared" si="13"/>
        <v>151.20000000000002</v>
      </c>
      <c r="F418" s="21">
        <f t="shared" si="12"/>
        <v>6.1442808814117218E-4</v>
      </c>
      <c r="Q418" s="34">
        <v>417</v>
      </c>
      <c r="R418" s="16">
        <v>446</v>
      </c>
      <c r="S418" t="s">
        <v>1013</v>
      </c>
      <c r="T418">
        <v>30</v>
      </c>
      <c r="U418">
        <v>1.9</v>
      </c>
      <c r="V418" s="14">
        <f>Table3[[#This Row],[Gms]]*Table3[[#This Row],[PPG]]</f>
        <v>57</v>
      </c>
      <c r="W418" s="21">
        <f>Table3[[#This Row],[Total Pts]]/SUM(Table3[Total Pts])</f>
        <v>2.3162963640242605E-4</v>
      </c>
      <c r="X418">
        <f>Q418-Table3[[#This Row],[PPG Rank]]</f>
        <v>-29</v>
      </c>
    </row>
    <row r="419" spans="1:24" x14ac:dyDescent="0.25">
      <c r="A419">
        <v>418</v>
      </c>
      <c r="B419" t="str">
        <f>'Clean 2015'!A420</f>
        <v> Jeff Ayres</v>
      </c>
      <c r="C419" s="19">
        <v>51</v>
      </c>
      <c r="D419" s="19">
        <v>2.7</v>
      </c>
      <c r="E419" s="13">
        <f t="shared" si="13"/>
        <v>137.70000000000002</v>
      </c>
      <c r="F419" s="21">
        <f t="shared" si="12"/>
        <v>5.5956843741428175E-4</v>
      </c>
      <c r="Q419" s="35">
        <v>418</v>
      </c>
      <c r="R419" s="16">
        <v>450</v>
      </c>
      <c r="S419" t="s">
        <v>1017</v>
      </c>
      <c r="T419">
        <v>29</v>
      </c>
      <c r="U419">
        <v>1.9</v>
      </c>
      <c r="V419" s="14">
        <f>Table3[[#This Row],[Gms]]*Table3[[#This Row],[PPG]]</f>
        <v>55.099999999999994</v>
      </c>
      <c r="W419" s="21">
        <f>Table3[[#This Row],[Total Pts]]/SUM(Table3[Total Pts])</f>
        <v>2.2390864852234516E-4</v>
      </c>
      <c r="X419">
        <f>Q419-Table3[[#This Row],[PPG Rank]]</f>
        <v>-32</v>
      </c>
    </row>
    <row r="420" spans="1:24" x14ac:dyDescent="0.25">
      <c r="A420">
        <v>419</v>
      </c>
      <c r="B420" t="str">
        <f>'Clean 2015'!A421</f>
        <v> Jorge Gutierrez</v>
      </c>
      <c r="C420" s="19">
        <v>20</v>
      </c>
      <c r="D420" s="19">
        <v>2.7</v>
      </c>
      <c r="E420" s="13">
        <f t="shared" si="13"/>
        <v>54</v>
      </c>
      <c r="F420" s="21">
        <f t="shared" si="12"/>
        <v>2.1943860290756146E-4</v>
      </c>
      <c r="Q420" s="34">
        <v>419</v>
      </c>
      <c r="R420" s="15">
        <v>419</v>
      </c>
      <c r="S420" t="s">
        <v>986</v>
      </c>
      <c r="T420">
        <v>20</v>
      </c>
      <c r="U420">
        <v>2.7</v>
      </c>
      <c r="V420" s="14">
        <f>Table3[[#This Row],[Gms]]*Table3[[#This Row],[PPG]]</f>
        <v>54</v>
      </c>
      <c r="W420" s="21">
        <f>Table3[[#This Row],[Total Pts]]/SUM(Table3[Total Pts])</f>
        <v>2.1943860290756152E-4</v>
      </c>
      <c r="X420">
        <f>Q420-Table3[[#This Row],[PPG Rank]]</f>
        <v>0</v>
      </c>
    </row>
    <row r="421" spans="1:24" x14ac:dyDescent="0.25">
      <c r="A421">
        <v>420</v>
      </c>
      <c r="B421" t="str">
        <f>'Clean 2015'!A422</f>
        <v> Clint Capela</v>
      </c>
      <c r="C421" s="19">
        <v>12</v>
      </c>
      <c r="D421" s="19">
        <v>2.7</v>
      </c>
      <c r="E421" s="13">
        <f t="shared" si="13"/>
        <v>32.400000000000006</v>
      </c>
      <c r="F421" s="21">
        <f t="shared" si="12"/>
        <v>1.3166316174453689E-4</v>
      </c>
      <c r="Q421" s="35">
        <v>420</v>
      </c>
      <c r="R421" s="16">
        <v>186</v>
      </c>
      <c r="S421" t="s">
        <v>814</v>
      </c>
      <c r="T421">
        <v>6</v>
      </c>
      <c r="U421">
        <v>8.8000000000000007</v>
      </c>
      <c r="V421" s="14">
        <f>Table3[[#This Row],[Gms]]*Table3[[#This Row],[PPG]]</f>
        <v>52.800000000000004</v>
      </c>
      <c r="W421" s="21">
        <f>Table3[[#This Row],[Total Pts]]/SUM(Table3[Total Pts])</f>
        <v>2.1456218950961572E-4</v>
      </c>
      <c r="X421">
        <f>Q421-Table3[[#This Row],[PPG Rank]]</f>
        <v>234</v>
      </c>
    </row>
    <row r="422" spans="1:24" x14ac:dyDescent="0.25">
      <c r="A422">
        <v>421</v>
      </c>
      <c r="B422" t="str">
        <f>'Clean 2015'!A423</f>
        <v> Joe Harris</v>
      </c>
      <c r="C422" s="19">
        <v>51</v>
      </c>
      <c r="D422" s="19">
        <v>2.7</v>
      </c>
      <c r="E422" s="13">
        <f t="shared" si="13"/>
        <v>137.70000000000002</v>
      </c>
      <c r="F422" s="21">
        <f t="shared" si="12"/>
        <v>5.5956843741428175E-4</v>
      </c>
      <c r="Q422" s="34">
        <v>421</v>
      </c>
      <c r="R422" s="15">
        <v>189</v>
      </c>
      <c r="S422" t="s">
        <v>816</v>
      </c>
      <c r="T422">
        <v>6</v>
      </c>
      <c r="U422">
        <v>8.6999999999999993</v>
      </c>
      <c r="V422" s="14">
        <f>Table3[[#This Row],[Gms]]*Table3[[#This Row],[PPG]]</f>
        <v>52.199999999999996</v>
      </c>
      <c r="W422" s="21">
        <f>Table3[[#This Row],[Total Pts]]/SUM(Table3[Total Pts])</f>
        <v>2.1212398281064278E-4</v>
      </c>
      <c r="X422">
        <f>Q422-Table3[[#This Row],[PPG Rank]]</f>
        <v>232</v>
      </c>
    </row>
    <row r="423" spans="1:24" x14ac:dyDescent="0.25">
      <c r="A423">
        <v>422</v>
      </c>
      <c r="B423" t="str">
        <f>'Clean 2015'!A424</f>
        <v> Earl Clark</v>
      </c>
      <c r="C423" s="19">
        <v>10</v>
      </c>
      <c r="D423" s="19">
        <v>2.7</v>
      </c>
      <c r="E423" s="13">
        <f t="shared" si="13"/>
        <v>27</v>
      </c>
      <c r="F423" s="21">
        <f t="shared" si="12"/>
        <v>1.0971930145378073E-4</v>
      </c>
      <c r="Q423" s="35">
        <v>422</v>
      </c>
      <c r="R423" s="15">
        <v>355</v>
      </c>
      <c r="S423" t="s">
        <v>926</v>
      </c>
      <c r="T423">
        <v>12</v>
      </c>
      <c r="U423">
        <v>4.3</v>
      </c>
      <c r="V423" s="14">
        <f>Table3[[#This Row],[Gms]]*Table3[[#This Row],[PPG]]</f>
        <v>51.599999999999994</v>
      </c>
      <c r="W423" s="21">
        <f>Table3[[#This Row],[Total Pts]]/SUM(Table3[Total Pts])</f>
        <v>2.0968577611166987E-4</v>
      </c>
      <c r="X423">
        <f>Q423-Table3[[#This Row],[PPG Rank]]</f>
        <v>67</v>
      </c>
    </row>
    <row r="424" spans="1:24" x14ac:dyDescent="0.25">
      <c r="A424">
        <v>423</v>
      </c>
      <c r="B424" t="str">
        <f>'Clean 2015'!A425</f>
        <v> Joey Dorsey</v>
      </c>
      <c r="C424" s="19">
        <v>69</v>
      </c>
      <c r="D424" s="19">
        <v>2.7</v>
      </c>
      <c r="E424" s="13">
        <f t="shared" si="13"/>
        <v>186.3</v>
      </c>
      <c r="F424" s="21">
        <f t="shared" si="12"/>
        <v>7.5706318003108714E-4</v>
      </c>
      <c r="Q424" s="34">
        <v>423</v>
      </c>
      <c r="R424" s="16">
        <v>460</v>
      </c>
      <c r="S424" t="s">
        <v>1027</v>
      </c>
      <c r="T424">
        <v>29</v>
      </c>
      <c r="U424">
        <v>1.7</v>
      </c>
      <c r="V424" s="14">
        <f>Table3[[#This Row],[Gms]]*Table3[[#This Row],[PPG]]</f>
        <v>49.3</v>
      </c>
      <c r="W424" s="21">
        <f>Table3[[#This Row],[Total Pts]]/SUM(Table3[Total Pts])</f>
        <v>2.003393170989404E-4</v>
      </c>
      <c r="X424">
        <f>Q424-Table3[[#This Row],[PPG Rank]]</f>
        <v>-37</v>
      </c>
    </row>
    <row r="425" spans="1:24" x14ac:dyDescent="0.25">
      <c r="A425">
        <v>424</v>
      </c>
      <c r="B425" t="str">
        <f>'Clean 2015'!A426</f>
        <v> Malcolm Thomas</v>
      </c>
      <c r="C425" s="19">
        <v>17</v>
      </c>
      <c r="D425" s="19">
        <v>2.6</v>
      </c>
      <c r="E425" s="13">
        <f t="shared" si="13"/>
        <v>44.2</v>
      </c>
      <c r="F425" s="21">
        <f t="shared" si="12"/>
        <v>1.7961456015767069E-4</v>
      </c>
      <c r="Q425" s="35">
        <v>424</v>
      </c>
      <c r="R425" s="15">
        <v>455</v>
      </c>
      <c r="S425" t="s">
        <v>1022</v>
      </c>
      <c r="T425">
        <v>26</v>
      </c>
      <c r="U425">
        <v>1.8</v>
      </c>
      <c r="V425" s="14">
        <f>Table3[[#This Row],[Gms]]*Table3[[#This Row],[PPG]]</f>
        <v>46.800000000000004</v>
      </c>
      <c r="W425" s="21">
        <f>Table3[[#This Row],[Total Pts]]/SUM(Table3[Total Pts])</f>
        <v>1.9018012251988665E-4</v>
      </c>
      <c r="X425">
        <f>Q425-Table3[[#This Row],[PPG Rank]]</f>
        <v>-31</v>
      </c>
    </row>
    <row r="426" spans="1:24" x14ac:dyDescent="0.25">
      <c r="A426">
        <v>425</v>
      </c>
      <c r="B426" t="str">
        <f>'Clean 2015'!A427</f>
        <v> Jeff Withey</v>
      </c>
      <c r="C426" s="19">
        <v>37</v>
      </c>
      <c r="D426" s="19">
        <v>2.6</v>
      </c>
      <c r="E426" s="13">
        <f t="shared" si="13"/>
        <v>96.2</v>
      </c>
      <c r="F426" s="21">
        <f t="shared" si="12"/>
        <v>3.9092580740198915E-4</v>
      </c>
      <c r="Q426" s="34">
        <v>425</v>
      </c>
      <c r="R426" s="15">
        <v>375</v>
      </c>
      <c r="S426" t="s">
        <v>944</v>
      </c>
      <c r="T426">
        <v>12</v>
      </c>
      <c r="U426">
        <v>3.8</v>
      </c>
      <c r="V426" s="14">
        <f>Table3[[#This Row],[Gms]]*Table3[[#This Row],[PPG]]</f>
        <v>45.599999999999994</v>
      </c>
      <c r="W426" s="21">
        <f>Table3[[#This Row],[Total Pts]]/SUM(Table3[Total Pts])</f>
        <v>1.853037091219408E-4</v>
      </c>
      <c r="X426">
        <f>Q426-Table3[[#This Row],[PPG Rank]]</f>
        <v>50</v>
      </c>
    </row>
    <row r="427" spans="1:24" x14ac:dyDescent="0.25">
      <c r="A427">
        <v>426</v>
      </c>
      <c r="B427" t="str">
        <f>'Clean 2015'!A428</f>
        <v> JaMychal Green</v>
      </c>
      <c r="C427" s="19">
        <v>24</v>
      </c>
      <c r="D427" s="19">
        <v>2.6</v>
      </c>
      <c r="E427" s="13">
        <f t="shared" si="13"/>
        <v>62.400000000000006</v>
      </c>
      <c r="F427" s="21">
        <f t="shared" si="12"/>
        <v>2.5357349669318218E-4</v>
      </c>
      <c r="Q427" s="35">
        <v>426</v>
      </c>
      <c r="R427" s="15">
        <v>401</v>
      </c>
      <c r="S427" t="s">
        <v>968</v>
      </c>
      <c r="T427">
        <v>14</v>
      </c>
      <c r="U427">
        <v>3.2</v>
      </c>
      <c r="V427" s="14">
        <f>Table3[[#This Row],[Gms]]*Table3[[#This Row],[PPG]]</f>
        <v>44.800000000000004</v>
      </c>
      <c r="W427" s="21">
        <f>Table3[[#This Row],[Total Pts]]/SUM(Table3[Total Pts])</f>
        <v>1.8205276685664365E-4</v>
      </c>
      <c r="X427">
        <f>Q427-Table3[[#This Row],[PPG Rank]]</f>
        <v>25</v>
      </c>
    </row>
    <row r="428" spans="1:24" x14ac:dyDescent="0.25">
      <c r="A428">
        <v>427</v>
      </c>
      <c r="B428" t="str">
        <f>'Clean 2015'!A429</f>
        <v> Nick Johnson</v>
      </c>
      <c r="C428" s="19">
        <v>28</v>
      </c>
      <c r="D428" s="19">
        <v>2.6</v>
      </c>
      <c r="E428" s="13">
        <f t="shared" si="13"/>
        <v>72.8</v>
      </c>
      <c r="F428" s="21">
        <f t="shared" si="12"/>
        <v>2.9583574614204582E-4</v>
      </c>
      <c r="Q428" s="34">
        <v>427</v>
      </c>
      <c r="R428" s="15">
        <v>413</v>
      </c>
      <c r="S428" t="s">
        <v>980</v>
      </c>
      <c r="T428">
        <v>16</v>
      </c>
      <c r="U428">
        <v>2.8</v>
      </c>
      <c r="V428" s="14">
        <f>Table3[[#This Row],[Gms]]*Table3[[#This Row],[PPG]]</f>
        <v>44.8</v>
      </c>
      <c r="W428" s="21">
        <f>Table3[[#This Row],[Total Pts]]/SUM(Table3[Total Pts])</f>
        <v>1.8205276685664363E-4</v>
      </c>
      <c r="X428">
        <f>Q428-Table3[[#This Row],[PPG Rank]]</f>
        <v>14</v>
      </c>
    </row>
    <row r="429" spans="1:24" x14ac:dyDescent="0.25">
      <c r="A429">
        <v>428</v>
      </c>
      <c r="B429" t="str">
        <f>'Clean 2015'!A430</f>
        <v> Russ Smith</v>
      </c>
      <c r="C429" s="19">
        <v>12</v>
      </c>
      <c r="D429" s="19">
        <v>2.5</v>
      </c>
      <c r="E429" s="13">
        <f t="shared" si="13"/>
        <v>30</v>
      </c>
      <c r="F429" s="21">
        <f t="shared" si="12"/>
        <v>1.2191033494864525E-4</v>
      </c>
      <c r="Q429" s="35">
        <v>428</v>
      </c>
      <c r="R429" s="16">
        <v>424</v>
      </c>
      <c r="S429" t="s">
        <v>991</v>
      </c>
      <c r="T429">
        <v>17</v>
      </c>
      <c r="U429">
        <v>2.6</v>
      </c>
      <c r="V429" s="14">
        <f>Table3[[#This Row],[Gms]]*Table3[[#This Row],[PPG]]</f>
        <v>44.2</v>
      </c>
      <c r="W429" s="21">
        <f>Table3[[#This Row],[Total Pts]]/SUM(Table3[Total Pts])</f>
        <v>1.7961456015767074E-4</v>
      </c>
      <c r="X429">
        <f>Q429-Table3[[#This Row],[PPG Rank]]</f>
        <v>4</v>
      </c>
    </row>
    <row r="430" spans="1:24" x14ac:dyDescent="0.25">
      <c r="A430">
        <v>429</v>
      </c>
      <c r="B430" t="str">
        <f>'Clean 2015'!A431</f>
        <v> Victor Claver</v>
      </c>
      <c r="C430" s="19">
        <v>10</v>
      </c>
      <c r="D430" s="19">
        <v>2.4</v>
      </c>
      <c r="E430" s="13">
        <f t="shared" si="13"/>
        <v>24</v>
      </c>
      <c r="F430" s="21">
        <f t="shared" si="12"/>
        <v>9.752826795891621E-5</v>
      </c>
      <c r="Q430" s="34">
        <v>429</v>
      </c>
      <c r="R430" s="16">
        <v>440</v>
      </c>
      <c r="S430" t="s">
        <v>1007</v>
      </c>
      <c r="T430">
        <v>21</v>
      </c>
      <c r="U430">
        <v>2</v>
      </c>
      <c r="V430" s="14">
        <f>Table3[[#This Row],[Gms]]*Table3[[#This Row],[PPG]]</f>
        <v>42</v>
      </c>
      <c r="W430" s="21">
        <f>Table3[[#This Row],[Total Pts]]/SUM(Table3[Total Pts])</f>
        <v>1.7067446892810341E-4</v>
      </c>
      <c r="X430">
        <f>Q430-Table3[[#This Row],[PPG Rank]]</f>
        <v>-11</v>
      </c>
    </row>
    <row r="431" spans="1:24" x14ac:dyDescent="0.25">
      <c r="A431">
        <v>430</v>
      </c>
      <c r="B431" t="str">
        <f>'Clean 2015'!A432</f>
        <v> Jeremy Evans</v>
      </c>
      <c r="C431" s="19">
        <v>38</v>
      </c>
      <c r="D431" s="19">
        <v>2.4</v>
      </c>
      <c r="E431" s="13">
        <f t="shared" si="13"/>
        <v>91.2</v>
      </c>
      <c r="F431" s="21">
        <f t="shared" si="12"/>
        <v>3.706074182438816E-4</v>
      </c>
      <c r="Q431" s="35">
        <v>430</v>
      </c>
      <c r="R431" s="15">
        <v>441</v>
      </c>
      <c r="S431" t="s">
        <v>1008</v>
      </c>
      <c r="T431">
        <v>21</v>
      </c>
      <c r="U431">
        <v>2</v>
      </c>
      <c r="V431" s="14">
        <f>Table3[[#This Row],[Gms]]*Table3[[#This Row],[PPG]]</f>
        <v>42</v>
      </c>
      <c r="W431" s="21">
        <f>Table3[[#This Row],[Total Pts]]/SUM(Table3[Total Pts])</f>
        <v>1.7067446892810341E-4</v>
      </c>
      <c r="X431">
        <f>Q431-Table3[[#This Row],[PPG Rank]]</f>
        <v>-11</v>
      </c>
    </row>
    <row r="432" spans="1:24" x14ac:dyDescent="0.25">
      <c r="A432">
        <v>431</v>
      </c>
      <c r="B432" t="str">
        <f>'Clean 2015'!A433</f>
        <v> Devyn Marble</v>
      </c>
      <c r="C432" s="19">
        <v>16</v>
      </c>
      <c r="D432" s="19">
        <v>2.2999999999999998</v>
      </c>
      <c r="E432" s="13">
        <f t="shared" si="13"/>
        <v>36.799999999999997</v>
      </c>
      <c r="F432" s="21">
        <f t="shared" si="12"/>
        <v>1.4954334420367151E-4</v>
      </c>
      <c r="Q432" s="34">
        <v>431</v>
      </c>
      <c r="R432" s="15">
        <v>439</v>
      </c>
      <c r="S432" t="s">
        <v>1006</v>
      </c>
      <c r="T432">
        <v>21</v>
      </c>
      <c r="U432">
        <v>2</v>
      </c>
      <c r="V432" s="14">
        <f>Table3[[#This Row],[Gms]]*Table3[[#This Row],[PPG]]</f>
        <v>42</v>
      </c>
      <c r="W432" s="21">
        <f>Table3[[#This Row],[Total Pts]]/SUM(Table3[Total Pts])</f>
        <v>1.7067446892810341E-4</v>
      </c>
      <c r="X432">
        <f>Q432-Table3[[#This Row],[PPG Rank]]</f>
        <v>-8</v>
      </c>
    </row>
    <row r="433" spans="1:24" x14ac:dyDescent="0.25">
      <c r="A433">
        <v>432</v>
      </c>
      <c r="B433" t="str">
        <f>'Clean 2015'!A434</f>
        <v> Furkan Aldemir</v>
      </c>
      <c r="C433" s="19">
        <v>41</v>
      </c>
      <c r="D433" s="19">
        <v>2.2999999999999998</v>
      </c>
      <c r="E433" s="13">
        <f t="shared" si="13"/>
        <v>94.3</v>
      </c>
      <c r="F433" s="21">
        <f t="shared" si="12"/>
        <v>3.8320481952190823E-4</v>
      </c>
      <c r="Q433" s="35">
        <v>432</v>
      </c>
      <c r="R433" s="15">
        <v>339</v>
      </c>
      <c r="S433" t="s">
        <v>913</v>
      </c>
      <c r="T433">
        <v>9</v>
      </c>
      <c r="U433">
        <v>4.5999999999999996</v>
      </c>
      <c r="V433" s="14">
        <f>Table3[[#This Row],[Gms]]*Table3[[#This Row],[PPG]]</f>
        <v>41.4</v>
      </c>
      <c r="W433" s="21">
        <f>Table3[[#This Row],[Total Pts]]/SUM(Table3[Total Pts])</f>
        <v>1.6823626222913049E-4</v>
      </c>
      <c r="X433">
        <f>Q433-Table3[[#This Row],[PPG Rank]]</f>
        <v>93</v>
      </c>
    </row>
    <row r="434" spans="1:24" x14ac:dyDescent="0.25">
      <c r="A434">
        <v>433</v>
      </c>
      <c r="B434" t="str">
        <f>'Clean 2015'!A435</f>
        <v> Darius Morris</v>
      </c>
      <c r="C434" s="19">
        <v>38</v>
      </c>
      <c r="D434" s="19">
        <v>2.2000000000000002</v>
      </c>
      <c r="E434" s="13">
        <f t="shared" si="13"/>
        <v>83.600000000000009</v>
      </c>
      <c r="F434" s="21">
        <f t="shared" si="12"/>
        <v>3.3972346672355813E-4</v>
      </c>
      <c r="Q434" s="34">
        <v>433</v>
      </c>
      <c r="R434" s="15">
        <v>451</v>
      </c>
      <c r="S434" t="s">
        <v>1018</v>
      </c>
      <c r="T434">
        <v>20</v>
      </c>
      <c r="U434">
        <v>1.9</v>
      </c>
      <c r="V434" s="14">
        <f>Table3[[#This Row],[Gms]]*Table3[[#This Row],[PPG]]</f>
        <v>38</v>
      </c>
      <c r="W434" s="21">
        <f>Table3[[#This Row],[Total Pts]]/SUM(Table3[Total Pts])</f>
        <v>1.5441975760161736E-4</v>
      </c>
      <c r="X434">
        <f>Q434-Table3[[#This Row],[PPG Rank]]</f>
        <v>-18</v>
      </c>
    </row>
    <row r="435" spans="1:24" x14ac:dyDescent="0.25">
      <c r="A435">
        <v>434</v>
      </c>
      <c r="B435" t="str">
        <f>'Clean 2015'!A436</f>
        <v> Xavier Henry</v>
      </c>
      <c r="C435" s="19">
        <v>9</v>
      </c>
      <c r="D435" s="19">
        <v>2.2000000000000002</v>
      </c>
      <c r="E435" s="13">
        <f t="shared" si="13"/>
        <v>19.8</v>
      </c>
      <c r="F435" s="21">
        <f t="shared" si="12"/>
        <v>8.0460821066105878E-5</v>
      </c>
      <c r="Q435" s="35">
        <v>434</v>
      </c>
      <c r="R435" s="16">
        <v>416</v>
      </c>
      <c r="S435" t="s">
        <v>983</v>
      </c>
      <c r="T435">
        <v>14</v>
      </c>
      <c r="U435">
        <v>2.7</v>
      </c>
      <c r="V435" s="14">
        <f>Table3[[#This Row],[Gms]]*Table3[[#This Row],[PPG]]</f>
        <v>37.800000000000004</v>
      </c>
      <c r="W435" s="21">
        <f>Table3[[#This Row],[Total Pts]]/SUM(Table3[Total Pts])</f>
        <v>1.5360702203529307E-4</v>
      </c>
      <c r="X435">
        <f>Q435-Table3[[#This Row],[PPG Rank]]</f>
        <v>18</v>
      </c>
    </row>
    <row r="436" spans="1:24" x14ac:dyDescent="0.25">
      <c r="A436">
        <v>435</v>
      </c>
      <c r="B436" t="str">
        <f>'Clean 2015'!A437</f>
        <v> Glen Rice Jr.</v>
      </c>
      <c r="C436" s="19">
        <v>5</v>
      </c>
      <c r="D436" s="19">
        <v>2.2000000000000002</v>
      </c>
      <c r="E436" s="13">
        <f t="shared" si="13"/>
        <v>11</v>
      </c>
      <c r="F436" s="21">
        <f t="shared" si="12"/>
        <v>4.4700456147836594E-5</v>
      </c>
      <c r="Q436" s="34">
        <v>435</v>
      </c>
      <c r="R436" s="16">
        <v>462</v>
      </c>
      <c r="S436" t="s">
        <v>1029</v>
      </c>
      <c r="T436">
        <v>23</v>
      </c>
      <c r="U436">
        <v>1.6</v>
      </c>
      <c r="V436" s="14">
        <f>Table3[[#This Row],[Gms]]*Table3[[#This Row],[PPG]]</f>
        <v>36.800000000000004</v>
      </c>
      <c r="W436" s="21">
        <f>Table3[[#This Row],[Total Pts]]/SUM(Table3[Total Pts])</f>
        <v>1.4954334420367156E-4</v>
      </c>
      <c r="X436">
        <f>Q436-Table3[[#This Row],[PPG Rank]]</f>
        <v>-27</v>
      </c>
    </row>
    <row r="437" spans="1:24" x14ac:dyDescent="0.25">
      <c r="A437">
        <v>436</v>
      </c>
      <c r="B437" t="str">
        <f>'Clean 2015'!A438</f>
        <v> Kyle Anderson</v>
      </c>
      <c r="C437" s="19">
        <v>33</v>
      </c>
      <c r="D437" s="19">
        <v>2.2000000000000002</v>
      </c>
      <c r="E437" s="13">
        <f t="shared" si="13"/>
        <v>72.600000000000009</v>
      </c>
      <c r="F437" s="21">
        <f t="shared" si="12"/>
        <v>2.9502301057572156E-4</v>
      </c>
      <c r="Q437" s="35">
        <v>436</v>
      </c>
      <c r="R437" s="15">
        <v>431</v>
      </c>
      <c r="S437" t="s">
        <v>998</v>
      </c>
      <c r="T437">
        <v>16</v>
      </c>
      <c r="U437">
        <v>2.2999999999999998</v>
      </c>
      <c r="V437" s="14">
        <f>Table3[[#This Row],[Gms]]*Table3[[#This Row],[PPG]]</f>
        <v>36.799999999999997</v>
      </c>
      <c r="W437" s="21">
        <f>Table3[[#This Row],[Total Pts]]/SUM(Table3[Total Pts])</f>
        <v>1.4954334420367153E-4</v>
      </c>
      <c r="X437">
        <f>Q437-Table3[[#This Row],[PPG Rank]]</f>
        <v>5</v>
      </c>
    </row>
    <row r="438" spans="1:24" x14ac:dyDescent="0.25">
      <c r="A438">
        <v>437</v>
      </c>
      <c r="B438" t="str">
        <f>'Clean 2015'!A439</f>
        <v> Mike Miller</v>
      </c>
      <c r="C438" s="19">
        <v>52</v>
      </c>
      <c r="D438" s="19">
        <v>2.1</v>
      </c>
      <c r="E438" s="13">
        <f t="shared" si="13"/>
        <v>109.2</v>
      </c>
      <c r="F438" s="21">
        <f t="shared" si="12"/>
        <v>4.4375361921306875E-4</v>
      </c>
      <c r="Q438" s="34">
        <v>437</v>
      </c>
      <c r="R438" s="16">
        <v>412</v>
      </c>
      <c r="S438" t="s">
        <v>979</v>
      </c>
      <c r="T438">
        <v>13</v>
      </c>
      <c r="U438">
        <v>2.8</v>
      </c>
      <c r="V438" s="14">
        <f>Table3[[#This Row],[Gms]]*Table3[[#This Row],[PPG]]</f>
        <v>36.4</v>
      </c>
      <c r="W438" s="21">
        <f>Table3[[#This Row],[Total Pts]]/SUM(Table3[Total Pts])</f>
        <v>1.4791787307102293E-4</v>
      </c>
      <c r="X438">
        <f>Q438-Table3[[#This Row],[PPG Rank]]</f>
        <v>25</v>
      </c>
    </row>
    <row r="439" spans="1:24" x14ac:dyDescent="0.25">
      <c r="A439">
        <v>438</v>
      </c>
      <c r="B439" t="str">
        <f>'Clean 2015'!A440</f>
        <v> Glenn Robinson III</v>
      </c>
      <c r="C439" s="19">
        <v>35</v>
      </c>
      <c r="D439" s="19">
        <v>2.1</v>
      </c>
      <c r="E439" s="13">
        <f t="shared" si="13"/>
        <v>73.5</v>
      </c>
      <c r="F439" s="21">
        <f t="shared" si="12"/>
        <v>2.9868032062418086E-4</v>
      </c>
      <c r="Q439" s="35">
        <v>438</v>
      </c>
      <c r="R439" s="15">
        <v>473</v>
      </c>
      <c r="S439" t="s">
        <v>1040</v>
      </c>
      <c r="T439">
        <v>32</v>
      </c>
      <c r="U439">
        <v>1.1000000000000001</v>
      </c>
      <c r="V439" s="14">
        <f>Table3[[#This Row],[Gms]]*Table3[[#This Row],[PPG]]</f>
        <v>35.200000000000003</v>
      </c>
      <c r="W439" s="21">
        <f>Table3[[#This Row],[Total Pts]]/SUM(Table3[Total Pts])</f>
        <v>1.4304145967307714E-4</v>
      </c>
      <c r="X439">
        <f>Q439-Table3[[#This Row],[PPG Rank]]</f>
        <v>-35</v>
      </c>
    </row>
    <row r="440" spans="1:24" x14ac:dyDescent="0.25">
      <c r="A440">
        <v>439</v>
      </c>
      <c r="B440" t="str">
        <f>'Clean 2015'!A441</f>
        <v> C.J. Wilcox</v>
      </c>
      <c r="C440" s="19">
        <v>21</v>
      </c>
      <c r="D440" s="19">
        <v>2</v>
      </c>
      <c r="E440" s="13">
        <f t="shared" si="13"/>
        <v>42</v>
      </c>
      <c r="F440" s="21">
        <f t="shared" si="12"/>
        <v>1.7067446892810335E-4</v>
      </c>
      <c r="Q440" s="34">
        <v>439</v>
      </c>
      <c r="R440" s="16">
        <v>464</v>
      </c>
      <c r="S440" t="s">
        <v>1031</v>
      </c>
      <c r="T440">
        <v>22</v>
      </c>
      <c r="U440">
        <v>1.6</v>
      </c>
      <c r="V440" s="14">
        <f>Table3[[#This Row],[Gms]]*Table3[[#This Row],[PPG]]</f>
        <v>35.200000000000003</v>
      </c>
      <c r="W440" s="21">
        <f>Table3[[#This Row],[Total Pts]]/SUM(Table3[Total Pts])</f>
        <v>1.4304145967307714E-4</v>
      </c>
      <c r="X440">
        <f>Q440-Table3[[#This Row],[PPG Rank]]</f>
        <v>-25</v>
      </c>
    </row>
    <row r="441" spans="1:24" x14ac:dyDescent="0.25">
      <c r="A441">
        <v>440</v>
      </c>
      <c r="B441" t="str">
        <f>'Clean 2015'!A442</f>
        <v> Nate Wolters</v>
      </c>
      <c r="C441" s="19">
        <v>21</v>
      </c>
      <c r="D441" s="19">
        <v>2</v>
      </c>
      <c r="E441" s="13">
        <f t="shared" si="13"/>
        <v>42</v>
      </c>
      <c r="F441" s="21">
        <f t="shared" si="12"/>
        <v>1.7067446892810335E-4</v>
      </c>
      <c r="Q441" s="35">
        <v>440</v>
      </c>
      <c r="R441" s="16">
        <v>454</v>
      </c>
      <c r="S441" t="s">
        <v>1021</v>
      </c>
      <c r="T441">
        <v>19</v>
      </c>
      <c r="U441">
        <v>1.8</v>
      </c>
      <c r="V441" s="14">
        <f>Table3[[#This Row],[Gms]]*Table3[[#This Row],[PPG]]</f>
        <v>34.200000000000003</v>
      </c>
      <c r="W441" s="21">
        <f>Table3[[#This Row],[Total Pts]]/SUM(Table3[Total Pts])</f>
        <v>1.3897778184145563E-4</v>
      </c>
      <c r="X441">
        <f>Q441-Table3[[#This Row],[PPG Rank]]</f>
        <v>-14</v>
      </c>
    </row>
    <row r="442" spans="1:24" x14ac:dyDescent="0.25">
      <c r="A442">
        <v>441</v>
      </c>
      <c r="B442" t="str">
        <f>'Clean 2015'!A443</f>
        <v> John Salmons</v>
      </c>
      <c r="C442" s="19">
        <v>21</v>
      </c>
      <c r="D442" s="19">
        <v>2</v>
      </c>
      <c r="E442" s="13">
        <f t="shared" si="13"/>
        <v>42</v>
      </c>
      <c r="F442" s="21">
        <f t="shared" si="12"/>
        <v>1.7067446892810335E-4</v>
      </c>
      <c r="Q442" s="34">
        <v>441</v>
      </c>
      <c r="R442" s="16">
        <v>420</v>
      </c>
      <c r="S442" t="s">
        <v>987</v>
      </c>
      <c r="T442">
        <v>12</v>
      </c>
      <c r="U442">
        <v>2.7</v>
      </c>
      <c r="V442" s="14">
        <f>Table3[[#This Row],[Gms]]*Table3[[#This Row],[PPG]]</f>
        <v>32.400000000000006</v>
      </c>
      <c r="W442" s="21">
        <f>Table3[[#This Row],[Total Pts]]/SUM(Table3[Total Pts])</f>
        <v>1.3166316174453694E-4</v>
      </c>
      <c r="X442">
        <f>Q442-Table3[[#This Row],[PPG Rank]]</f>
        <v>21</v>
      </c>
    </row>
    <row r="443" spans="1:24" x14ac:dyDescent="0.25">
      <c r="A443">
        <v>442</v>
      </c>
      <c r="B443" t="str">
        <f>'Clean 2015'!A444</f>
        <v> Tyrus Thomas</v>
      </c>
      <c r="C443" s="19">
        <v>2</v>
      </c>
      <c r="D443" s="19">
        <v>2</v>
      </c>
      <c r="E443" s="13">
        <f t="shared" si="13"/>
        <v>4</v>
      </c>
      <c r="F443" s="21">
        <f t="shared" si="12"/>
        <v>1.6254711326486033E-5</v>
      </c>
      <c r="Q443" s="35">
        <v>442</v>
      </c>
      <c r="R443" s="16">
        <v>444</v>
      </c>
      <c r="S443" t="s">
        <v>1011</v>
      </c>
      <c r="T443">
        <v>16</v>
      </c>
      <c r="U443">
        <v>2</v>
      </c>
      <c r="V443" s="14">
        <f>Table3[[#This Row],[Gms]]*Table3[[#This Row],[PPG]]</f>
        <v>32</v>
      </c>
      <c r="W443" s="21">
        <f>Table3[[#This Row],[Total Pts]]/SUM(Table3[Total Pts])</f>
        <v>1.3003769061188832E-4</v>
      </c>
      <c r="X443">
        <f>Q443-Table3[[#This Row],[PPG Rank]]</f>
        <v>-2</v>
      </c>
    </row>
    <row r="444" spans="1:24" x14ac:dyDescent="0.25">
      <c r="A444">
        <v>443</v>
      </c>
      <c r="B444" t="str">
        <f>'Clean 2015'!A445</f>
        <v> Grant Jerrett</v>
      </c>
      <c r="C444" s="19">
        <v>8</v>
      </c>
      <c r="D444" s="19">
        <v>2</v>
      </c>
      <c r="E444" s="13">
        <f t="shared" si="13"/>
        <v>16</v>
      </c>
      <c r="F444" s="21">
        <f t="shared" si="12"/>
        <v>6.5018845305944131E-5</v>
      </c>
      <c r="Q444" s="34">
        <v>443</v>
      </c>
      <c r="R444" s="16">
        <v>428</v>
      </c>
      <c r="S444" t="s">
        <v>995</v>
      </c>
      <c r="T444">
        <v>12</v>
      </c>
      <c r="U444">
        <v>2.5</v>
      </c>
      <c r="V444" s="14">
        <f>Table3[[#This Row],[Gms]]*Table3[[#This Row],[PPG]]</f>
        <v>30</v>
      </c>
      <c r="W444" s="21">
        <f>Table3[[#This Row],[Total Pts]]/SUM(Table3[Total Pts])</f>
        <v>1.2191033494864528E-4</v>
      </c>
      <c r="X444">
        <f>Q444-Table3[[#This Row],[PPG Rank]]</f>
        <v>15</v>
      </c>
    </row>
    <row r="445" spans="1:24" x14ac:dyDescent="0.25">
      <c r="A445">
        <v>444</v>
      </c>
      <c r="B445" t="str">
        <f>'Clean 2015'!A446</f>
        <v> Earl Barron</v>
      </c>
      <c r="C445" s="19">
        <v>16</v>
      </c>
      <c r="D445" s="19">
        <v>2</v>
      </c>
      <c r="E445" s="13">
        <f t="shared" si="13"/>
        <v>32</v>
      </c>
      <c r="F445" s="21">
        <f t="shared" si="12"/>
        <v>1.3003769061188826E-4</v>
      </c>
      <c r="Q445" s="35">
        <v>444</v>
      </c>
      <c r="R445" s="16">
        <v>476</v>
      </c>
      <c r="S445" t="s">
        <v>1043</v>
      </c>
      <c r="T445">
        <v>33</v>
      </c>
      <c r="U445">
        <v>0.9</v>
      </c>
      <c r="V445" s="14">
        <f>Table3[[#This Row],[Gms]]*Table3[[#This Row],[PPG]]</f>
        <v>29.7</v>
      </c>
      <c r="W445" s="21">
        <f>Table3[[#This Row],[Total Pts]]/SUM(Table3[Total Pts])</f>
        <v>1.2069123159915882E-4</v>
      </c>
      <c r="X445">
        <f>Q445-Table3[[#This Row],[PPG Rank]]</f>
        <v>-32</v>
      </c>
    </row>
    <row r="446" spans="1:24" x14ac:dyDescent="0.25">
      <c r="A446">
        <v>445</v>
      </c>
      <c r="B446" t="str">
        <f>'Clean 2015'!A447</f>
        <v> Julius Randle</v>
      </c>
      <c r="C446" s="19">
        <v>1</v>
      </c>
      <c r="D446" s="19">
        <v>2</v>
      </c>
      <c r="E446" s="13">
        <f t="shared" si="13"/>
        <v>2</v>
      </c>
      <c r="F446" s="21">
        <f t="shared" si="12"/>
        <v>8.1273556632430164E-6</v>
      </c>
      <c r="Q446" s="34">
        <v>445</v>
      </c>
      <c r="R446" s="15">
        <v>477</v>
      </c>
      <c r="S446" t="s">
        <v>1044</v>
      </c>
      <c r="T446">
        <v>33</v>
      </c>
      <c r="U446">
        <v>0.9</v>
      </c>
      <c r="V446" s="14">
        <f>Table3[[#This Row],[Gms]]*Table3[[#This Row],[PPG]]</f>
        <v>29.7</v>
      </c>
      <c r="W446" s="21">
        <f>Table3[[#This Row],[Total Pts]]/SUM(Table3[Total Pts])</f>
        <v>1.2069123159915882E-4</v>
      </c>
      <c r="X446">
        <f>Q446-Table3[[#This Row],[PPG Rank]]</f>
        <v>-32</v>
      </c>
    </row>
    <row r="447" spans="1:24" x14ac:dyDescent="0.25">
      <c r="A447">
        <v>446</v>
      </c>
      <c r="B447" t="str">
        <f>'Clean 2015'!A448</f>
        <v> Ian Clark</v>
      </c>
      <c r="C447" s="19">
        <v>30</v>
      </c>
      <c r="D447" s="19">
        <v>1.9</v>
      </c>
      <c r="E447" s="13">
        <f t="shared" si="13"/>
        <v>57</v>
      </c>
      <c r="F447" s="21">
        <f t="shared" si="12"/>
        <v>2.31629636402426E-4</v>
      </c>
      <c r="Q447" s="35">
        <v>446</v>
      </c>
      <c r="R447" s="16">
        <v>410</v>
      </c>
      <c r="S447" t="s">
        <v>977</v>
      </c>
      <c r="T447">
        <v>10</v>
      </c>
      <c r="U447">
        <v>2.9</v>
      </c>
      <c r="V447" s="14">
        <f>Table3[[#This Row],[Gms]]*Table3[[#This Row],[PPG]]</f>
        <v>29</v>
      </c>
      <c r="W447" s="21">
        <f>Table3[[#This Row],[Total Pts]]/SUM(Table3[Total Pts])</f>
        <v>1.1784665711702378E-4</v>
      </c>
      <c r="X447">
        <f>Q447-Table3[[#This Row],[PPG Rank]]</f>
        <v>36</v>
      </c>
    </row>
    <row r="448" spans="1:24" x14ac:dyDescent="0.25">
      <c r="A448">
        <v>447</v>
      </c>
      <c r="B448" t="str">
        <f>'Clean 2015'!A449</f>
        <v> Reggie Bullock</v>
      </c>
      <c r="C448" s="19">
        <v>36</v>
      </c>
      <c r="D448" s="19">
        <v>1.9</v>
      </c>
      <c r="E448" s="13">
        <f t="shared" si="13"/>
        <v>68.399999999999991</v>
      </c>
      <c r="F448" s="21">
        <f t="shared" si="12"/>
        <v>2.7795556368291114E-4</v>
      </c>
      <c r="Q448" s="34">
        <v>447</v>
      </c>
      <c r="R448" s="15">
        <v>457</v>
      </c>
      <c r="S448" t="s">
        <v>1024</v>
      </c>
      <c r="T448">
        <v>16</v>
      </c>
      <c r="U448">
        <v>1.8</v>
      </c>
      <c r="V448" s="14">
        <f>Table3[[#This Row],[Gms]]*Table3[[#This Row],[PPG]]</f>
        <v>28.8</v>
      </c>
      <c r="W448" s="21">
        <f>Table3[[#This Row],[Total Pts]]/SUM(Table3[Total Pts])</f>
        <v>1.1703392155069948E-4</v>
      </c>
      <c r="X448">
        <f>Q448-Table3[[#This Row],[PPG Rank]]</f>
        <v>-10</v>
      </c>
    </row>
    <row r="449" spans="1:24" x14ac:dyDescent="0.25">
      <c r="A449">
        <v>448</v>
      </c>
      <c r="B449" t="str">
        <f>'Clean 2015'!A450</f>
        <v> Greg Smith</v>
      </c>
      <c r="C449" s="19">
        <v>42</v>
      </c>
      <c r="D449" s="19">
        <v>1.9</v>
      </c>
      <c r="E449" s="13">
        <f t="shared" si="13"/>
        <v>79.8</v>
      </c>
      <c r="F449" s="21">
        <f t="shared" si="12"/>
        <v>3.242814909633964E-4</v>
      </c>
      <c r="Q449" s="35">
        <v>448</v>
      </c>
      <c r="R449" s="15">
        <v>471</v>
      </c>
      <c r="S449" t="s">
        <v>1038</v>
      </c>
      <c r="T449">
        <v>23</v>
      </c>
      <c r="U449">
        <v>1.2</v>
      </c>
      <c r="V449" s="14">
        <f>Table3[[#This Row],[Gms]]*Table3[[#This Row],[PPG]]</f>
        <v>27.599999999999998</v>
      </c>
      <c r="W449" s="21">
        <f>Table3[[#This Row],[Total Pts]]/SUM(Table3[Total Pts])</f>
        <v>1.1215750815275366E-4</v>
      </c>
      <c r="X449">
        <f>Q449-Table3[[#This Row],[PPG Rank]]</f>
        <v>-23</v>
      </c>
    </row>
    <row r="450" spans="1:24" x14ac:dyDescent="0.25">
      <c r="A450">
        <v>449</v>
      </c>
      <c r="B450" t="str">
        <f>'Clean 2015'!A451</f>
        <v> Will Cherry</v>
      </c>
      <c r="C450" s="19">
        <v>8</v>
      </c>
      <c r="D450" s="19">
        <v>1.9</v>
      </c>
      <c r="E450" s="13">
        <f t="shared" si="13"/>
        <v>15.2</v>
      </c>
      <c r="F450" s="21">
        <f t="shared" si="12"/>
        <v>6.1767903040646933E-5</v>
      </c>
      <c r="Q450" s="34">
        <v>449</v>
      </c>
      <c r="R450" s="15">
        <v>459</v>
      </c>
      <c r="S450" t="s">
        <v>1026</v>
      </c>
      <c r="T450">
        <v>16</v>
      </c>
      <c r="U450">
        <v>1.7</v>
      </c>
      <c r="V450" s="14">
        <f>Table3[[#This Row],[Gms]]*Table3[[#This Row],[PPG]]</f>
        <v>27.2</v>
      </c>
      <c r="W450" s="21">
        <f>Table3[[#This Row],[Total Pts]]/SUM(Table3[Total Pts])</f>
        <v>1.1053203702010506E-4</v>
      </c>
      <c r="X450">
        <f>Q450-Table3[[#This Row],[PPG Rank]]</f>
        <v>-10</v>
      </c>
    </row>
    <row r="451" spans="1:24" x14ac:dyDescent="0.25">
      <c r="A451">
        <v>450</v>
      </c>
      <c r="B451" t="str">
        <f>'Clean 2015'!A452</f>
        <v> DeJuan Blair</v>
      </c>
      <c r="C451" s="19">
        <v>29</v>
      </c>
      <c r="D451" s="19">
        <v>1.9</v>
      </c>
      <c r="E451" s="13">
        <f t="shared" si="13"/>
        <v>55.099999999999994</v>
      </c>
      <c r="F451" s="21">
        <f t="shared" ref="F451:F493" si="14">E451/SUM($E$2:$E$493)</f>
        <v>2.239086485223451E-4</v>
      </c>
      <c r="Q451" s="35">
        <v>450</v>
      </c>
      <c r="R451" s="16">
        <v>422</v>
      </c>
      <c r="S451" t="s">
        <v>989</v>
      </c>
      <c r="T451">
        <v>10</v>
      </c>
      <c r="U451">
        <v>2.7</v>
      </c>
      <c r="V451" s="14">
        <f>Table3[[#This Row],[Gms]]*Table3[[#This Row],[PPG]]</f>
        <v>27</v>
      </c>
      <c r="W451" s="21">
        <f>Table3[[#This Row],[Total Pts]]/SUM(Table3[Total Pts])</f>
        <v>1.0971930145378076E-4</v>
      </c>
      <c r="X451">
        <f>Q451-Table3[[#This Row],[PPG Rank]]</f>
        <v>28</v>
      </c>
    </row>
    <row r="452" spans="1:24" x14ac:dyDescent="0.25">
      <c r="A452">
        <v>451</v>
      </c>
      <c r="B452" t="str">
        <f>'Clean 2015'!A453</f>
        <v> Reggie Williams</v>
      </c>
      <c r="C452" s="19">
        <v>20</v>
      </c>
      <c r="D452" s="19">
        <v>1.9</v>
      </c>
      <c r="E452" s="13">
        <f t="shared" ref="E452:E493" si="15">C452*D452</f>
        <v>38</v>
      </c>
      <c r="F452" s="21">
        <f t="shared" si="14"/>
        <v>1.5441975760161733E-4</v>
      </c>
      <c r="Q452" s="34">
        <v>451</v>
      </c>
      <c r="R452" s="15">
        <v>343</v>
      </c>
      <c r="S452" t="s">
        <v>917</v>
      </c>
      <c r="T452">
        <v>6</v>
      </c>
      <c r="U452">
        <v>4.5</v>
      </c>
      <c r="V452" s="14">
        <f>Table3[[#This Row],[Gms]]*Table3[[#This Row],[PPG]]</f>
        <v>27</v>
      </c>
      <c r="W452" s="21">
        <f>Table3[[#This Row],[Total Pts]]/SUM(Table3[Total Pts])</f>
        <v>1.0971930145378076E-4</v>
      </c>
      <c r="X452">
        <f>Q452-Table3[[#This Row],[PPG Rank]]</f>
        <v>108</v>
      </c>
    </row>
    <row r="453" spans="1:24" x14ac:dyDescent="0.25">
      <c r="A453">
        <v>452</v>
      </c>
      <c r="B453" t="str">
        <f>'Clean 2015'!A454</f>
        <v> Drew Gordon</v>
      </c>
      <c r="C453" s="19">
        <v>9</v>
      </c>
      <c r="D453" s="19">
        <v>1.9</v>
      </c>
      <c r="E453" s="13">
        <f t="shared" si="15"/>
        <v>17.099999999999998</v>
      </c>
      <c r="F453" s="21">
        <f t="shared" si="14"/>
        <v>6.9488890920727786E-5</v>
      </c>
      <c r="Q453" s="35">
        <v>452</v>
      </c>
      <c r="R453" s="15">
        <v>429</v>
      </c>
      <c r="S453" t="s">
        <v>996</v>
      </c>
      <c r="T453">
        <v>10</v>
      </c>
      <c r="U453">
        <v>2.4</v>
      </c>
      <c r="V453" s="14">
        <f>Table3[[#This Row],[Gms]]*Table3[[#This Row],[PPG]]</f>
        <v>24</v>
      </c>
      <c r="W453" s="21">
        <f>Table3[[#This Row],[Total Pts]]/SUM(Table3[Total Pts])</f>
        <v>9.7528267958916224E-5</v>
      </c>
      <c r="X453">
        <f>Q453-Table3[[#This Row],[PPG Rank]]</f>
        <v>23</v>
      </c>
    </row>
    <row r="454" spans="1:24" x14ac:dyDescent="0.25">
      <c r="A454">
        <v>453</v>
      </c>
      <c r="B454" t="str">
        <f>'Clean 2015'!A455</f>
        <v> Steve Novak</v>
      </c>
      <c r="C454" s="19">
        <v>35</v>
      </c>
      <c r="D454" s="19">
        <v>1.8</v>
      </c>
      <c r="E454" s="13">
        <f t="shared" si="15"/>
        <v>63</v>
      </c>
      <c r="F454" s="21">
        <f t="shared" si="14"/>
        <v>2.5601170339215501E-4</v>
      </c>
      <c r="Q454" s="34">
        <v>453</v>
      </c>
      <c r="R454" s="16">
        <v>472</v>
      </c>
      <c r="S454" t="s">
        <v>1039</v>
      </c>
      <c r="T454">
        <v>21</v>
      </c>
      <c r="U454">
        <v>1.1000000000000001</v>
      </c>
      <c r="V454" s="14">
        <f>Table3[[#This Row],[Gms]]*Table3[[#This Row],[PPG]]</f>
        <v>23.1</v>
      </c>
      <c r="W454" s="21">
        <f>Table3[[#This Row],[Total Pts]]/SUM(Table3[Total Pts])</f>
        <v>9.3870957910456882E-5</v>
      </c>
      <c r="X454">
        <f>Q454-Table3[[#This Row],[PPG Rank]]</f>
        <v>-19</v>
      </c>
    </row>
    <row r="455" spans="1:24" x14ac:dyDescent="0.25">
      <c r="A455">
        <v>454</v>
      </c>
      <c r="B455" t="str">
        <f>'Clean 2015'!A456</f>
        <v> Jared Cunningham</v>
      </c>
      <c r="C455" s="19">
        <v>19</v>
      </c>
      <c r="D455" s="19">
        <v>1.8</v>
      </c>
      <c r="E455" s="13">
        <f t="shared" si="15"/>
        <v>34.200000000000003</v>
      </c>
      <c r="F455" s="21">
        <f t="shared" si="14"/>
        <v>1.389777818414556E-4</v>
      </c>
      <c r="Q455" s="35">
        <v>454</v>
      </c>
      <c r="R455" s="15">
        <v>133</v>
      </c>
      <c r="S455" t="s">
        <v>792</v>
      </c>
      <c r="T455">
        <v>2</v>
      </c>
      <c r="U455">
        <v>11</v>
      </c>
      <c r="V455" s="14">
        <f>Table3[[#This Row],[Gms]]*Table3[[#This Row],[PPG]]</f>
        <v>22</v>
      </c>
      <c r="W455" s="21">
        <f>Table3[[#This Row],[Total Pts]]/SUM(Table3[Total Pts])</f>
        <v>8.9400912295673214E-5</v>
      </c>
      <c r="X455">
        <f>Q455-Table3[[#This Row],[PPG Rank]]</f>
        <v>321</v>
      </c>
    </row>
    <row r="456" spans="1:24" x14ac:dyDescent="0.25">
      <c r="A456">
        <v>455</v>
      </c>
      <c r="B456" t="str">
        <f>'Clean 2015'!A457</f>
        <v> Landry Fields</v>
      </c>
      <c r="C456" s="19">
        <v>26</v>
      </c>
      <c r="D456" s="19">
        <v>1.8</v>
      </c>
      <c r="E456" s="13">
        <f t="shared" si="15"/>
        <v>46.800000000000004</v>
      </c>
      <c r="F456" s="21">
        <f t="shared" si="14"/>
        <v>1.9018012251988662E-4</v>
      </c>
      <c r="Q456" s="34">
        <v>455</v>
      </c>
      <c r="R456" s="15">
        <v>299</v>
      </c>
      <c r="S456" t="s">
        <v>878</v>
      </c>
      <c r="T456">
        <v>4</v>
      </c>
      <c r="U456">
        <v>5.5</v>
      </c>
      <c r="V456" s="14">
        <f>Table3[[#This Row],[Gms]]*Table3[[#This Row],[PPG]]</f>
        <v>22</v>
      </c>
      <c r="W456" s="21">
        <f>Table3[[#This Row],[Total Pts]]/SUM(Table3[Total Pts])</f>
        <v>8.9400912295673214E-5</v>
      </c>
      <c r="X456">
        <f>Q456-Table3[[#This Row],[PPG Rank]]</f>
        <v>156</v>
      </c>
    </row>
    <row r="457" spans="1:24" x14ac:dyDescent="0.25">
      <c r="A457">
        <v>456</v>
      </c>
      <c r="B457" t="str">
        <f>'Clean 2015'!A458</f>
        <v> Kenyon Martin</v>
      </c>
      <c r="C457" s="19">
        <v>11</v>
      </c>
      <c r="D457" s="19">
        <v>1.8</v>
      </c>
      <c r="E457" s="13">
        <f t="shared" si="15"/>
        <v>19.8</v>
      </c>
      <c r="F457" s="21">
        <f t="shared" si="14"/>
        <v>8.0460821066105878E-5</v>
      </c>
      <c r="Q457" s="35">
        <v>456</v>
      </c>
      <c r="R457" s="15">
        <v>405</v>
      </c>
      <c r="S457" t="s">
        <v>972</v>
      </c>
      <c r="T457">
        <v>7</v>
      </c>
      <c r="U457">
        <v>3.1</v>
      </c>
      <c r="V457" s="14">
        <f>Table3[[#This Row],[Gms]]*Table3[[#This Row],[PPG]]</f>
        <v>21.7</v>
      </c>
      <c r="W457" s="21">
        <f>Table3[[#This Row],[Total Pts]]/SUM(Table3[Total Pts])</f>
        <v>8.8181808946186758E-5</v>
      </c>
      <c r="X457">
        <f>Q457-Table3[[#This Row],[PPG Rank]]</f>
        <v>51</v>
      </c>
    </row>
    <row r="458" spans="1:24" x14ac:dyDescent="0.25">
      <c r="A458">
        <v>457</v>
      </c>
      <c r="B458" t="str">
        <f>'Clean 2015'!A459</f>
        <v> Zoran Dragic</v>
      </c>
      <c r="C458" s="19">
        <v>16</v>
      </c>
      <c r="D458" s="19">
        <v>1.8</v>
      </c>
      <c r="E458" s="13">
        <f t="shared" si="15"/>
        <v>28.8</v>
      </c>
      <c r="F458" s="21">
        <f t="shared" si="14"/>
        <v>1.1703392155069946E-4</v>
      </c>
      <c r="Q458" s="34">
        <v>457</v>
      </c>
      <c r="R458" s="16">
        <v>468</v>
      </c>
      <c r="S458" t="s">
        <v>1035</v>
      </c>
      <c r="T458">
        <v>16</v>
      </c>
      <c r="U458">
        <v>1.3</v>
      </c>
      <c r="V458" s="14">
        <f>Table3[[#This Row],[Gms]]*Table3[[#This Row],[PPG]]</f>
        <v>20.8</v>
      </c>
      <c r="W458" s="21">
        <f>Table3[[#This Row],[Total Pts]]/SUM(Table3[Total Pts])</f>
        <v>8.4524498897727403E-5</v>
      </c>
      <c r="X458">
        <f>Q458-Table3[[#This Row],[PPG Rank]]</f>
        <v>-11</v>
      </c>
    </row>
    <row r="459" spans="1:24" x14ac:dyDescent="0.25">
      <c r="A459">
        <v>458</v>
      </c>
      <c r="B459" t="str">
        <f>'Clean 2015'!A460</f>
        <v> Joel Anthony</v>
      </c>
      <c r="C459" s="19">
        <v>49</v>
      </c>
      <c r="D459" s="19">
        <v>1.8</v>
      </c>
      <c r="E459" s="13">
        <f t="shared" si="15"/>
        <v>88.2</v>
      </c>
      <c r="F459" s="21">
        <f t="shared" si="14"/>
        <v>3.5841638474901706E-4</v>
      </c>
      <c r="Q459" s="35">
        <v>458</v>
      </c>
      <c r="R459" s="16">
        <v>368</v>
      </c>
      <c r="S459" t="s">
        <v>939</v>
      </c>
      <c r="T459">
        <v>5</v>
      </c>
      <c r="U459">
        <v>4</v>
      </c>
      <c r="V459" s="14">
        <f>Table3[[#This Row],[Gms]]*Table3[[#This Row],[PPG]]</f>
        <v>20</v>
      </c>
      <c r="W459" s="21">
        <f>Table3[[#This Row],[Total Pts]]/SUM(Table3[Total Pts])</f>
        <v>8.1273556632430191E-5</v>
      </c>
      <c r="X459">
        <f>Q459-Table3[[#This Row],[PPG Rank]]</f>
        <v>90</v>
      </c>
    </row>
    <row r="460" spans="1:24" x14ac:dyDescent="0.25">
      <c r="A460">
        <v>459</v>
      </c>
      <c r="B460" t="str">
        <f>'Clean 2015'!A461</f>
        <v> Jack Cooley</v>
      </c>
      <c r="C460" s="19">
        <v>16</v>
      </c>
      <c r="D460" s="19">
        <v>1.7</v>
      </c>
      <c r="E460" s="13">
        <f t="shared" si="15"/>
        <v>27.2</v>
      </c>
      <c r="F460" s="21">
        <f t="shared" si="14"/>
        <v>1.1053203702010503E-4</v>
      </c>
      <c r="Q460" s="34">
        <v>459</v>
      </c>
      <c r="R460" s="16">
        <v>434</v>
      </c>
      <c r="S460" t="s">
        <v>1001</v>
      </c>
      <c r="T460">
        <v>9</v>
      </c>
      <c r="U460">
        <v>2.2000000000000002</v>
      </c>
      <c r="V460" s="14">
        <f>Table3[[#This Row],[Gms]]*Table3[[#This Row],[PPG]]</f>
        <v>19.8</v>
      </c>
      <c r="W460" s="21">
        <f>Table3[[#This Row],[Total Pts]]/SUM(Table3[Total Pts])</f>
        <v>8.0460821066105891E-5</v>
      </c>
      <c r="X460">
        <f>Q460-Table3[[#This Row],[PPG Rank]]</f>
        <v>25</v>
      </c>
    </row>
    <row r="461" spans="1:24" x14ac:dyDescent="0.25">
      <c r="A461">
        <v>460</v>
      </c>
      <c r="B461" t="str">
        <f>'Clean 2015'!A462</f>
        <v> Chuck Hayes</v>
      </c>
      <c r="C461" s="19">
        <v>29</v>
      </c>
      <c r="D461" s="19">
        <v>1.7</v>
      </c>
      <c r="E461" s="13">
        <f t="shared" si="15"/>
        <v>49.3</v>
      </c>
      <c r="F461" s="21">
        <f t="shared" si="14"/>
        <v>2.0033931709894035E-4</v>
      </c>
      <c r="Q461" s="35">
        <v>460</v>
      </c>
      <c r="R461" s="16">
        <v>456</v>
      </c>
      <c r="S461" t="s">
        <v>1023</v>
      </c>
      <c r="T461">
        <v>11</v>
      </c>
      <c r="U461">
        <v>1.8</v>
      </c>
      <c r="V461" s="14">
        <f>Table3[[#This Row],[Gms]]*Table3[[#This Row],[PPG]]</f>
        <v>19.8</v>
      </c>
      <c r="W461" s="21">
        <f>Table3[[#This Row],[Total Pts]]/SUM(Table3[Total Pts])</f>
        <v>8.0460821066105891E-5</v>
      </c>
      <c r="X461">
        <f>Q461-Table3[[#This Row],[PPG Rank]]</f>
        <v>4</v>
      </c>
    </row>
    <row r="462" spans="1:24" x14ac:dyDescent="0.25">
      <c r="A462">
        <v>461</v>
      </c>
      <c r="B462" t="str">
        <f>'Clean 2015'!A463</f>
        <v> Chris Douglas-Roberts</v>
      </c>
      <c r="C462" s="19">
        <v>12</v>
      </c>
      <c r="D462" s="19">
        <v>1.6</v>
      </c>
      <c r="E462" s="13">
        <f t="shared" si="15"/>
        <v>19.200000000000003</v>
      </c>
      <c r="F462" s="21">
        <f t="shared" si="14"/>
        <v>7.8022614367132979E-5</v>
      </c>
      <c r="Q462" s="34">
        <v>461</v>
      </c>
      <c r="R462" s="16">
        <v>484</v>
      </c>
      <c r="S462" t="s">
        <v>1051</v>
      </c>
      <c r="T462">
        <v>33</v>
      </c>
      <c r="U462">
        <v>0.6</v>
      </c>
      <c r="V462" s="14">
        <f>Table3[[#This Row],[Gms]]*Table3[[#This Row],[PPG]]</f>
        <v>19.8</v>
      </c>
      <c r="W462" s="21">
        <f>Table3[[#This Row],[Total Pts]]/SUM(Table3[Total Pts])</f>
        <v>8.0460821066105891E-5</v>
      </c>
      <c r="X462">
        <f>Q462-Table3[[#This Row],[PPG Rank]]</f>
        <v>-23</v>
      </c>
    </row>
    <row r="463" spans="1:24" x14ac:dyDescent="0.25">
      <c r="A463">
        <v>462</v>
      </c>
      <c r="B463" t="str">
        <f>'Clean 2015'!A464</f>
        <v> Cartier Martin</v>
      </c>
      <c r="C463" s="19">
        <v>23</v>
      </c>
      <c r="D463" s="19">
        <v>1.6</v>
      </c>
      <c r="E463" s="13">
        <f t="shared" si="15"/>
        <v>36.800000000000004</v>
      </c>
      <c r="F463" s="21">
        <f t="shared" si="14"/>
        <v>1.4954334420367153E-4</v>
      </c>
      <c r="Q463" s="35">
        <v>462</v>
      </c>
      <c r="R463" s="15">
        <v>461</v>
      </c>
      <c r="S463" t="s">
        <v>1028</v>
      </c>
      <c r="T463">
        <v>12</v>
      </c>
      <c r="U463">
        <v>1.6</v>
      </c>
      <c r="V463" s="14">
        <f>Table3[[#This Row],[Gms]]*Table3[[#This Row],[PPG]]</f>
        <v>19.200000000000003</v>
      </c>
      <c r="W463" s="21">
        <f>Table3[[#This Row],[Total Pts]]/SUM(Table3[Total Pts])</f>
        <v>7.8022614367132993E-5</v>
      </c>
      <c r="X463">
        <f>Q463-Table3[[#This Row],[PPG Rank]]</f>
        <v>1</v>
      </c>
    </row>
    <row r="464" spans="1:24" x14ac:dyDescent="0.25">
      <c r="A464">
        <v>463</v>
      </c>
      <c r="B464" t="str">
        <f>'Clean 2015'!A465</f>
        <v> Miroslav Raduljica</v>
      </c>
      <c r="C464" s="19">
        <v>5</v>
      </c>
      <c r="D464" s="19">
        <v>1.6</v>
      </c>
      <c r="E464" s="13">
        <f t="shared" si="15"/>
        <v>8</v>
      </c>
      <c r="F464" s="21">
        <f t="shared" si="14"/>
        <v>3.2509422652972066E-5</v>
      </c>
      <c r="Q464" s="34">
        <v>463</v>
      </c>
      <c r="R464" s="15">
        <v>387</v>
      </c>
      <c r="S464" t="s">
        <v>954</v>
      </c>
      <c r="T464">
        <v>5</v>
      </c>
      <c r="U464">
        <v>3.6</v>
      </c>
      <c r="V464" s="14">
        <f>Table3[[#This Row],[Gms]]*Table3[[#This Row],[PPG]]</f>
        <v>18</v>
      </c>
      <c r="W464" s="21">
        <f>Table3[[#This Row],[Total Pts]]/SUM(Table3[Total Pts])</f>
        <v>7.3146200969187168E-5</v>
      </c>
      <c r="X464">
        <f>Q464-Table3[[#This Row],[PPG Rank]]</f>
        <v>76</v>
      </c>
    </row>
    <row r="465" spans="1:24" x14ac:dyDescent="0.25">
      <c r="A465">
        <v>464</v>
      </c>
      <c r="B465" t="str">
        <f>'Clean 2015'!A466</f>
        <v> Brendan Haywood</v>
      </c>
      <c r="C465" s="19">
        <v>22</v>
      </c>
      <c r="D465" s="19">
        <v>1.6</v>
      </c>
      <c r="E465" s="13">
        <f t="shared" si="15"/>
        <v>35.200000000000003</v>
      </c>
      <c r="F465" s="21">
        <f t="shared" si="14"/>
        <v>1.4304145967307711E-4</v>
      </c>
      <c r="Q465" s="35">
        <v>464</v>
      </c>
      <c r="R465" s="16">
        <v>452</v>
      </c>
      <c r="S465" t="s">
        <v>1019</v>
      </c>
      <c r="T465">
        <v>9</v>
      </c>
      <c r="U465">
        <v>1.9</v>
      </c>
      <c r="V465" s="14">
        <f>Table3[[#This Row],[Gms]]*Table3[[#This Row],[PPG]]</f>
        <v>17.099999999999998</v>
      </c>
      <c r="W465" s="21">
        <f>Table3[[#This Row],[Total Pts]]/SUM(Table3[Total Pts])</f>
        <v>6.9488890920727799E-5</v>
      </c>
      <c r="X465">
        <f>Q465-Table3[[#This Row],[PPG Rank]]</f>
        <v>12</v>
      </c>
    </row>
    <row r="466" spans="1:24" x14ac:dyDescent="0.25">
      <c r="A466">
        <v>465</v>
      </c>
      <c r="B466" t="str">
        <f>'Clean 2015'!A467</f>
        <v> Gal Mekel</v>
      </c>
      <c r="C466" s="19">
        <v>4</v>
      </c>
      <c r="D466" s="19">
        <v>1.5</v>
      </c>
      <c r="E466" s="13">
        <f t="shared" si="15"/>
        <v>6</v>
      </c>
      <c r="F466" s="21">
        <f t="shared" si="14"/>
        <v>2.4382066989729053E-5</v>
      </c>
      <c r="Q466" s="34">
        <v>465</v>
      </c>
      <c r="R466" s="15">
        <v>443</v>
      </c>
      <c r="S466" t="s">
        <v>1010</v>
      </c>
      <c r="T466">
        <v>8</v>
      </c>
      <c r="U466">
        <v>2</v>
      </c>
      <c r="V466" s="14">
        <f>Table3[[#This Row],[Gms]]*Table3[[#This Row],[PPG]]</f>
        <v>16</v>
      </c>
      <c r="W466" s="21">
        <f>Table3[[#This Row],[Total Pts]]/SUM(Table3[Total Pts])</f>
        <v>6.5018845305944158E-5</v>
      </c>
      <c r="X466">
        <f>Q466-Table3[[#This Row],[PPG Rank]]</f>
        <v>22</v>
      </c>
    </row>
    <row r="467" spans="1:24" x14ac:dyDescent="0.25">
      <c r="A467">
        <v>466</v>
      </c>
      <c r="B467" t="str">
        <f>'Clean 2015'!A468</f>
        <v> Jerel McNeal</v>
      </c>
      <c r="C467" s="19">
        <v>6</v>
      </c>
      <c r="D467" s="19">
        <v>1.5</v>
      </c>
      <c r="E467" s="13">
        <f t="shared" si="15"/>
        <v>9</v>
      </c>
      <c r="F467" s="21">
        <f t="shared" si="14"/>
        <v>3.6573100484593577E-5</v>
      </c>
      <c r="Q467" s="35">
        <v>466</v>
      </c>
      <c r="R467" s="15">
        <v>449</v>
      </c>
      <c r="S467" t="s">
        <v>1016</v>
      </c>
      <c r="T467">
        <v>8</v>
      </c>
      <c r="U467">
        <v>1.9</v>
      </c>
      <c r="V467" s="14">
        <f>Table3[[#This Row],[Gms]]*Table3[[#This Row],[PPG]]</f>
        <v>15.2</v>
      </c>
      <c r="W467" s="21">
        <f>Table3[[#This Row],[Total Pts]]/SUM(Table3[Total Pts])</f>
        <v>6.1767903040646946E-5</v>
      </c>
      <c r="X467">
        <f>Q467-Table3[[#This Row],[PPG Rank]]</f>
        <v>17</v>
      </c>
    </row>
    <row r="468" spans="1:24" x14ac:dyDescent="0.25">
      <c r="A468">
        <v>467</v>
      </c>
      <c r="B468" t="str">
        <f>'Clean 2015'!A469</f>
        <v> Patrick Christopher</v>
      </c>
      <c r="C468" s="19">
        <v>4</v>
      </c>
      <c r="D468" s="19">
        <v>1.5</v>
      </c>
      <c r="E468" s="13">
        <f t="shared" si="15"/>
        <v>6</v>
      </c>
      <c r="F468" s="21">
        <f t="shared" si="14"/>
        <v>2.4382066989729053E-5</v>
      </c>
      <c r="Q468" s="34">
        <v>467</v>
      </c>
      <c r="R468" s="16">
        <v>478</v>
      </c>
      <c r="S468" t="s">
        <v>1045</v>
      </c>
      <c r="T468">
        <v>17</v>
      </c>
      <c r="U468">
        <v>0.8</v>
      </c>
      <c r="V468" s="14">
        <f>Table3[[#This Row],[Gms]]*Table3[[#This Row],[PPG]]</f>
        <v>13.600000000000001</v>
      </c>
      <c r="W468" s="21">
        <f>Table3[[#This Row],[Total Pts]]/SUM(Table3[Total Pts])</f>
        <v>5.5266018510052536E-5</v>
      </c>
      <c r="X468">
        <f>Q468-Table3[[#This Row],[PPG Rank]]</f>
        <v>-11</v>
      </c>
    </row>
    <row r="469" spans="1:24" x14ac:dyDescent="0.25">
      <c r="A469">
        <v>468</v>
      </c>
      <c r="B469" t="str">
        <f>'Clean 2015'!A470</f>
        <v> Ognjen Kuzmic</v>
      </c>
      <c r="C469" s="19">
        <v>16</v>
      </c>
      <c r="D469" s="19">
        <v>1.3</v>
      </c>
      <c r="E469" s="13">
        <f t="shared" si="15"/>
        <v>20.8</v>
      </c>
      <c r="F469" s="21">
        <f t="shared" si="14"/>
        <v>8.4524498897727376E-5</v>
      </c>
      <c r="Q469" s="35">
        <v>468</v>
      </c>
      <c r="R469" s="15">
        <v>435</v>
      </c>
      <c r="S469" t="s">
        <v>1002</v>
      </c>
      <c r="T469">
        <v>5</v>
      </c>
      <c r="U469">
        <v>2.2000000000000002</v>
      </c>
      <c r="V469" s="14">
        <f>Table3[[#This Row],[Gms]]*Table3[[#This Row],[PPG]]</f>
        <v>11</v>
      </c>
      <c r="W469" s="21">
        <f>Table3[[#This Row],[Total Pts]]/SUM(Table3[Total Pts])</f>
        <v>4.4700456147836607E-5</v>
      </c>
      <c r="X469">
        <f>Q469-Table3[[#This Row],[PPG Rank]]</f>
        <v>33</v>
      </c>
    </row>
    <row r="470" spans="1:24" x14ac:dyDescent="0.25">
      <c r="A470">
        <v>469</v>
      </c>
      <c r="B470" t="str">
        <f>'Clean 2015'!A471</f>
        <v> Bruno Caboclo</v>
      </c>
      <c r="C470" s="19">
        <v>8</v>
      </c>
      <c r="D470" s="19">
        <v>1.3</v>
      </c>
      <c r="E470" s="13">
        <f t="shared" si="15"/>
        <v>10.4</v>
      </c>
      <c r="F470" s="21">
        <f t="shared" si="14"/>
        <v>4.2262249448863688E-5</v>
      </c>
      <c r="Q470" s="34">
        <v>469</v>
      </c>
      <c r="R470" s="15">
        <v>483</v>
      </c>
      <c r="S470" t="s">
        <v>1050</v>
      </c>
      <c r="T470">
        <v>18</v>
      </c>
      <c r="U470">
        <v>0.6</v>
      </c>
      <c r="V470" s="14">
        <f>Table3[[#This Row],[Gms]]*Table3[[#This Row],[PPG]]</f>
        <v>10.799999999999999</v>
      </c>
      <c r="W470" s="21">
        <f>Table3[[#This Row],[Total Pts]]/SUM(Table3[Total Pts])</f>
        <v>4.3887720581512301E-5</v>
      </c>
      <c r="X470">
        <f>Q470-Table3[[#This Row],[PPG Rank]]</f>
        <v>-14</v>
      </c>
    </row>
    <row r="471" spans="1:24" x14ac:dyDescent="0.25">
      <c r="A471">
        <v>470</v>
      </c>
      <c r="B471" t="str">
        <f>'Clean 2015'!A472</f>
        <v> Toure' Murry</v>
      </c>
      <c r="C471" s="19">
        <v>5</v>
      </c>
      <c r="D471" s="19">
        <v>1.2</v>
      </c>
      <c r="E471" s="13">
        <f t="shared" si="15"/>
        <v>6</v>
      </c>
      <c r="F471" s="21">
        <f t="shared" si="14"/>
        <v>2.4382066989729053E-5</v>
      </c>
      <c r="Q471" s="35">
        <v>470</v>
      </c>
      <c r="R471" s="15">
        <v>469</v>
      </c>
      <c r="S471" t="s">
        <v>1036</v>
      </c>
      <c r="T471">
        <v>8</v>
      </c>
      <c r="U471">
        <v>1.3</v>
      </c>
      <c r="V471" s="14">
        <f>Table3[[#This Row],[Gms]]*Table3[[#This Row],[PPG]]</f>
        <v>10.4</v>
      </c>
      <c r="W471" s="21">
        <f>Table3[[#This Row],[Total Pts]]/SUM(Table3[Total Pts])</f>
        <v>4.2262249448863702E-5</v>
      </c>
      <c r="X471">
        <f>Q471-Table3[[#This Row],[PPG Rank]]</f>
        <v>1</v>
      </c>
    </row>
    <row r="472" spans="1:24" x14ac:dyDescent="0.25">
      <c r="A472">
        <v>471</v>
      </c>
      <c r="B472" t="str">
        <f>'Clean 2015'!A473</f>
        <v> Nazr Mohammed</v>
      </c>
      <c r="C472" s="19">
        <v>23</v>
      </c>
      <c r="D472" s="19">
        <v>1.2</v>
      </c>
      <c r="E472" s="13">
        <f t="shared" si="15"/>
        <v>27.599999999999998</v>
      </c>
      <c r="F472" s="21">
        <f t="shared" si="14"/>
        <v>1.1215750815275363E-4</v>
      </c>
      <c r="Q472" s="34">
        <v>471</v>
      </c>
      <c r="R472" s="16">
        <v>466</v>
      </c>
      <c r="S472" t="s">
        <v>1033</v>
      </c>
      <c r="T472">
        <v>6</v>
      </c>
      <c r="U472">
        <v>1.5</v>
      </c>
      <c r="V472" s="14">
        <f>Table3[[#This Row],[Gms]]*Table3[[#This Row],[PPG]]</f>
        <v>9</v>
      </c>
      <c r="W472" s="21">
        <f>Table3[[#This Row],[Total Pts]]/SUM(Table3[Total Pts])</f>
        <v>3.6573100484593584E-5</v>
      </c>
      <c r="X472">
        <f>Q472-Table3[[#This Row],[PPG Rank]]</f>
        <v>5</v>
      </c>
    </row>
    <row r="473" spans="1:24" x14ac:dyDescent="0.25">
      <c r="A473">
        <v>472</v>
      </c>
      <c r="B473" t="str">
        <f>'Clean 2015'!A474</f>
        <v> Shavlik Randolph</v>
      </c>
      <c r="C473" s="19">
        <v>21</v>
      </c>
      <c r="D473" s="19">
        <v>1.1000000000000001</v>
      </c>
      <c r="E473" s="13">
        <f t="shared" si="15"/>
        <v>23.1</v>
      </c>
      <c r="F473" s="21">
        <f t="shared" si="14"/>
        <v>9.3870957910456855E-5</v>
      </c>
      <c r="Q473" s="35">
        <v>472</v>
      </c>
      <c r="R473" s="16">
        <v>414</v>
      </c>
      <c r="S473" t="s">
        <v>981</v>
      </c>
      <c r="T473">
        <v>3</v>
      </c>
      <c r="U473">
        <v>2.7</v>
      </c>
      <c r="V473" s="14">
        <f>Table3[[#This Row],[Gms]]*Table3[[#This Row],[PPG]]</f>
        <v>8.1000000000000014</v>
      </c>
      <c r="W473" s="21">
        <f>Table3[[#This Row],[Total Pts]]/SUM(Table3[Total Pts])</f>
        <v>3.2915790436134236E-5</v>
      </c>
      <c r="X473">
        <f>Q473-Table3[[#This Row],[PPG Rank]]</f>
        <v>58</v>
      </c>
    </row>
    <row r="474" spans="1:24" x14ac:dyDescent="0.25">
      <c r="A474">
        <v>473</v>
      </c>
      <c r="B474" t="str">
        <f>'Clean 2015'!A475</f>
        <v> Gerald Wallace</v>
      </c>
      <c r="C474" s="19">
        <v>32</v>
      </c>
      <c r="D474" s="19">
        <v>1.1000000000000001</v>
      </c>
      <c r="E474" s="13">
        <f t="shared" si="15"/>
        <v>35.200000000000003</v>
      </c>
      <c r="F474" s="21">
        <f t="shared" si="14"/>
        <v>1.4304145967307711E-4</v>
      </c>
      <c r="Q474" s="34">
        <v>473</v>
      </c>
      <c r="R474" s="15">
        <v>463</v>
      </c>
      <c r="S474" t="s">
        <v>1030</v>
      </c>
      <c r="T474">
        <v>5</v>
      </c>
      <c r="U474">
        <v>1.6</v>
      </c>
      <c r="V474" s="14">
        <f>Table3[[#This Row],[Gms]]*Table3[[#This Row],[PPG]]</f>
        <v>8</v>
      </c>
      <c r="W474" s="21">
        <f>Table3[[#This Row],[Total Pts]]/SUM(Table3[Total Pts])</f>
        <v>3.2509422652972079E-5</v>
      </c>
      <c r="X474">
        <f>Q474-Table3[[#This Row],[PPG Rank]]</f>
        <v>10</v>
      </c>
    </row>
    <row r="475" spans="1:24" x14ac:dyDescent="0.25">
      <c r="A475">
        <v>474</v>
      </c>
      <c r="B475" t="str">
        <f>'Clean 2015'!A476</f>
        <v> Jamaal Franklin</v>
      </c>
      <c r="C475" s="19">
        <v>3</v>
      </c>
      <c r="D475" s="19">
        <v>1</v>
      </c>
      <c r="E475" s="13">
        <f t="shared" si="15"/>
        <v>3</v>
      </c>
      <c r="F475" s="21">
        <f t="shared" si="14"/>
        <v>1.2191033494864526E-5</v>
      </c>
      <c r="Q475" s="35">
        <v>474</v>
      </c>
      <c r="R475" s="16">
        <v>470</v>
      </c>
      <c r="S475" t="s">
        <v>1037</v>
      </c>
      <c r="T475">
        <v>5</v>
      </c>
      <c r="U475">
        <v>1.2</v>
      </c>
      <c r="V475" s="14">
        <f>Table3[[#This Row],[Gms]]*Table3[[#This Row],[PPG]]</f>
        <v>6</v>
      </c>
      <c r="W475" s="21">
        <f>Table3[[#This Row],[Total Pts]]/SUM(Table3[Total Pts])</f>
        <v>2.4382066989729056E-5</v>
      </c>
      <c r="X475">
        <f>Q475-Table3[[#This Row],[PPG Rank]]</f>
        <v>4</v>
      </c>
    </row>
    <row r="476" spans="1:24" x14ac:dyDescent="0.25">
      <c r="A476">
        <v>475</v>
      </c>
      <c r="B476" t="str">
        <f>'Clean 2015'!A477</f>
        <v> Lucas Nogueira</v>
      </c>
      <c r="C476" s="19">
        <v>6</v>
      </c>
      <c r="D476" s="19">
        <v>1</v>
      </c>
      <c r="E476" s="13">
        <f t="shared" si="15"/>
        <v>6</v>
      </c>
      <c r="F476" s="21">
        <f t="shared" si="14"/>
        <v>2.4382066989729053E-5</v>
      </c>
      <c r="Q476" s="34">
        <v>475</v>
      </c>
      <c r="R476" s="15">
        <v>467</v>
      </c>
      <c r="S476" t="s">
        <v>1034</v>
      </c>
      <c r="T476">
        <v>4</v>
      </c>
      <c r="U476">
        <v>1.5</v>
      </c>
      <c r="V476" s="14">
        <f>Table3[[#This Row],[Gms]]*Table3[[#This Row],[PPG]]</f>
        <v>6</v>
      </c>
      <c r="W476" s="21">
        <f>Table3[[#This Row],[Total Pts]]/SUM(Table3[Total Pts])</f>
        <v>2.4382066989729056E-5</v>
      </c>
      <c r="X476">
        <f>Q476-Table3[[#This Row],[PPG Rank]]</f>
        <v>8</v>
      </c>
    </row>
    <row r="477" spans="1:24" x14ac:dyDescent="0.25">
      <c r="A477">
        <v>476</v>
      </c>
      <c r="B477" t="str">
        <f>'Clean 2015'!A478</f>
        <v> Ekpe Udoh</v>
      </c>
      <c r="C477" s="19">
        <v>33</v>
      </c>
      <c r="D477" s="19">
        <v>0.9</v>
      </c>
      <c r="E477" s="13">
        <f t="shared" si="15"/>
        <v>29.7</v>
      </c>
      <c r="F477" s="21">
        <f t="shared" si="14"/>
        <v>1.206912315991588E-4</v>
      </c>
      <c r="Q477" s="35">
        <v>476</v>
      </c>
      <c r="R477" s="15">
        <v>475</v>
      </c>
      <c r="S477" t="s">
        <v>1042</v>
      </c>
      <c r="T477">
        <v>6</v>
      </c>
      <c r="U477">
        <v>1</v>
      </c>
      <c r="V477" s="14">
        <f>Table3[[#This Row],[Gms]]*Table3[[#This Row],[PPG]]</f>
        <v>6</v>
      </c>
      <c r="W477" s="21">
        <f>Table3[[#This Row],[Total Pts]]/SUM(Table3[Total Pts])</f>
        <v>2.4382066989729056E-5</v>
      </c>
      <c r="X477">
        <f>Q477-Table3[[#This Row],[PPG Rank]]</f>
        <v>1</v>
      </c>
    </row>
    <row r="478" spans="1:24" x14ac:dyDescent="0.25">
      <c r="A478">
        <v>477</v>
      </c>
      <c r="B478" t="str">
        <f>'Clean 2015'!A479</f>
        <v> Brandon Rush</v>
      </c>
      <c r="C478" s="19">
        <v>33</v>
      </c>
      <c r="D478" s="19">
        <v>0.9</v>
      </c>
      <c r="E478" s="13">
        <f t="shared" si="15"/>
        <v>29.7</v>
      </c>
      <c r="F478" s="21">
        <f t="shared" si="14"/>
        <v>1.206912315991588E-4</v>
      </c>
      <c r="Q478" s="34">
        <v>477</v>
      </c>
      <c r="R478" s="15">
        <v>465</v>
      </c>
      <c r="S478" t="s">
        <v>1032</v>
      </c>
      <c r="T478">
        <v>4</v>
      </c>
      <c r="U478">
        <v>1.5</v>
      </c>
      <c r="V478" s="14">
        <f>Table3[[#This Row],[Gms]]*Table3[[#This Row],[PPG]]</f>
        <v>6</v>
      </c>
      <c r="W478" s="21">
        <f>Table3[[#This Row],[Total Pts]]/SUM(Table3[Total Pts])</f>
        <v>2.4382066989729056E-5</v>
      </c>
      <c r="X478">
        <f>Q478-Table3[[#This Row],[PPG Rank]]</f>
        <v>12</v>
      </c>
    </row>
    <row r="479" spans="1:24" x14ac:dyDescent="0.25">
      <c r="A479">
        <v>478</v>
      </c>
      <c r="B479" t="str">
        <f>'Clean 2015'!A480</f>
        <v> Greg Stiemsma</v>
      </c>
      <c r="C479" s="19">
        <v>17</v>
      </c>
      <c r="D479" s="19">
        <v>0.8</v>
      </c>
      <c r="E479" s="13">
        <f t="shared" si="15"/>
        <v>13.600000000000001</v>
      </c>
      <c r="F479" s="21">
        <f t="shared" si="14"/>
        <v>5.5266018510052522E-5</v>
      </c>
      <c r="Q479" s="35">
        <v>478</v>
      </c>
      <c r="R479" s="16">
        <v>442</v>
      </c>
      <c r="S479" t="s">
        <v>1009</v>
      </c>
      <c r="T479">
        <v>2</v>
      </c>
      <c r="U479">
        <v>2</v>
      </c>
      <c r="V479" s="14">
        <f>Table3[[#This Row],[Gms]]*Table3[[#This Row],[PPG]]</f>
        <v>4</v>
      </c>
      <c r="W479" s="21">
        <f>Table3[[#This Row],[Total Pts]]/SUM(Table3[Total Pts])</f>
        <v>1.625471132648604E-5</v>
      </c>
      <c r="X479">
        <f>Q479-Table3[[#This Row],[PPG Rank]]</f>
        <v>36</v>
      </c>
    </row>
    <row r="480" spans="1:24" x14ac:dyDescent="0.25">
      <c r="A480">
        <v>479</v>
      </c>
      <c r="B480" t="str">
        <f>'Clean 2015'!A481</f>
        <v> Alex Kirk</v>
      </c>
      <c r="C480" s="19">
        <v>5</v>
      </c>
      <c r="D480" s="19">
        <v>0.8</v>
      </c>
      <c r="E480" s="13">
        <f t="shared" si="15"/>
        <v>4</v>
      </c>
      <c r="F480" s="21">
        <f t="shared" si="14"/>
        <v>1.6254711326486033E-5</v>
      </c>
      <c r="Q480" s="34">
        <v>479</v>
      </c>
      <c r="R480" s="15">
        <v>479</v>
      </c>
      <c r="S480" t="s">
        <v>1046</v>
      </c>
      <c r="T480">
        <v>5</v>
      </c>
      <c r="U480">
        <v>0.8</v>
      </c>
      <c r="V480" s="14">
        <f>Table3[[#This Row],[Gms]]*Table3[[#This Row],[PPG]]</f>
        <v>4</v>
      </c>
      <c r="W480" s="21">
        <f>Table3[[#This Row],[Total Pts]]/SUM(Table3[Total Pts])</f>
        <v>1.625471132648604E-5</v>
      </c>
      <c r="X480">
        <f>Q480-Table3[[#This Row],[PPG Rank]]</f>
        <v>0</v>
      </c>
    </row>
    <row r="481" spans="1:24" x14ac:dyDescent="0.25">
      <c r="A481">
        <v>480</v>
      </c>
      <c r="B481" t="str">
        <f>'Clean 2015'!A482</f>
        <v> Andre Dawkins</v>
      </c>
      <c r="C481" s="19">
        <v>4</v>
      </c>
      <c r="D481" s="19">
        <v>0.8</v>
      </c>
      <c r="E481" s="13">
        <f t="shared" si="15"/>
        <v>3.2</v>
      </c>
      <c r="F481" s="21">
        <f t="shared" si="14"/>
        <v>1.3003769061188828E-5</v>
      </c>
      <c r="Q481" s="35">
        <v>480</v>
      </c>
      <c r="R481" s="16">
        <v>480</v>
      </c>
      <c r="S481" t="s">
        <v>1047</v>
      </c>
      <c r="T481">
        <v>4</v>
      </c>
      <c r="U481">
        <v>0.8</v>
      </c>
      <c r="V481" s="14">
        <f>Table3[[#This Row],[Gms]]*Table3[[#This Row],[PPG]]</f>
        <v>3.2</v>
      </c>
      <c r="W481" s="21">
        <f>Table3[[#This Row],[Total Pts]]/SUM(Table3[Total Pts])</f>
        <v>1.3003769061188831E-5</v>
      </c>
      <c r="X481">
        <f>Q481-Table3[[#This Row],[PPG Rank]]</f>
        <v>0</v>
      </c>
    </row>
    <row r="482" spans="1:24" x14ac:dyDescent="0.25">
      <c r="A482">
        <v>481</v>
      </c>
      <c r="B482" t="str">
        <f>'Clean 2015'!A483</f>
        <v> Eric Moreland</v>
      </c>
      <c r="C482" s="19">
        <v>3</v>
      </c>
      <c r="D482" s="19">
        <v>0.7</v>
      </c>
      <c r="E482" s="13">
        <f t="shared" si="15"/>
        <v>2.0999999999999996</v>
      </c>
      <c r="F482" s="21">
        <f t="shared" si="14"/>
        <v>8.5337234464051662E-6</v>
      </c>
      <c r="Q482" s="34">
        <v>481</v>
      </c>
      <c r="R482" s="16">
        <v>474</v>
      </c>
      <c r="S482" t="s">
        <v>1041</v>
      </c>
      <c r="T482">
        <v>3</v>
      </c>
      <c r="U482">
        <v>1</v>
      </c>
      <c r="V482" s="14">
        <f>Table3[[#This Row],[Gms]]*Table3[[#This Row],[PPG]]</f>
        <v>3</v>
      </c>
      <c r="W482" s="21">
        <f>Table3[[#This Row],[Total Pts]]/SUM(Table3[Total Pts])</f>
        <v>1.2191033494864528E-5</v>
      </c>
      <c r="X482">
        <f>Q482-Table3[[#This Row],[PPG Rank]]</f>
        <v>7</v>
      </c>
    </row>
    <row r="483" spans="1:24" x14ac:dyDescent="0.25">
      <c r="A483">
        <v>482</v>
      </c>
      <c r="B483" t="str">
        <f>'Clean 2015'!A484</f>
        <v> Sim Bhullar</v>
      </c>
      <c r="C483" s="19">
        <v>3</v>
      </c>
      <c r="D483" s="19">
        <v>0.7</v>
      </c>
      <c r="E483" s="13">
        <f t="shared" si="15"/>
        <v>2.0999999999999996</v>
      </c>
      <c r="F483" s="21">
        <f t="shared" si="14"/>
        <v>8.5337234464051662E-6</v>
      </c>
      <c r="Q483" s="35">
        <v>482</v>
      </c>
      <c r="R483" s="16">
        <v>486</v>
      </c>
      <c r="S483" t="s">
        <v>1053</v>
      </c>
      <c r="T483">
        <v>7</v>
      </c>
      <c r="U483">
        <v>0.4</v>
      </c>
      <c r="V483" s="14">
        <f>Table3[[#This Row],[Gms]]*Table3[[#This Row],[PPG]]</f>
        <v>2.8000000000000003</v>
      </c>
      <c r="W483" s="21">
        <f>Table3[[#This Row],[Total Pts]]/SUM(Table3[Total Pts])</f>
        <v>1.1378297928540228E-5</v>
      </c>
      <c r="X483">
        <f>Q483-Table3[[#This Row],[PPG Rank]]</f>
        <v>-4</v>
      </c>
    </row>
    <row r="484" spans="1:24" x14ac:dyDescent="0.25">
      <c r="A484">
        <v>483</v>
      </c>
      <c r="B484" t="str">
        <f>'Clean 2015'!A485</f>
        <v> Cameron Bairstow</v>
      </c>
      <c r="C484" s="19">
        <v>18</v>
      </c>
      <c r="D484" s="19">
        <v>0.6</v>
      </c>
      <c r="E484" s="13">
        <f t="shared" si="15"/>
        <v>10.799999999999999</v>
      </c>
      <c r="F484" s="21">
        <f t="shared" si="14"/>
        <v>4.3887720581512287E-5</v>
      </c>
      <c r="Q484" s="34">
        <v>483</v>
      </c>
      <c r="R484" s="16">
        <v>482</v>
      </c>
      <c r="S484" t="s">
        <v>1049</v>
      </c>
      <c r="T484">
        <v>3</v>
      </c>
      <c r="U484">
        <v>0.7</v>
      </c>
      <c r="V484" s="14">
        <f>Table3[[#This Row],[Gms]]*Table3[[#This Row],[PPG]]</f>
        <v>2.0999999999999996</v>
      </c>
      <c r="W484" s="21">
        <f>Table3[[#This Row],[Total Pts]]/SUM(Table3[Total Pts])</f>
        <v>8.5337234464051679E-6</v>
      </c>
      <c r="X484">
        <f>Q484-Table3[[#This Row],[PPG Rank]]</f>
        <v>1</v>
      </c>
    </row>
    <row r="485" spans="1:24" x14ac:dyDescent="0.25">
      <c r="A485">
        <v>484</v>
      </c>
      <c r="B485" t="str">
        <f>'Clean 2015'!A486</f>
        <v> Dahntay Jones</v>
      </c>
      <c r="C485" s="19">
        <v>33</v>
      </c>
      <c r="D485" s="19">
        <v>0.6</v>
      </c>
      <c r="E485" s="13">
        <f t="shared" si="15"/>
        <v>19.8</v>
      </c>
      <c r="F485" s="21">
        <f t="shared" si="14"/>
        <v>8.0460821066105878E-5</v>
      </c>
      <c r="Q485" s="35">
        <v>484</v>
      </c>
      <c r="R485" s="15">
        <v>481</v>
      </c>
      <c r="S485" t="s">
        <v>1048</v>
      </c>
      <c r="T485">
        <v>3</v>
      </c>
      <c r="U485">
        <v>0.7</v>
      </c>
      <c r="V485" s="14">
        <f>Table3[[#This Row],[Gms]]*Table3[[#This Row],[PPG]]</f>
        <v>2.0999999999999996</v>
      </c>
      <c r="W485" s="21">
        <f>Table3[[#This Row],[Total Pts]]/SUM(Table3[Total Pts])</f>
        <v>8.5337234464051679E-6</v>
      </c>
      <c r="X485">
        <f>Q485-Table3[[#This Row],[PPG Rank]]</f>
        <v>3</v>
      </c>
    </row>
    <row r="486" spans="1:24" x14ac:dyDescent="0.25">
      <c r="A486">
        <v>485</v>
      </c>
      <c r="B486" t="str">
        <f>'Clean 2015'!A487</f>
        <v> Darius Miller</v>
      </c>
      <c r="C486" s="19">
        <v>5</v>
      </c>
      <c r="D486" s="19">
        <v>0.4</v>
      </c>
      <c r="E486" s="13">
        <f t="shared" si="15"/>
        <v>2</v>
      </c>
      <c r="F486" s="21">
        <f t="shared" si="14"/>
        <v>8.1273556632430164E-6</v>
      </c>
      <c r="Q486" s="34">
        <v>485</v>
      </c>
      <c r="R486" s="15">
        <v>445</v>
      </c>
      <c r="S486" t="s">
        <v>1012</v>
      </c>
      <c r="T486">
        <v>1</v>
      </c>
      <c r="U486">
        <v>2</v>
      </c>
      <c r="V486" s="14">
        <f>Table3[[#This Row],[Gms]]*Table3[[#This Row],[PPG]]</f>
        <v>2</v>
      </c>
      <c r="W486" s="21">
        <f>Table3[[#This Row],[Total Pts]]/SUM(Table3[Total Pts])</f>
        <v>8.1273556632430198E-6</v>
      </c>
      <c r="X486">
        <f>Q486-Table3[[#This Row],[PPG Rank]]</f>
        <v>40</v>
      </c>
    </row>
    <row r="487" spans="1:24" x14ac:dyDescent="0.25">
      <c r="A487">
        <v>486</v>
      </c>
      <c r="B487" t="str">
        <f>'Clean 2015'!A488</f>
        <v> Andrei Kirilenko</v>
      </c>
      <c r="C487" s="19">
        <v>7</v>
      </c>
      <c r="D487" s="19">
        <v>0.4</v>
      </c>
      <c r="E487" s="13">
        <f t="shared" si="15"/>
        <v>2.8000000000000003</v>
      </c>
      <c r="F487" s="21">
        <f t="shared" si="14"/>
        <v>1.1378297928540225E-5</v>
      </c>
      <c r="Q487" s="35">
        <v>486</v>
      </c>
      <c r="R487" s="15">
        <v>485</v>
      </c>
      <c r="S487" t="s">
        <v>1052</v>
      </c>
      <c r="T487">
        <v>5</v>
      </c>
      <c r="U487">
        <v>0.4</v>
      </c>
      <c r="V487" s="14">
        <f>Table3[[#This Row],[Gms]]*Table3[[#This Row],[PPG]]</f>
        <v>2</v>
      </c>
      <c r="W487" s="21">
        <f>Table3[[#This Row],[Total Pts]]/SUM(Table3[Total Pts])</f>
        <v>8.1273556632430198E-6</v>
      </c>
      <c r="X487">
        <f>Q487-Table3[[#This Row],[PPG Rank]]</f>
        <v>1</v>
      </c>
    </row>
    <row r="488" spans="1:24" x14ac:dyDescent="0.25">
      <c r="A488">
        <v>487</v>
      </c>
      <c r="B488" t="str">
        <f>'Clean 2015'!A489</f>
        <v> Jerrelle Benimon</v>
      </c>
      <c r="C488" s="19">
        <v>2</v>
      </c>
      <c r="D488" s="19">
        <v>0</v>
      </c>
      <c r="E488" s="13">
        <f t="shared" si="15"/>
        <v>0</v>
      </c>
      <c r="F488" s="21">
        <f t="shared" si="14"/>
        <v>0</v>
      </c>
      <c r="Q488" s="34">
        <v>487</v>
      </c>
      <c r="R488" s="15">
        <v>489</v>
      </c>
      <c r="S488" t="s">
        <v>1056</v>
      </c>
      <c r="T488">
        <v>2</v>
      </c>
      <c r="U488">
        <v>0</v>
      </c>
      <c r="V488" s="14">
        <f>Table3[[#This Row],[Gms]]*Table3[[#This Row],[PPG]]</f>
        <v>0</v>
      </c>
      <c r="W488" s="21">
        <f>Table3[[#This Row],[Total Pts]]/SUM(Table3[Total Pts])</f>
        <v>0</v>
      </c>
      <c r="X488">
        <f>Q488-Table3[[#This Row],[PPG Rank]]</f>
        <v>-2</v>
      </c>
    </row>
    <row r="489" spans="1:24" x14ac:dyDescent="0.25">
      <c r="A489">
        <v>488</v>
      </c>
      <c r="B489" t="str">
        <f>'Clean 2015'!A490</f>
        <v> Kalin Lucas</v>
      </c>
      <c r="C489" s="19">
        <v>1</v>
      </c>
      <c r="D489" s="19">
        <v>0</v>
      </c>
      <c r="E489" s="13">
        <f t="shared" si="15"/>
        <v>0</v>
      </c>
      <c r="F489" s="21">
        <f t="shared" si="14"/>
        <v>0</v>
      </c>
      <c r="Q489" s="35">
        <v>488</v>
      </c>
      <c r="R489" s="15">
        <v>491</v>
      </c>
      <c r="S489" t="s">
        <v>1058</v>
      </c>
      <c r="T489">
        <v>2</v>
      </c>
      <c r="U489">
        <v>0</v>
      </c>
      <c r="V489" s="14">
        <f>Table3[[#This Row],[Gms]]*Table3[[#This Row],[PPG]]</f>
        <v>0</v>
      </c>
      <c r="W489" s="21">
        <f>Table3[[#This Row],[Total Pts]]/SUM(Table3[Total Pts])</f>
        <v>0</v>
      </c>
      <c r="X489">
        <f>Q489-Table3[[#This Row],[PPG Rank]]</f>
        <v>-3</v>
      </c>
    </row>
    <row r="490" spans="1:24" x14ac:dyDescent="0.25">
      <c r="A490">
        <v>489</v>
      </c>
      <c r="B490" t="str">
        <f>'Clean 2015'!A491</f>
        <v> Seth Curry</v>
      </c>
      <c r="C490" s="19">
        <v>2</v>
      </c>
      <c r="D490" s="19">
        <v>0</v>
      </c>
      <c r="E490" s="13">
        <f t="shared" si="15"/>
        <v>0</v>
      </c>
      <c r="F490" s="21">
        <f t="shared" si="14"/>
        <v>0</v>
      </c>
      <c r="Q490" s="34">
        <v>489</v>
      </c>
      <c r="R490" s="16">
        <v>492</v>
      </c>
      <c r="S490" t="s">
        <v>1059</v>
      </c>
      <c r="T490">
        <v>1</v>
      </c>
      <c r="U490">
        <v>0</v>
      </c>
      <c r="V490" s="14">
        <f>Table3[[#This Row],[Gms]]*Table3[[#This Row],[PPG]]</f>
        <v>0</v>
      </c>
      <c r="W490" s="21">
        <f>Table3[[#This Row],[Total Pts]]/SUM(Table3[Total Pts])</f>
        <v>0</v>
      </c>
      <c r="X490">
        <f>Q490-Table3[[#This Row],[PPG Rank]]</f>
        <v>-3</v>
      </c>
    </row>
    <row r="491" spans="1:24" x14ac:dyDescent="0.25">
      <c r="A491">
        <v>490</v>
      </c>
      <c r="B491" t="str">
        <f>'Clean 2015'!A492</f>
        <v> David Wear</v>
      </c>
      <c r="C491" s="19">
        <v>2</v>
      </c>
      <c r="D491" s="19">
        <v>0</v>
      </c>
      <c r="E491" s="13">
        <f t="shared" si="15"/>
        <v>0</v>
      </c>
      <c r="F491" s="21">
        <f t="shared" si="14"/>
        <v>0</v>
      </c>
      <c r="Q491" s="35">
        <v>490</v>
      </c>
      <c r="R491" s="16">
        <v>488</v>
      </c>
      <c r="S491" t="s">
        <v>1055</v>
      </c>
      <c r="T491">
        <v>1</v>
      </c>
      <c r="U491">
        <v>0</v>
      </c>
      <c r="V491" s="14">
        <f>Table3[[#This Row],[Gms]]*Table3[[#This Row],[PPG]]</f>
        <v>0</v>
      </c>
      <c r="W491" s="21">
        <f>Table3[[#This Row],[Total Pts]]/SUM(Table3[Total Pts])</f>
        <v>0</v>
      </c>
      <c r="X491">
        <f>Q491-Table3[[#This Row],[PPG Rank]]</f>
        <v>2</v>
      </c>
    </row>
    <row r="492" spans="1:24" x14ac:dyDescent="0.25">
      <c r="A492">
        <v>491</v>
      </c>
      <c r="B492" t="str">
        <f>'Clean 2015'!A493</f>
        <v> Ronny Turiaf</v>
      </c>
      <c r="C492" s="19">
        <v>2</v>
      </c>
      <c r="D492" s="19">
        <v>0</v>
      </c>
      <c r="E492" s="13">
        <f t="shared" si="15"/>
        <v>0</v>
      </c>
      <c r="F492" s="21">
        <f t="shared" si="14"/>
        <v>0</v>
      </c>
      <c r="Q492" s="34">
        <v>491</v>
      </c>
      <c r="R492" s="15">
        <v>487</v>
      </c>
      <c r="S492" t="s">
        <v>1054</v>
      </c>
      <c r="T492">
        <v>2</v>
      </c>
      <c r="U492">
        <v>0</v>
      </c>
      <c r="V492" s="14">
        <f>Table3[[#This Row],[Gms]]*Table3[[#This Row],[PPG]]</f>
        <v>0</v>
      </c>
      <c r="W492" s="21">
        <f>Table3[[#This Row],[Total Pts]]/SUM(Table3[Total Pts])</f>
        <v>0</v>
      </c>
      <c r="X492">
        <f>Q492-Table3[[#This Row],[PPG Rank]]</f>
        <v>4</v>
      </c>
    </row>
    <row r="493" spans="1:24" x14ac:dyDescent="0.25">
      <c r="A493">
        <v>492</v>
      </c>
      <c r="B493" t="str">
        <f>'Clean 2015'!A494</f>
        <v> Malcolm Lee</v>
      </c>
      <c r="C493" s="19">
        <v>1</v>
      </c>
      <c r="D493" s="14">
        <v>0</v>
      </c>
      <c r="E493" s="13">
        <f t="shared" si="15"/>
        <v>0</v>
      </c>
      <c r="F493" s="21">
        <f t="shared" si="14"/>
        <v>0</v>
      </c>
      <c r="Q493" s="35">
        <v>492</v>
      </c>
      <c r="R493" s="16">
        <v>490</v>
      </c>
      <c r="S493" t="s">
        <v>1057</v>
      </c>
      <c r="T493">
        <v>2</v>
      </c>
      <c r="U493">
        <v>0</v>
      </c>
      <c r="V493" s="14">
        <f>Table3[[#This Row],[Gms]]*Table3[[#This Row],[PPG]]</f>
        <v>0</v>
      </c>
      <c r="W493" s="21">
        <f>Table3[[#This Row],[Total Pts]]/SUM(Table3[Total Pts])</f>
        <v>0</v>
      </c>
      <c r="X493">
        <f>Q493-Table3[[#This Row],[PPG Rank]]</f>
        <v>2</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6"/>
  <sheetViews>
    <sheetView tabSelected="1" workbookViewId="0">
      <selection activeCell="N5" sqref="N5"/>
    </sheetView>
  </sheetViews>
  <sheetFormatPr defaultColWidth="8.58203125" defaultRowHeight="12.5" x14ac:dyDescent="0.25"/>
  <cols>
    <col min="1" max="1" width="5" style="3" customWidth="1"/>
    <col min="2" max="2" width="23.5" style="3" customWidth="1"/>
    <col min="3" max="3" width="7.25" style="3" customWidth="1"/>
    <col min="4" max="4" width="5" style="3" customWidth="1"/>
    <col min="5" max="5" width="5.33203125" style="3" customWidth="1"/>
    <col min="6" max="6" width="4.75" style="3" customWidth="1"/>
    <col min="7" max="7" width="5.33203125" style="3" customWidth="1"/>
    <col min="8" max="8" width="6.25" style="3" customWidth="1"/>
    <col min="9" max="9" width="7" style="3" customWidth="1"/>
    <col min="10" max="10" width="7.33203125" style="3" customWidth="1"/>
    <col min="11" max="11" width="6.75" style="3" customWidth="1"/>
    <col min="12" max="12" width="7.33203125" style="3" customWidth="1"/>
    <col min="13" max="13" width="8.25" style="3" customWidth="1"/>
    <col min="14" max="14" width="9.58203125" style="3" customWidth="1"/>
    <col min="15" max="18" width="8.58203125" style="3"/>
    <col min="19" max="19" width="9.83203125" style="3" customWidth="1"/>
    <col min="20" max="20" width="8.58203125" style="3" customWidth="1"/>
    <col min="21" max="16384" width="8.58203125" style="3"/>
  </cols>
  <sheetData>
    <row r="1" spans="1:14" x14ac:dyDescent="0.25">
      <c r="A1" s="1"/>
      <c r="B1" s="1" t="s">
        <v>532</v>
      </c>
      <c r="D1" s="5">
        <v>0.3</v>
      </c>
      <c r="E1" s="5">
        <v>0.2</v>
      </c>
      <c r="F1" s="5">
        <v>0.15</v>
      </c>
      <c r="G1" s="5">
        <v>0.15</v>
      </c>
      <c r="H1" s="5">
        <v>0.2</v>
      </c>
      <c r="I1" s="5">
        <f>SUM(D1:H1)</f>
        <v>1</v>
      </c>
    </row>
    <row r="2" spans="1:14" x14ac:dyDescent="0.25">
      <c r="A2" s="1"/>
      <c r="B2" s="1" t="s">
        <v>533</v>
      </c>
      <c r="D2" s="6">
        <f>AVERAGE(Table1[Pts])</f>
        <v>8.0900414937759315</v>
      </c>
      <c r="E2" s="6">
        <f>AVERAGE(Table1[Ast])</f>
        <v>1.7802904564315358</v>
      </c>
      <c r="F2" s="6">
        <f>AVERAGE(Table1[Stl])</f>
        <v>0.63278008298755228</v>
      </c>
      <c r="G2" s="6">
        <f>AVERAGE(Table1[Blk])</f>
        <v>0.39149377593360868</v>
      </c>
      <c r="H2" s="6">
        <f>AVERAGE(Table1[Rbd])</f>
        <v>3.5238589211618292</v>
      </c>
    </row>
    <row r="3" spans="1:14" x14ac:dyDescent="0.25">
      <c r="A3" s="1"/>
      <c r="B3" s="1" t="s">
        <v>534</v>
      </c>
      <c r="D3" s="6">
        <f>_xlfn.STDEV.S(Table1[Pts])</f>
        <v>5.8563561075963992</v>
      </c>
      <c r="E3" s="6">
        <f>_xlfn.STDEV.S(Table1[Ast])</f>
        <v>1.823422770925696</v>
      </c>
      <c r="F3" s="6">
        <f>_xlfn.STDEV.S(Table1[Stl])</f>
        <v>0.43701423805117989</v>
      </c>
      <c r="G3" s="6">
        <f>_xlfn.STDEV.S(Table1[Blk])</f>
        <v>0.43394224512318724</v>
      </c>
      <c r="H3" s="6">
        <f>_xlfn.STDEV.S(Table1[Rbd])</f>
        <v>2.4750797977041792</v>
      </c>
      <c r="I3" s="36" t="s">
        <v>535</v>
      </c>
      <c r="J3" s="36"/>
      <c r="K3" s="36"/>
      <c r="L3" s="36"/>
      <c r="M3" s="36"/>
      <c r="N3" s="36"/>
    </row>
    <row r="4" spans="1:14" x14ac:dyDescent="0.25">
      <c r="A4" s="7" t="s">
        <v>536</v>
      </c>
      <c r="B4" s="8" t="s">
        <v>4</v>
      </c>
      <c r="C4" s="8" t="s">
        <v>5</v>
      </c>
      <c r="D4" s="8" t="s">
        <v>537</v>
      </c>
      <c r="E4" s="8" t="s">
        <v>538</v>
      </c>
      <c r="F4" s="8" t="s">
        <v>539</v>
      </c>
      <c r="G4" s="8" t="s">
        <v>540</v>
      </c>
      <c r="H4" s="8" t="s">
        <v>541</v>
      </c>
      <c r="I4" s="8" t="s">
        <v>542</v>
      </c>
      <c r="J4" s="8" t="s">
        <v>543</v>
      </c>
      <c r="K4" s="8" t="s">
        <v>544</v>
      </c>
      <c r="L4" s="8" t="s">
        <v>545</v>
      </c>
      <c r="M4" s="8" t="s">
        <v>546</v>
      </c>
      <c r="N4" s="8" t="s">
        <v>547</v>
      </c>
    </row>
    <row r="5" spans="1:14" x14ac:dyDescent="0.25">
      <c r="A5" s="3">
        <v>1</v>
      </c>
      <c r="B5" s="3" t="s">
        <v>20</v>
      </c>
      <c r="C5" s="3" t="s">
        <v>21</v>
      </c>
      <c r="D5" s="4">
        <v>32</v>
      </c>
      <c r="E5" s="4">
        <v>5.5</v>
      </c>
      <c r="F5" s="4">
        <v>1.3</v>
      </c>
      <c r="G5" s="4">
        <v>0.7</v>
      </c>
      <c r="H5" s="4">
        <v>7.4</v>
      </c>
      <c r="I5" s="6">
        <f>(D5-AVERAGE(D$5:D$486))/_xlfn.STDEV.S(D$5:D$486)</f>
        <v>4.0827364434362137</v>
      </c>
      <c r="J5" s="6">
        <f>(E5-AVERAGE(E$5:E$486))/_xlfn.STDEV.S(E$5:E$486)</f>
        <v>2.0399600152410517</v>
      </c>
      <c r="K5" s="6">
        <f>(F5-AVERAGE(F$5:F$486))/_xlfn.STDEV.S(F$5:F$486)</f>
        <v>1.526769287856264</v>
      </c>
      <c r="L5" s="6">
        <f>(G5-AVERAGE(G$5:G$486))/_xlfn.STDEV.S(G$5:G$486)</f>
        <v>0.71093844292300401</v>
      </c>
      <c r="M5" s="6">
        <f>(H5-AVERAGE(H$5:H$486))/_xlfn.STDEV.S(H$5:H$486)</f>
        <v>1.5660671152637506</v>
      </c>
      <c r="N5" s="6">
        <f>Table1[[#This Row],[PtsSD]]*$D$1+Table1[[#This Row],[AstSD]]*$E$1+Table1[[#This Row],[StlSD]]*$F$1+Table1[[#This Row],[BlkSD]]*$G$1+Table1[[#This Row],[RbdSD]]*$H$1</f>
        <v>2.2816825187487151</v>
      </c>
    </row>
    <row r="6" spans="1:14" x14ac:dyDescent="0.25">
      <c r="A6" s="3">
        <v>2</v>
      </c>
      <c r="B6" s="3" t="s">
        <v>49</v>
      </c>
      <c r="C6" s="3" t="s">
        <v>50</v>
      </c>
      <c r="D6" s="4">
        <v>20.8</v>
      </c>
      <c r="E6" s="4">
        <v>1.6</v>
      </c>
      <c r="F6" s="4">
        <v>1.3</v>
      </c>
      <c r="G6" s="4">
        <v>2.8</v>
      </c>
      <c r="H6" s="4">
        <v>10</v>
      </c>
      <c r="I6" s="6">
        <f>(D6-AVERAGE(D$5:D$486))/_xlfn.STDEV.S(D$5:D$486)</f>
        <v>2.1702844350154393</v>
      </c>
      <c r="J6" s="6">
        <f>(E6-AVERAGE(E$5:E$486))/_xlfn.STDEV.S(E$5:E$486)</f>
        <v>-9.8874742219001568E-2</v>
      </c>
      <c r="K6" s="6">
        <f>(F6-AVERAGE(F$5:F$486))/_xlfn.STDEV.S(F$5:F$486)</f>
        <v>1.526769287856264</v>
      </c>
      <c r="L6" s="6">
        <f>(G6-AVERAGE(G$5:G$486))/_xlfn.STDEV.S(G$5:G$486)</f>
        <v>5.5502921209772191</v>
      </c>
      <c r="M6" s="6">
        <f>(H6-AVERAGE(H$5:H$486))/_xlfn.STDEV.S(H$5:H$486)</f>
        <v>2.6165382970057265</v>
      </c>
      <c r="N6" s="6">
        <f>Table1[[#This Row],[PtsSD]]*$D$1+Table1[[#This Row],[AstSD]]*$E$1+Table1[[#This Row],[StlSD]]*$F$1+Table1[[#This Row],[BlkSD]]*$G$1+Table1[[#This Row],[RbdSD]]*$H$1</f>
        <v>2.216177252786999</v>
      </c>
    </row>
    <row r="7" spans="1:14" x14ac:dyDescent="0.25">
      <c r="A7" s="3">
        <v>3</v>
      </c>
      <c r="B7" s="3" t="s">
        <v>62</v>
      </c>
      <c r="C7" s="3" t="s">
        <v>31</v>
      </c>
      <c r="D7" s="4">
        <v>19.100000000000001</v>
      </c>
      <c r="E7" s="4">
        <v>10.7</v>
      </c>
      <c r="F7" s="4">
        <v>2.5</v>
      </c>
      <c r="G7" s="4">
        <v>0.1</v>
      </c>
      <c r="H7" s="4">
        <v>4.3</v>
      </c>
      <c r="I7" s="6">
        <f>(D7-AVERAGE(D$5:D$486))/_xlfn.STDEV.S(D$5:D$486)</f>
        <v>1.8800015408801434</v>
      </c>
      <c r="J7" s="6">
        <f>(E7-AVERAGE(E$5:E$486))/_xlfn.STDEV.S(E$5:E$486)</f>
        <v>4.8917396918544567</v>
      </c>
      <c r="K7" s="6">
        <f>(F7-AVERAGE(F$5:F$486))/_xlfn.STDEV.S(F$5:F$486)</f>
        <v>4.2726752458664121</v>
      </c>
      <c r="L7" s="6">
        <f>(G7-AVERAGE(G$5:G$486))/_xlfn.STDEV.S(G$5:G$486)</f>
        <v>-0.67173403652105745</v>
      </c>
      <c r="M7" s="6">
        <f>(H7-AVERAGE(H$5:H$486))/_xlfn.STDEV.S(H$5:H$486)</f>
        <v>0.31358224472524049</v>
      </c>
      <c r="N7" s="6">
        <f>Table1[[#This Row],[PtsSD]]*$D$1+Table1[[#This Row],[AstSD]]*$E$1+Table1[[#This Row],[StlSD]]*$F$1+Table1[[#This Row],[BlkSD]]*$G$1+Table1[[#This Row],[RbdSD]]*$H$1</f>
        <v>2.145206030981786</v>
      </c>
    </row>
    <row r="8" spans="1:14" x14ac:dyDescent="0.25">
      <c r="A8" s="3">
        <v>4</v>
      </c>
      <c r="B8" s="3" t="s">
        <v>36</v>
      </c>
      <c r="C8" s="3" t="s">
        <v>37</v>
      </c>
      <c r="D8" s="4">
        <v>22.7</v>
      </c>
      <c r="E8" s="4">
        <v>2.9</v>
      </c>
      <c r="F8" s="4">
        <v>1.5</v>
      </c>
      <c r="G8" s="4">
        <v>1.3</v>
      </c>
      <c r="H8" s="4">
        <v>11.7</v>
      </c>
      <c r="I8" s="6">
        <f>(D8-AVERAGE(D$5:D$486))/_xlfn.STDEV.S(D$5:D$486)</f>
        <v>2.4947182578725347</v>
      </c>
      <c r="J8" s="6">
        <f>(E8-AVERAGE(E$5:E$486))/_xlfn.STDEV.S(E$5:E$486)</f>
        <v>0.61407017693434951</v>
      </c>
      <c r="K8" s="6">
        <f>(F8-AVERAGE(F$5:F$486))/_xlfn.STDEV.S(F$5:F$486)</f>
        <v>1.9844202808579552</v>
      </c>
      <c r="L8" s="6">
        <f>(G8-AVERAGE(G$5:G$486))/_xlfn.STDEV.S(G$5:G$486)</f>
        <v>2.0936109223670658</v>
      </c>
      <c r="M8" s="6">
        <f>(H8-AVERAGE(H$5:H$486))/_xlfn.STDEV.S(H$5:H$486)</f>
        <v>3.3033848389139417</v>
      </c>
      <c r="N8" s="6">
        <f>Table1[[#This Row],[PtsSD]]*$D$1+Table1[[#This Row],[AstSD]]*$E$1+Table1[[#This Row],[StlSD]]*$F$1+Table1[[#This Row],[BlkSD]]*$G$1+Table1[[#This Row],[RbdSD]]*$H$1</f>
        <v>2.1436111610151718</v>
      </c>
    </row>
    <row r="9" spans="1:14" x14ac:dyDescent="0.25">
      <c r="A9" s="3">
        <v>5</v>
      </c>
      <c r="B9" s="3" t="s">
        <v>24</v>
      </c>
      <c r="C9" s="3" t="s">
        <v>25</v>
      </c>
      <c r="D9" s="4">
        <v>27.1</v>
      </c>
      <c r="E9" s="4">
        <v>6.4</v>
      </c>
      <c r="F9" s="4">
        <v>1.6</v>
      </c>
      <c r="G9" s="4">
        <v>0.3</v>
      </c>
      <c r="H9" s="4">
        <v>6.9</v>
      </c>
      <c r="I9" s="6">
        <f>(D9-AVERAGE(D$5:D$486))/_xlfn.STDEV.S(D$5:D$486)</f>
        <v>3.2460386897521247</v>
      </c>
      <c r="J9" s="6">
        <f>(E9-AVERAGE(E$5:E$486))/_xlfn.STDEV.S(E$5:E$486)</f>
        <v>2.5335372669626031</v>
      </c>
      <c r="K9" s="6">
        <f>(F9-AVERAGE(F$5:F$486))/_xlfn.STDEV.S(F$5:F$486)</f>
        <v>2.213245777358801</v>
      </c>
      <c r="L9" s="6">
        <f>(G9-AVERAGE(G$5:G$486))/_xlfn.STDEV.S(G$5:G$486)</f>
        <v>-0.21084321003970355</v>
      </c>
      <c r="M9" s="6">
        <f>(H9-AVERAGE(H$5:H$486))/_xlfn.STDEV.S(H$5:H$486)</f>
        <v>1.3640534264672166</v>
      </c>
      <c r="N9" s="6">
        <f>Table1[[#This Row],[PtsSD]]*$D$1+Table1[[#This Row],[AstSD]]*$E$1+Table1[[#This Row],[StlSD]]*$F$1+Table1[[#This Row],[BlkSD]]*$G$1+Table1[[#This Row],[RbdSD]]*$H$1</f>
        <v>2.0536901307094659</v>
      </c>
    </row>
    <row r="10" spans="1:14" x14ac:dyDescent="0.25">
      <c r="A10" s="3">
        <v>6</v>
      </c>
      <c r="B10" s="3" t="s">
        <v>26</v>
      </c>
      <c r="C10" s="3" t="s">
        <v>27</v>
      </c>
      <c r="D10" s="4">
        <v>26.1</v>
      </c>
      <c r="E10" s="4">
        <v>4.4000000000000004</v>
      </c>
      <c r="F10" s="4">
        <v>0.8</v>
      </c>
      <c r="G10" s="4">
        <v>0.5</v>
      </c>
      <c r="H10" s="4">
        <v>12.5</v>
      </c>
      <c r="I10" s="6">
        <f>(D10-AVERAGE(D$5:D$486))/_xlfn.STDEV.S(D$5:D$486)</f>
        <v>3.075284046143127</v>
      </c>
      <c r="J10" s="6">
        <f>(E10-AVERAGE(E$5:E$486))/_xlfn.STDEV.S(E$5:E$486)</f>
        <v>1.436698929803601</v>
      </c>
      <c r="K10" s="6">
        <f>(F10-AVERAGE(F$5:F$486))/_xlfn.STDEV.S(F$5:F$486)</f>
        <v>0.38264180535203568</v>
      </c>
      <c r="L10" s="6">
        <f>(G10-AVERAGE(G$5:G$486))/_xlfn.STDEV.S(G$5:G$486)</f>
        <v>0.2500476164416503</v>
      </c>
      <c r="M10" s="6">
        <f>(H10-AVERAGE(H$5:H$486))/_xlfn.STDEV.S(H$5:H$486)</f>
        <v>3.6266067409883962</v>
      </c>
      <c r="N10" s="6">
        <f>Table1[[#This Row],[PtsSD]]*$D$1+Table1[[#This Row],[AstSD]]*$E$1+Table1[[#This Row],[StlSD]]*$F$1+Table1[[#This Row],[BlkSD]]*$G$1+Table1[[#This Row],[RbdSD]]*$H$1</f>
        <v>2.0301497612703905</v>
      </c>
    </row>
    <row r="11" spans="1:14" x14ac:dyDescent="0.25">
      <c r="A11" s="3">
        <v>7</v>
      </c>
      <c r="B11" s="3" t="s">
        <v>32</v>
      </c>
      <c r="C11" s="3" t="s">
        <v>33</v>
      </c>
      <c r="D11" s="4">
        <v>24</v>
      </c>
      <c r="E11" s="4">
        <v>8.5</v>
      </c>
      <c r="F11" s="4">
        <v>1.6</v>
      </c>
      <c r="G11" s="4">
        <v>0.2</v>
      </c>
      <c r="H11" s="4">
        <v>4.3</v>
      </c>
      <c r="I11" s="6">
        <f>(D11-AVERAGE(D$5:D$486))/_xlfn.STDEV.S(D$5:D$486)</f>
        <v>2.7166992945642319</v>
      </c>
      <c r="J11" s="6">
        <f>(E11-AVERAGE(E$5:E$486))/_xlfn.STDEV.S(E$5:E$486)</f>
        <v>3.6852175209795548</v>
      </c>
      <c r="K11" s="6">
        <f>(F11-AVERAGE(F$5:F$486))/_xlfn.STDEV.S(F$5:F$486)</f>
        <v>2.213245777358801</v>
      </c>
      <c r="L11" s="6">
        <f>(G11-AVERAGE(G$5:G$486))/_xlfn.STDEV.S(G$5:G$486)</f>
        <v>-0.44128862328038043</v>
      </c>
      <c r="M11" s="6">
        <f>(H11-AVERAGE(H$5:H$486))/_xlfn.STDEV.S(H$5:H$486)</f>
        <v>0.31358224472524049</v>
      </c>
      <c r="N11" s="6">
        <f>Table1[[#This Row],[PtsSD]]*$D$1+Table1[[#This Row],[AstSD]]*$E$1+Table1[[#This Row],[StlSD]]*$F$1+Table1[[#This Row],[BlkSD]]*$G$1+Table1[[#This Row],[RbdSD]]*$H$1</f>
        <v>1.8805633146219916</v>
      </c>
    </row>
    <row r="12" spans="1:14" x14ac:dyDescent="0.25">
      <c r="A12" s="3">
        <v>8</v>
      </c>
      <c r="B12" s="3" t="s">
        <v>156</v>
      </c>
      <c r="C12" s="3" t="s">
        <v>108</v>
      </c>
      <c r="D12" s="4">
        <v>12.6</v>
      </c>
      <c r="E12" s="4">
        <v>5.4</v>
      </c>
      <c r="F12" s="4">
        <v>1.2</v>
      </c>
      <c r="G12" s="4">
        <v>1.5</v>
      </c>
      <c r="H12" s="4">
        <v>11.3</v>
      </c>
      <c r="I12" s="6">
        <f>(D12-AVERAGE(D$5:D$486))/_xlfn.STDEV.S(D$5:D$486)</f>
        <v>0.77009635742165827</v>
      </c>
      <c r="J12" s="6">
        <f>(E12-AVERAGE(E$5:E$486))/_xlfn.STDEV.S(E$5:E$486)</f>
        <v>1.985118098383102</v>
      </c>
      <c r="K12" s="6">
        <f>(F12-AVERAGE(F$5:F$486))/_xlfn.STDEV.S(F$5:F$486)</f>
        <v>1.2979437913554182</v>
      </c>
      <c r="L12" s="6">
        <f>(G12-AVERAGE(G$5:G$486))/_xlfn.STDEV.S(G$5:G$486)</f>
        <v>2.5545017488484199</v>
      </c>
      <c r="M12" s="6">
        <f>(H12-AVERAGE(H$5:H$486))/_xlfn.STDEV.S(H$5:H$486)</f>
        <v>3.1417738878767145</v>
      </c>
      <c r="N12" s="6">
        <f>Table1[[#This Row],[PtsSD]]*$D$1+Table1[[#This Row],[AstSD]]*$E$1+Table1[[#This Row],[StlSD]]*$F$1+Table1[[#This Row],[BlkSD]]*$G$1+Table1[[#This Row],[RbdSD]]*$H$1</f>
        <v>1.8342741355090366</v>
      </c>
    </row>
    <row r="13" spans="1:14" x14ac:dyDescent="0.25">
      <c r="A13" s="3">
        <v>9</v>
      </c>
      <c r="B13" s="3" t="s">
        <v>59</v>
      </c>
      <c r="C13" s="3" t="s">
        <v>60</v>
      </c>
      <c r="D13" s="4">
        <v>19.3</v>
      </c>
      <c r="E13" s="4">
        <v>8.8000000000000007</v>
      </c>
      <c r="F13" s="4">
        <v>1.8</v>
      </c>
      <c r="G13" s="4">
        <v>0.5</v>
      </c>
      <c r="H13" s="4">
        <v>4.0999999999999996</v>
      </c>
      <c r="I13" s="6">
        <f>(D13-AVERAGE(D$5:D$486))/_xlfn.STDEV.S(D$5:D$486)</f>
        <v>1.914152469601943</v>
      </c>
      <c r="J13" s="6">
        <f>(E13-AVERAGE(E$5:E$486))/_xlfn.STDEV.S(E$5:E$486)</f>
        <v>3.8497432715534052</v>
      </c>
      <c r="K13" s="6">
        <f>(F13-AVERAGE(F$5:F$486))/_xlfn.STDEV.S(F$5:F$486)</f>
        <v>2.6708967703604922</v>
      </c>
      <c r="L13" s="6">
        <f>(G13-AVERAGE(G$5:G$486))/_xlfn.STDEV.S(G$5:G$486)</f>
        <v>0.2500476164416503</v>
      </c>
      <c r="M13" s="6">
        <f>(H13-AVERAGE(H$5:H$486))/_xlfn.STDEV.S(H$5:H$486)</f>
        <v>0.23277676920662688</v>
      </c>
      <c r="N13" s="6">
        <f>Table1[[#This Row],[PtsSD]]*$D$1+Table1[[#This Row],[AstSD]]*$E$1+Table1[[#This Row],[StlSD]]*$F$1+Table1[[#This Row],[BlkSD]]*$G$1+Table1[[#This Row],[RbdSD]]*$H$1</f>
        <v>1.828891407052911</v>
      </c>
    </row>
    <row r="14" spans="1:14" x14ac:dyDescent="0.25">
      <c r="A14" s="3">
        <v>10</v>
      </c>
      <c r="B14" s="3" t="s">
        <v>42</v>
      </c>
      <c r="C14" s="3" t="s">
        <v>21</v>
      </c>
      <c r="D14" s="4">
        <v>21.8</v>
      </c>
      <c r="E14" s="4">
        <v>6.9</v>
      </c>
      <c r="F14" s="4">
        <v>1.9</v>
      </c>
      <c r="G14" s="4">
        <v>0.2</v>
      </c>
      <c r="H14" s="4">
        <v>5.7</v>
      </c>
      <c r="I14" s="6">
        <f>(D14-AVERAGE(D$5:D$486))/_xlfn.STDEV.S(D$5:D$486)</f>
        <v>2.3410390786244371</v>
      </c>
      <c r="J14" s="6">
        <f>(E14-AVERAGE(E$5:E$486))/_xlfn.STDEV.S(E$5:E$486)</f>
        <v>2.8077468512523533</v>
      </c>
      <c r="K14" s="6">
        <f>(F14-AVERAGE(F$5:F$486))/_xlfn.STDEV.S(F$5:F$486)</f>
        <v>2.8997222668613376</v>
      </c>
      <c r="L14" s="6">
        <f>(G14-AVERAGE(G$5:G$486))/_xlfn.STDEV.S(G$5:G$486)</f>
        <v>-0.44128862328038043</v>
      </c>
      <c r="M14" s="6">
        <f>(H14-AVERAGE(H$5:H$486))/_xlfn.STDEV.S(H$5:H$486)</f>
        <v>0.87922057335553538</v>
      </c>
      <c r="N14" s="6">
        <f>Table1[[#This Row],[PtsSD]]*$D$1+Table1[[#This Row],[AstSD]]*$E$1+Table1[[#This Row],[StlSD]]*$F$1+Table1[[#This Row],[BlkSD]]*$G$1+Table1[[#This Row],[RbdSD]]*$H$1</f>
        <v>1.8084702550460527</v>
      </c>
    </row>
    <row r="15" spans="1:14" x14ac:dyDescent="0.25">
      <c r="A15" s="3">
        <v>11</v>
      </c>
      <c r="B15" s="3" t="s">
        <v>22</v>
      </c>
      <c r="C15" s="3" t="s">
        <v>23</v>
      </c>
      <c r="D15" s="4">
        <v>27.4</v>
      </c>
      <c r="E15" s="4">
        <v>3.1</v>
      </c>
      <c r="F15" s="4">
        <v>1.2</v>
      </c>
      <c r="G15" s="4">
        <v>0.7</v>
      </c>
      <c r="H15" s="4">
        <v>8.1</v>
      </c>
      <c r="I15" s="6">
        <f>(D15-AVERAGE(D$5:D$486))/_xlfn.STDEV.S(D$5:D$486)</f>
        <v>3.2972650828348238</v>
      </c>
      <c r="J15" s="6">
        <f>(E15-AVERAGE(E$5:E$486))/_xlfn.STDEV.S(E$5:E$486)</f>
        <v>0.7237540106502498</v>
      </c>
      <c r="K15" s="6">
        <f>(F15-AVERAGE(F$5:F$486))/_xlfn.STDEV.S(F$5:F$486)</f>
        <v>1.2979437913554182</v>
      </c>
      <c r="L15" s="6">
        <f>(G15-AVERAGE(G$5:G$486))/_xlfn.STDEV.S(G$5:G$486)</f>
        <v>0.71093844292300401</v>
      </c>
      <c r="M15" s="6">
        <f>(H15-AVERAGE(H$5:H$486))/_xlfn.STDEV.S(H$5:H$486)</f>
        <v>1.8488862795788976</v>
      </c>
      <c r="N15" s="6">
        <f>Table1[[#This Row],[PtsSD]]*$D$1+Table1[[#This Row],[AstSD]]*$E$1+Table1[[#This Row],[StlSD]]*$F$1+Table1[[#This Row],[BlkSD]]*$G$1+Table1[[#This Row],[RbdSD]]*$H$1</f>
        <v>1.8050399180380399</v>
      </c>
    </row>
    <row r="16" spans="1:14" x14ac:dyDescent="0.25">
      <c r="A16" s="3">
        <v>12</v>
      </c>
      <c r="B16" s="3" t="s">
        <v>30</v>
      </c>
      <c r="C16" s="3" t="s">
        <v>31</v>
      </c>
      <c r="D16" s="4">
        <v>24.1</v>
      </c>
      <c r="E16" s="4">
        <v>3.9</v>
      </c>
      <c r="F16" s="4">
        <v>1.2</v>
      </c>
      <c r="G16" s="4">
        <v>0.6</v>
      </c>
      <c r="H16" s="4">
        <v>9.5</v>
      </c>
      <c r="I16" s="6">
        <f>(D16-AVERAGE(D$5:D$486))/_xlfn.STDEV.S(D$5:D$486)</f>
        <v>2.733774758925132</v>
      </c>
      <c r="J16" s="6">
        <f>(E16-AVERAGE(E$5:E$486))/_xlfn.STDEV.S(E$5:E$486)</f>
        <v>1.1624893455138505</v>
      </c>
      <c r="K16" s="6">
        <f>(F16-AVERAGE(F$5:F$486))/_xlfn.STDEV.S(F$5:F$486)</f>
        <v>1.2979437913554182</v>
      </c>
      <c r="L16" s="6">
        <f>(G16-AVERAGE(G$5:G$486))/_xlfn.STDEV.S(G$5:G$486)</f>
        <v>0.48049302968232716</v>
      </c>
      <c r="M16" s="6">
        <f>(H16-AVERAGE(H$5:H$486))/_xlfn.STDEV.S(H$5:H$486)</f>
        <v>2.4145246082091925</v>
      </c>
      <c r="N16" s="6">
        <f>Table1[[#This Row],[PtsSD]]*$D$1+Table1[[#This Row],[AstSD]]*$E$1+Table1[[#This Row],[StlSD]]*$F$1+Table1[[#This Row],[BlkSD]]*$G$1+Table1[[#This Row],[RbdSD]]*$H$1</f>
        <v>1.8023007415778101</v>
      </c>
    </row>
    <row r="17" spans="1:15" x14ac:dyDescent="0.25">
      <c r="A17" s="3">
        <v>13</v>
      </c>
      <c r="B17" s="3" t="s">
        <v>28</v>
      </c>
      <c r="C17" s="3" t="s">
        <v>29</v>
      </c>
      <c r="D17" s="4">
        <v>25.4</v>
      </c>
      <c r="E17" s="4">
        <v>6.1</v>
      </c>
      <c r="F17" s="4">
        <v>1.6</v>
      </c>
      <c r="G17" s="4">
        <v>0.4</v>
      </c>
      <c r="H17" s="4">
        <v>4.7</v>
      </c>
      <c r="I17" s="6">
        <f>(D17-AVERAGE(D$5:D$486))/_xlfn.STDEV.S(D$5:D$486)</f>
        <v>2.9557557956168283</v>
      </c>
      <c r="J17" s="6">
        <f>(E17-AVERAGE(E$5:E$486))/_xlfn.STDEV.S(E$5:E$486)</f>
        <v>2.3690115163887522</v>
      </c>
      <c r="K17" s="6">
        <f>(F17-AVERAGE(F$5:F$486))/_xlfn.STDEV.S(F$5:F$486)</f>
        <v>2.213245777358801</v>
      </c>
      <c r="L17" s="6">
        <f>(G17-AVERAGE(G$5:G$486))/_xlfn.STDEV.S(G$5:G$486)</f>
        <v>1.9602203200973445E-2</v>
      </c>
      <c r="M17" s="6">
        <f>(H17-AVERAGE(H$5:H$486))/_xlfn.STDEV.S(H$5:H$486)</f>
        <v>0.47519319576246771</v>
      </c>
      <c r="N17" s="6">
        <f>Table1[[#This Row],[PtsSD]]*$D$1+Table1[[#This Row],[AstSD]]*$E$1+Table1[[#This Row],[StlSD]]*$F$1+Table1[[#This Row],[BlkSD]]*$G$1+Table1[[#This Row],[RbdSD]]*$H$1</f>
        <v>1.7904948781992587</v>
      </c>
    </row>
    <row r="18" spans="1:15" x14ac:dyDescent="0.25">
      <c r="A18" s="3">
        <v>14</v>
      </c>
      <c r="B18" s="3" t="s">
        <v>34</v>
      </c>
      <c r="C18" s="3" t="s">
        <v>35</v>
      </c>
      <c r="D18" s="4">
        <v>23.2</v>
      </c>
      <c r="E18" s="4">
        <v>2.6</v>
      </c>
      <c r="F18" s="4">
        <v>0.9</v>
      </c>
      <c r="G18" s="4">
        <v>1</v>
      </c>
      <c r="H18" s="4">
        <v>11.1</v>
      </c>
      <c r="I18" s="6">
        <f>(D18-AVERAGE(D$5:D$486))/_xlfn.STDEV.S(D$5:D$486)</f>
        <v>2.5800955796770335</v>
      </c>
      <c r="J18" s="6">
        <f>(E18-AVERAGE(E$5:E$486))/_xlfn.STDEV.S(E$5:E$486)</f>
        <v>0.44954442636049935</v>
      </c>
      <c r="K18" s="6">
        <f>(F18-AVERAGE(F$5:F$486))/_xlfn.STDEV.S(F$5:F$486)</f>
        <v>0.61146730185288134</v>
      </c>
      <c r="L18" s="6">
        <f>(G18-AVERAGE(G$5:G$486))/_xlfn.STDEV.S(G$5:G$486)</f>
        <v>1.402274682645035</v>
      </c>
      <c r="M18" s="6">
        <f>(H18-AVERAGE(H$5:H$486))/_xlfn.STDEV.S(H$5:H$486)</f>
        <v>3.0609684123581009</v>
      </c>
      <c r="N18" s="6">
        <f>Table1[[#This Row],[PtsSD]]*$D$1+Table1[[#This Row],[AstSD]]*$E$1+Table1[[#This Row],[StlSD]]*$F$1+Table1[[#This Row],[BlkSD]]*$G$1+Table1[[#This Row],[RbdSD]]*$H$1</f>
        <v>1.7781925393215174</v>
      </c>
    </row>
    <row r="19" spans="1:15" x14ac:dyDescent="0.25">
      <c r="A19" s="3">
        <v>15</v>
      </c>
      <c r="B19" s="3" t="s">
        <v>69</v>
      </c>
      <c r="C19" s="3" t="s">
        <v>29</v>
      </c>
      <c r="D19" s="4">
        <v>18.3</v>
      </c>
      <c r="E19" s="4">
        <v>1.8</v>
      </c>
      <c r="F19" s="4">
        <v>0.8</v>
      </c>
      <c r="G19" s="4">
        <v>1.8</v>
      </c>
      <c r="H19" s="4">
        <v>12.2</v>
      </c>
      <c r="I19" s="6">
        <f>(D19-AVERAGE(D$5:D$486))/_xlfn.STDEV.S(D$5:D$486)</f>
        <v>1.7433978259929452</v>
      </c>
      <c r="J19" s="6">
        <f>(E19-AVERAGE(E$5:E$486))/_xlfn.STDEV.S(E$5:E$486)</f>
        <v>1.0809091496898595E-2</v>
      </c>
      <c r="K19" s="6">
        <f>(F19-AVERAGE(F$5:F$486))/_xlfn.STDEV.S(F$5:F$486)</f>
        <v>0.38264180535203568</v>
      </c>
      <c r="L19" s="6">
        <f>(G19-AVERAGE(G$5:G$486))/_xlfn.STDEV.S(G$5:G$486)</f>
        <v>3.2458379885704498</v>
      </c>
      <c r="M19" s="6">
        <f>(H19-AVERAGE(H$5:H$486))/_xlfn.STDEV.S(H$5:H$486)</f>
        <v>3.5053985277104753</v>
      </c>
      <c r="N19" s="6">
        <f>Table1[[#This Row],[PtsSD]]*$D$1+Table1[[#This Row],[AstSD]]*$E$1+Table1[[#This Row],[StlSD]]*$F$1+Table1[[#This Row],[BlkSD]]*$G$1+Table1[[#This Row],[RbdSD]]*$H$1</f>
        <v>1.7705328407277308</v>
      </c>
    </row>
    <row r="20" spans="1:15" x14ac:dyDescent="0.25">
      <c r="A20" s="3">
        <v>16</v>
      </c>
      <c r="B20" s="3" t="s">
        <v>189</v>
      </c>
      <c r="C20" s="3" t="s">
        <v>31</v>
      </c>
      <c r="D20" s="4">
        <v>10.4</v>
      </c>
      <c r="E20" s="4">
        <v>0.9</v>
      </c>
      <c r="F20" s="4">
        <v>1</v>
      </c>
      <c r="G20" s="4">
        <v>2.5</v>
      </c>
      <c r="H20" s="4">
        <v>13.6</v>
      </c>
      <c r="I20" s="6">
        <f>(D20-AVERAGE(D$5:D$486))/_xlfn.STDEV.S(D$5:D$486)</f>
        <v>0.39443614148186351</v>
      </c>
      <c r="J20" s="6">
        <f>(E20-AVERAGE(E$5:E$486))/_xlfn.STDEV.S(E$5:E$486)</f>
        <v>-0.48276816022465224</v>
      </c>
      <c r="K20" s="6">
        <f>(F20-AVERAGE(F$5:F$486))/_xlfn.STDEV.S(F$5:F$486)</f>
        <v>0.84029279835372694</v>
      </c>
      <c r="L20" s="6">
        <f>(G20-AVERAGE(G$5:G$486))/_xlfn.STDEV.S(G$5:G$486)</f>
        <v>4.8589558812551887</v>
      </c>
      <c r="M20" s="6">
        <f>(H20-AVERAGE(H$5:H$486))/_xlfn.STDEV.S(H$5:H$486)</f>
        <v>4.0710368563407693</v>
      </c>
      <c r="N20" s="6">
        <f>Table1[[#This Row],[PtsSD]]*$D$1+Table1[[#This Row],[AstSD]]*$E$1+Table1[[#This Row],[StlSD]]*$F$1+Table1[[#This Row],[BlkSD]]*$G$1+Table1[[#This Row],[RbdSD]]*$H$1</f>
        <v>1.6908718836091197</v>
      </c>
    </row>
    <row r="21" spans="1:15" x14ac:dyDescent="0.25">
      <c r="A21" s="3">
        <v>17</v>
      </c>
      <c r="B21" s="3" t="s">
        <v>40</v>
      </c>
      <c r="C21" s="3" t="s">
        <v>41</v>
      </c>
      <c r="D21" s="4">
        <v>21.8</v>
      </c>
      <c r="E21" s="4">
        <v>2.1</v>
      </c>
      <c r="F21" s="4">
        <v>0.9</v>
      </c>
      <c r="G21" s="4">
        <v>1.1000000000000001</v>
      </c>
      <c r="H21" s="4">
        <v>10.8</v>
      </c>
      <c r="I21" s="6">
        <f>(D21-AVERAGE(D$5:D$486))/_xlfn.STDEV.S(D$5:D$486)</f>
        <v>2.3410390786244371</v>
      </c>
      <c r="J21" s="6">
        <f>(E21-AVERAGE(E$5:E$486))/_xlfn.STDEV.S(E$5:E$486)</f>
        <v>0.1753348420707489</v>
      </c>
      <c r="K21" s="6">
        <f>(F21-AVERAGE(F$5:F$486))/_xlfn.STDEV.S(F$5:F$486)</f>
        <v>0.61146730185288134</v>
      </c>
      <c r="L21" s="6">
        <f>(G21-AVERAGE(G$5:G$486))/_xlfn.STDEV.S(G$5:G$486)</f>
        <v>1.632720095885712</v>
      </c>
      <c r="M21" s="6">
        <f>(H21-AVERAGE(H$5:H$486))/_xlfn.STDEV.S(H$5:H$486)</f>
        <v>2.9397601990801809</v>
      </c>
      <c r="N21" s="6">
        <f>Table1[[#This Row],[PtsSD]]*$D$1+Table1[[#This Row],[AstSD]]*$E$1+Table1[[#This Row],[StlSD]]*$F$1+Table1[[#This Row],[BlkSD]]*$G$1+Table1[[#This Row],[RbdSD]]*$H$1</f>
        <v>1.661958841478306</v>
      </c>
    </row>
    <row r="22" spans="1:15" x14ac:dyDescent="0.25">
      <c r="A22" s="3">
        <v>18</v>
      </c>
      <c r="B22" s="3" t="s">
        <v>77</v>
      </c>
      <c r="C22" s="3" t="s">
        <v>67</v>
      </c>
      <c r="D22" s="4">
        <v>17.899999999999999</v>
      </c>
      <c r="E22" s="4">
        <v>3.1</v>
      </c>
      <c r="F22" s="4">
        <v>1.7</v>
      </c>
      <c r="G22" s="4">
        <v>1.1000000000000001</v>
      </c>
      <c r="H22" s="4">
        <v>8.5</v>
      </c>
      <c r="I22" s="6">
        <f>(D22-AVERAGE(D$5:D$486))/_xlfn.STDEV.S(D$5:D$486)</f>
        <v>1.6750959685493458</v>
      </c>
      <c r="J22" s="6">
        <f>(E22-AVERAGE(E$5:E$486))/_xlfn.STDEV.S(E$5:E$486)</f>
        <v>0.7237540106502498</v>
      </c>
      <c r="K22" s="6">
        <f>(F22-AVERAGE(F$5:F$486))/_xlfn.STDEV.S(F$5:F$486)</f>
        <v>2.4420712738596464</v>
      </c>
      <c r="L22" s="6">
        <f>(G22-AVERAGE(G$5:G$486))/_xlfn.STDEV.S(G$5:G$486)</f>
        <v>1.632720095885712</v>
      </c>
      <c r="M22" s="6">
        <f>(H22-AVERAGE(H$5:H$486))/_xlfn.STDEV.S(H$5:H$486)</f>
        <v>2.0104972306161248</v>
      </c>
      <c r="N22" s="6">
        <f>Table1[[#This Row],[PtsSD]]*$D$1+Table1[[#This Row],[AstSD]]*$E$1+Table1[[#This Row],[StlSD]]*$F$1+Table1[[#This Row],[BlkSD]]*$G$1+Table1[[#This Row],[RbdSD]]*$H$1</f>
        <v>1.6605977442798825</v>
      </c>
    </row>
    <row r="23" spans="1:15" x14ac:dyDescent="0.25">
      <c r="A23" s="3">
        <v>19</v>
      </c>
      <c r="B23" s="3" t="s">
        <v>96</v>
      </c>
      <c r="C23" s="3" t="s">
        <v>76</v>
      </c>
      <c r="D23" s="4">
        <v>16.7</v>
      </c>
      <c r="E23" s="4">
        <v>6.3</v>
      </c>
      <c r="F23" s="4">
        <v>1.9</v>
      </c>
      <c r="G23" s="4">
        <v>0.6</v>
      </c>
      <c r="H23" s="4">
        <v>6.2</v>
      </c>
      <c r="I23" s="6">
        <f>(D23-AVERAGE(D$5:D$486))/_xlfn.STDEV.S(D$5:D$486)</f>
        <v>1.4701903962185487</v>
      </c>
      <c r="J23" s="6">
        <f>(E23-AVERAGE(E$5:E$486))/_xlfn.STDEV.S(E$5:E$486)</f>
        <v>2.4786953501046525</v>
      </c>
      <c r="K23" s="6">
        <f>(F23-AVERAGE(F$5:F$486))/_xlfn.STDEV.S(F$5:F$486)</f>
        <v>2.8997222668613376</v>
      </c>
      <c r="L23" s="6">
        <f>(G23-AVERAGE(G$5:G$486))/_xlfn.STDEV.S(G$5:G$486)</f>
        <v>0.48049302968232716</v>
      </c>
      <c r="M23" s="6">
        <f>(H23-AVERAGE(H$5:H$486))/_xlfn.STDEV.S(H$5:H$486)</f>
        <v>1.0812342621520692</v>
      </c>
      <c r="N23" s="6">
        <f>Table1[[#This Row],[PtsSD]]*$D$1+Table1[[#This Row],[AstSD]]*$E$1+Table1[[#This Row],[StlSD]]*$F$1+Table1[[#This Row],[BlkSD]]*$G$1+Table1[[#This Row],[RbdSD]]*$H$1</f>
        <v>1.6600753357984588</v>
      </c>
    </row>
    <row r="24" spans="1:15" x14ac:dyDescent="0.25">
      <c r="A24" s="3">
        <v>20</v>
      </c>
      <c r="B24" s="3" t="s">
        <v>43</v>
      </c>
      <c r="C24" s="3" t="s">
        <v>44</v>
      </c>
      <c r="D24" s="4">
        <v>21.7</v>
      </c>
      <c r="E24" s="4">
        <v>3.5</v>
      </c>
      <c r="F24" s="4">
        <v>1.9</v>
      </c>
      <c r="G24" s="4">
        <v>0.3</v>
      </c>
      <c r="H24" s="4">
        <v>6.8</v>
      </c>
      <c r="I24" s="6">
        <f>(D24-AVERAGE(D$5:D$486))/_xlfn.STDEV.S(D$5:D$486)</f>
        <v>2.3239636142635369</v>
      </c>
      <c r="J24" s="6">
        <f>(E24-AVERAGE(E$5:E$486))/_xlfn.STDEV.S(E$5:E$486)</f>
        <v>0.94312167808205016</v>
      </c>
      <c r="K24" s="6">
        <f>(F24-AVERAGE(F$5:F$486))/_xlfn.STDEV.S(F$5:F$486)</f>
        <v>2.8997222668613376</v>
      </c>
      <c r="L24" s="6">
        <f>(G24-AVERAGE(G$5:G$486))/_xlfn.STDEV.S(G$5:G$486)</f>
        <v>-0.21084321003970355</v>
      </c>
      <c r="M24" s="6">
        <f>(H24-AVERAGE(H$5:H$486))/_xlfn.STDEV.S(H$5:H$486)</f>
        <v>1.3236506887079098</v>
      </c>
      <c r="N24" s="6">
        <f>Table1[[#This Row],[PtsSD]]*$D$1+Table1[[#This Row],[AstSD]]*$E$1+Table1[[#This Row],[StlSD]]*$F$1+Table1[[#This Row],[BlkSD]]*$G$1+Table1[[#This Row],[RbdSD]]*$H$1</f>
        <v>1.5538754161602983</v>
      </c>
    </row>
    <row r="25" spans="1:15" x14ac:dyDescent="0.25">
      <c r="A25" s="3">
        <v>21</v>
      </c>
      <c r="B25" s="3" t="s">
        <v>83</v>
      </c>
      <c r="C25" s="3" t="s">
        <v>84</v>
      </c>
      <c r="D25" s="4">
        <v>17.600000000000001</v>
      </c>
      <c r="E25" s="4">
        <v>8.8000000000000007</v>
      </c>
      <c r="F25" s="4">
        <v>1.6</v>
      </c>
      <c r="G25" s="4">
        <v>0.2</v>
      </c>
      <c r="H25" s="4">
        <v>3.5</v>
      </c>
      <c r="I25" s="6">
        <f>(D25-AVERAGE(D$5:D$486))/_xlfn.STDEV.S(D$5:D$486)</f>
        <v>1.623869575466647</v>
      </c>
      <c r="J25" s="6">
        <f>(E25-AVERAGE(E$5:E$486))/_xlfn.STDEV.S(E$5:E$486)</f>
        <v>3.8497432715534052</v>
      </c>
      <c r="K25" s="6">
        <f>(F25-AVERAGE(F$5:F$486))/_xlfn.STDEV.S(F$5:F$486)</f>
        <v>2.213245777358801</v>
      </c>
      <c r="L25" s="6">
        <f>(G25-AVERAGE(G$5:G$486))/_xlfn.STDEV.S(G$5:G$486)</f>
        <v>-0.44128862328038043</v>
      </c>
      <c r="M25" s="6">
        <f>(H25-AVERAGE(H$5:H$486))/_xlfn.STDEV.S(H$5:H$486)</f>
        <v>-9.6396573492135967E-3</v>
      </c>
      <c r="N25" s="6">
        <f>Table1[[#This Row],[PtsSD]]*$D$1+Table1[[#This Row],[AstSD]]*$E$1+Table1[[#This Row],[StlSD]]*$F$1+Table1[[#This Row],[BlkSD]]*$G$1+Table1[[#This Row],[RbdSD]]*$H$1</f>
        <v>1.5209751685925954</v>
      </c>
    </row>
    <row r="26" spans="1:15" x14ac:dyDescent="0.25">
      <c r="A26" s="3">
        <v>22</v>
      </c>
      <c r="B26" s="3" t="s">
        <v>141</v>
      </c>
      <c r="C26" s="3" t="s">
        <v>101</v>
      </c>
      <c r="D26" s="4">
        <v>13.5</v>
      </c>
      <c r="E26" s="4">
        <v>0.4</v>
      </c>
      <c r="F26" s="4">
        <v>1.2</v>
      </c>
      <c r="G26" s="4">
        <v>1.6</v>
      </c>
      <c r="H26" s="4">
        <v>13.2</v>
      </c>
      <c r="I26" s="6">
        <f>(D26-AVERAGE(D$5:D$486))/_xlfn.STDEV.S(D$5:D$486)</f>
        <v>0.9237755366697562</v>
      </c>
      <c r="J26" s="6">
        <f>(E26-AVERAGE(E$5:E$486))/_xlfn.STDEV.S(E$5:E$486)</f>
        <v>-0.7569777445144027</v>
      </c>
      <c r="K26" s="6">
        <f>(F26-AVERAGE(F$5:F$486))/_xlfn.STDEV.S(F$5:F$486)</f>
        <v>1.2979437913554182</v>
      </c>
      <c r="L26" s="6">
        <f>(G26-AVERAGE(G$5:G$486))/_xlfn.STDEV.S(G$5:G$486)</f>
        <v>2.7849471620890967</v>
      </c>
      <c r="M26" s="6">
        <f>(H26-AVERAGE(H$5:H$486))/_xlfn.STDEV.S(H$5:H$486)</f>
        <v>3.9094259053035429</v>
      </c>
      <c r="N26" s="6">
        <f>Table1[[#This Row],[PtsSD]]*$D$1+Table1[[#This Row],[AstSD]]*$E$1+Table1[[#This Row],[StlSD]]*$F$1+Table1[[#This Row],[BlkSD]]*$G$1+Table1[[#This Row],[RbdSD]]*$H$1</f>
        <v>1.520055936175432</v>
      </c>
    </row>
    <row r="27" spans="1:15" x14ac:dyDescent="0.25">
      <c r="A27" s="3">
        <v>23</v>
      </c>
      <c r="B27" s="3" t="s">
        <v>117</v>
      </c>
      <c r="C27" s="3" t="s">
        <v>95</v>
      </c>
      <c r="D27" s="4">
        <v>15.1</v>
      </c>
      <c r="E27" s="4">
        <v>3</v>
      </c>
      <c r="F27" s="4">
        <v>0.6</v>
      </c>
      <c r="G27" s="4">
        <v>1.9</v>
      </c>
      <c r="H27" s="4">
        <v>9.6999999999999993</v>
      </c>
      <c r="I27" s="6">
        <f>(D27-AVERAGE(D$5:D$486))/_xlfn.STDEV.S(D$5:D$486)</f>
        <v>1.1969829664441525</v>
      </c>
      <c r="J27" s="6">
        <f>(E27-AVERAGE(E$5:E$486))/_xlfn.STDEV.S(E$5:E$486)</f>
        <v>0.66891209379229966</v>
      </c>
      <c r="K27" s="6">
        <f>(F27-AVERAGE(F$5:F$486))/_xlfn.STDEV.S(F$5:F$486)</f>
        <v>-7.5009187649655806E-2</v>
      </c>
      <c r="L27" s="6">
        <f>(G27-AVERAGE(G$5:G$486))/_xlfn.STDEV.S(G$5:G$486)</f>
        <v>3.476283401811127</v>
      </c>
      <c r="M27" s="6">
        <f>(H27-AVERAGE(H$5:H$486))/_xlfn.STDEV.S(H$5:H$486)</f>
        <v>2.4953300837278056</v>
      </c>
      <c r="N27" s="6">
        <f>Table1[[#This Row],[PtsSD]]*$D$1+Table1[[#This Row],[AstSD]]*$E$1+Table1[[#This Row],[StlSD]]*$F$1+Table1[[#This Row],[BlkSD]]*$G$1+Table1[[#This Row],[RbdSD]]*$H$1</f>
        <v>1.5021344575614874</v>
      </c>
    </row>
    <row r="28" spans="1:15" x14ac:dyDescent="0.25">
      <c r="A28" s="3">
        <v>24</v>
      </c>
      <c r="B28" s="3" t="s">
        <v>66</v>
      </c>
      <c r="C28" s="3" t="s">
        <v>67</v>
      </c>
      <c r="D28" s="4">
        <v>18.600000000000001</v>
      </c>
      <c r="E28" s="4">
        <v>2.6</v>
      </c>
      <c r="F28" s="4">
        <v>0.9</v>
      </c>
      <c r="G28" s="4">
        <v>1.5</v>
      </c>
      <c r="H28" s="4">
        <v>8.4</v>
      </c>
      <c r="I28" s="6">
        <f>(D28-AVERAGE(D$5:D$486))/_xlfn.STDEV.S(D$5:D$486)</f>
        <v>1.7946242190756447</v>
      </c>
      <c r="J28" s="6">
        <f>(E28-AVERAGE(E$5:E$486))/_xlfn.STDEV.S(E$5:E$486)</f>
        <v>0.44954442636049935</v>
      </c>
      <c r="K28" s="6">
        <f>(F28-AVERAGE(F$5:F$486))/_xlfn.STDEV.S(F$5:F$486)</f>
        <v>0.61146730185288134</v>
      </c>
      <c r="L28" s="6">
        <f>(G28-AVERAGE(G$5:G$486))/_xlfn.STDEV.S(G$5:G$486)</f>
        <v>2.5545017488484199</v>
      </c>
      <c r="M28" s="6">
        <f>(H28-AVERAGE(H$5:H$486))/_xlfn.STDEV.S(H$5:H$486)</f>
        <v>1.9700944928568183</v>
      </c>
      <c r="N28" s="6">
        <f>Table1[[#This Row],[PtsSD]]*$D$1+Table1[[#This Row],[AstSD]]*$E$1+Table1[[#This Row],[StlSD]]*$F$1+Table1[[#This Row],[BlkSD]]*$G$1+Table1[[#This Row],[RbdSD]]*$H$1</f>
        <v>1.4972104071713521</v>
      </c>
    </row>
    <row r="29" spans="1:15" x14ac:dyDescent="0.25">
      <c r="A29" s="3">
        <v>25</v>
      </c>
      <c r="B29" s="3" t="s">
        <v>87</v>
      </c>
      <c r="C29" s="3" t="s">
        <v>74</v>
      </c>
      <c r="D29" s="4">
        <v>17.399999999999999</v>
      </c>
      <c r="E29" s="4">
        <v>3.4</v>
      </c>
      <c r="F29" s="4">
        <v>0.5</v>
      </c>
      <c r="G29" s="4">
        <v>1.5</v>
      </c>
      <c r="H29" s="4">
        <v>9.6999999999999993</v>
      </c>
      <c r="I29" s="6">
        <f>(D29-AVERAGE(D$5:D$486))/_xlfn.STDEV.S(D$5:D$486)</f>
        <v>1.589718646744847</v>
      </c>
      <c r="J29" s="6">
        <f>(E29-AVERAGE(E$5:E$486))/_xlfn.STDEV.S(E$5:E$486)</f>
        <v>0.88827976122410002</v>
      </c>
      <c r="K29" s="6">
        <f>(F29-AVERAGE(F$5:F$486))/_xlfn.STDEV.S(F$5:F$486)</f>
        <v>-0.30383468415050141</v>
      </c>
      <c r="L29" s="6">
        <f>(G29-AVERAGE(G$5:G$486))/_xlfn.STDEV.S(G$5:G$486)</f>
        <v>2.5545017488484199</v>
      </c>
      <c r="M29" s="6">
        <f>(H29-AVERAGE(H$5:H$486))/_xlfn.STDEV.S(H$5:H$486)</f>
        <v>2.4953300837278056</v>
      </c>
      <c r="N29" s="6">
        <f>Table1[[#This Row],[PtsSD]]*$D$1+Table1[[#This Row],[AstSD]]*$E$1+Table1[[#This Row],[StlSD]]*$F$1+Table1[[#This Row],[BlkSD]]*$G$1+Table1[[#This Row],[RbdSD]]*$H$1</f>
        <v>1.4912376227185229</v>
      </c>
    </row>
    <row r="30" spans="1:15" x14ac:dyDescent="0.25">
      <c r="A30" s="3">
        <v>26</v>
      </c>
      <c r="B30" s="3" t="s">
        <v>100</v>
      </c>
      <c r="C30" s="3" t="s">
        <v>101</v>
      </c>
      <c r="D30" s="4">
        <v>16.399999999999999</v>
      </c>
      <c r="E30" s="4">
        <v>3.3</v>
      </c>
      <c r="F30" s="4">
        <v>1.4</v>
      </c>
      <c r="G30" s="4">
        <v>1.4</v>
      </c>
      <c r="H30" s="4">
        <v>6.8</v>
      </c>
      <c r="I30" s="6">
        <f>(D30-AVERAGE(D$5:D$486))/_xlfn.STDEV.S(D$5:D$486)</f>
        <v>1.4189640031358493</v>
      </c>
      <c r="J30" s="6">
        <f>(E30-AVERAGE(E$5:E$486))/_xlfn.STDEV.S(E$5:E$486)</f>
        <v>0.83343784436614987</v>
      </c>
      <c r="K30" s="6">
        <f>(F30-AVERAGE(F$5:F$486))/_xlfn.STDEV.S(F$5:F$486)</f>
        <v>1.7555947843571094</v>
      </c>
      <c r="L30" s="6">
        <f>(G30-AVERAGE(G$5:G$486))/_xlfn.STDEV.S(G$5:G$486)</f>
        <v>2.3240563356077426</v>
      </c>
      <c r="M30" s="6">
        <f>(H30-AVERAGE(H$5:H$486))/_xlfn.STDEV.S(H$5:H$486)</f>
        <v>1.3236506887079098</v>
      </c>
      <c r="N30" s="6">
        <f>Table1[[#This Row],[PtsSD]]*$D$1+Table1[[#This Row],[AstSD]]*$E$1+Table1[[#This Row],[StlSD]]*$F$1+Table1[[#This Row],[BlkSD]]*$G$1+Table1[[#This Row],[RbdSD]]*$H$1</f>
        <v>1.4690545755502946</v>
      </c>
    </row>
    <row r="31" spans="1:15" x14ac:dyDescent="0.25">
      <c r="A31" s="3">
        <v>27</v>
      </c>
      <c r="B31" s="3" t="s">
        <v>116</v>
      </c>
      <c r="C31" s="3" t="s">
        <v>21</v>
      </c>
      <c r="D31" s="4">
        <v>15.1</v>
      </c>
      <c r="E31" s="4">
        <v>1</v>
      </c>
      <c r="F31" s="4">
        <v>0.5</v>
      </c>
      <c r="G31" s="4">
        <v>2.7</v>
      </c>
      <c r="H31" s="4">
        <v>8.8000000000000007</v>
      </c>
      <c r="I31" s="6">
        <f>(D31-AVERAGE(D$5:D$486))/_xlfn.STDEV.S(D$5:D$486)</f>
        <v>1.1969829664441525</v>
      </c>
      <c r="J31" s="6">
        <f>(E31-AVERAGE(E$5:E$486))/_xlfn.STDEV.S(E$5:E$486)</f>
        <v>-0.42792624336670215</v>
      </c>
      <c r="K31" s="6">
        <f>(F31-AVERAGE(F$5:F$486))/_xlfn.STDEV.S(F$5:F$486)</f>
        <v>-0.30383468415050141</v>
      </c>
      <c r="L31" s="6">
        <f>(G31-AVERAGE(G$5:G$486))/_xlfn.STDEV.S(G$5:G$486)</f>
        <v>5.3198467077365432</v>
      </c>
      <c r="M31" s="6">
        <f>(H31-AVERAGE(H$5:H$486))/_xlfn.STDEV.S(H$5:H$486)</f>
        <v>2.1317054438940453</v>
      </c>
      <c r="N31" s="6">
        <f>Table1[[#This Row],[PtsSD]]*$D$1+Table1[[#This Row],[AstSD]]*$E$1+Table1[[#This Row],[StlSD]]*$F$1+Table1[[#This Row],[BlkSD]]*$G$1+Table1[[#This Row],[RbdSD]]*$H$1</f>
        <v>1.4522525335766208</v>
      </c>
      <c r="O31" s="4"/>
    </row>
    <row r="32" spans="1:15" x14ac:dyDescent="0.25">
      <c r="A32" s="3">
        <v>28</v>
      </c>
      <c r="B32" s="3" t="s">
        <v>78</v>
      </c>
      <c r="C32" s="3" t="s">
        <v>39</v>
      </c>
      <c r="D32" s="4">
        <v>17.899999999999999</v>
      </c>
      <c r="E32" s="4">
        <v>7.4</v>
      </c>
      <c r="F32" s="4">
        <v>1.5</v>
      </c>
      <c r="G32" s="4">
        <v>0.2</v>
      </c>
      <c r="H32" s="4">
        <v>4.7</v>
      </c>
      <c r="I32" s="6">
        <f>(D32-AVERAGE(D$5:D$486))/_xlfn.STDEV.S(D$5:D$486)</f>
        <v>1.6750959685493458</v>
      </c>
      <c r="J32" s="6">
        <f>(E32-AVERAGE(E$5:E$486))/_xlfn.STDEV.S(E$5:E$486)</f>
        <v>3.0819564355421036</v>
      </c>
      <c r="K32" s="6">
        <f>(F32-AVERAGE(F$5:F$486))/_xlfn.STDEV.S(F$5:F$486)</f>
        <v>1.9844202808579552</v>
      </c>
      <c r="L32" s="6">
        <f>(G32-AVERAGE(G$5:G$486))/_xlfn.STDEV.S(G$5:G$486)</f>
        <v>-0.44128862328038043</v>
      </c>
      <c r="M32" s="6">
        <f>(H32-AVERAGE(H$5:H$486))/_xlfn.STDEV.S(H$5:H$486)</f>
        <v>0.47519319576246771</v>
      </c>
      <c r="N32" s="6">
        <f>Table1[[#This Row],[PtsSD]]*$D$1+Table1[[#This Row],[AstSD]]*$E$1+Table1[[#This Row],[StlSD]]*$F$1+Table1[[#This Row],[BlkSD]]*$G$1+Table1[[#This Row],[RbdSD]]*$H$1</f>
        <v>1.4454284654623542</v>
      </c>
      <c r="O32" s="4"/>
    </row>
    <row r="33" spans="1:15" x14ac:dyDescent="0.25">
      <c r="A33" s="3">
        <v>29</v>
      </c>
      <c r="B33" s="3" t="s">
        <v>47</v>
      </c>
      <c r="C33" s="3" t="s">
        <v>48</v>
      </c>
      <c r="D33" s="4">
        <v>20.8</v>
      </c>
      <c r="E33" s="4">
        <v>6.1</v>
      </c>
      <c r="F33" s="4">
        <v>1.5</v>
      </c>
      <c r="G33" s="4">
        <v>0.3</v>
      </c>
      <c r="H33" s="4">
        <v>3.6</v>
      </c>
      <c r="I33" s="6">
        <f>(D33-AVERAGE(D$5:D$486))/_xlfn.STDEV.S(D$5:D$486)</f>
        <v>2.1702844350154393</v>
      </c>
      <c r="J33" s="6">
        <f>(E33-AVERAGE(E$5:E$486))/_xlfn.STDEV.S(E$5:E$486)</f>
        <v>2.3690115163887522</v>
      </c>
      <c r="K33" s="6">
        <f>(F33-AVERAGE(F$5:F$486))/_xlfn.STDEV.S(F$5:F$486)</f>
        <v>1.9844202808579552</v>
      </c>
      <c r="L33" s="6">
        <f>(G33-AVERAGE(G$5:G$486))/_xlfn.STDEV.S(G$5:G$486)</f>
        <v>-0.21084321003970355</v>
      </c>
      <c r="M33" s="6">
        <f>(H33-AVERAGE(H$5:H$486))/_xlfn.STDEV.S(H$5:H$486)</f>
        <v>3.0763080410093208E-2</v>
      </c>
      <c r="N33" s="6">
        <f>Table1[[#This Row],[PtsSD]]*$D$1+Table1[[#This Row],[AstSD]]*$E$1+Table1[[#This Row],[StlSD]]*$F$1+Table1[[#This Row],[BlkSD]]*$G$1+Table1[[#This Row],[RbdSD]]*$H$1</f>
        <v>1.3970768104871387</v>
      </c>
      <c r="O33" s="4"/>
    </row>
    <row r="34" spans="1:15" x14ac:dyDescent="0.25">
      <c r="A34" s="3">
        <v>30</v>
      </c>
      <c r="B34" s="3" t="s">
        <v>125</v>
      </c>
      <c r="C34" s="3" t="s">
        <v>50</v>
      </c>
      <c r="D34" s="4">
        <v>14.3</v>
      </c>
      <c r="E34" s="4">
        <v>7.9</v>
      </c>
      <c r="F34" s="4">
        <v>1.6</v>
      </c>
      <c r="G34" s="4">
        <v>0.4</v>
      </c>
      <c r="H34" s="4">
        <v>4.2</v>
      </c>
      <c r="I34" s="6">
        <f>(D34-AVERAGE(D$5:D$486))/_xlfn.STDEV.S(D$5:D$486)</f>
        <v>1.0603792515569546</v>
      </c>
      <c r="J34" s="6">
        <f>(E34-AVERAGE(E$5:E$486))/_xlfn.STDEV.S(E$5:E$486)</f>
        <v>3.3561660198318544</v>
      </c>
      <c r="K34" s="6">
        <f>(F34-AVERAGE(F$5:F$486))/_xlfn.STDEV.S(F$5:F$486)</f>
        <v>2.213245777358801</v>
      </c>
      <c r="L34" s="6">
        <f>(G34-AVERAGE(G$5:G$486))/_xlfn.STDEV.S(G$5:G$486)</f>
        <v>1.9602203200973445E-2</v>
      </c>
      <c r="M34" s="6">
        <f>(H34-AVERAGE(H$5:H$486))/_xlfn.STDEV.S(H$5:H$486)</f>
        <v>0.27317950696593385</v>
      </c>
      <c r="N34" s="6">
        <f>Table1[[#This Row],[PtsSD]]*$D$1+Table1[[#This Row],[AstSD]]*$E$1+Table1[[#This Row],[StlSD]]*$F$1+Table1[[#This Row],[BlkSD]]*$G$1+Table1[[#This Row],[RbdSD]]*$H$1</f>
        <v>1.3789100779106103</v>
      </c>
      <c r="O34" s="4"/>
    </row>
    <row r="35" spans="1:15" x14ac:dyDescent="0.25">
      <c r="A35" s="3">
        <v>31</v>
      </c>
      <c r="B35" s="3" t="s">
        <v>169</v>
      </c>
      <c r="C35" s="3" t="s">
        <v>93</v>
      </c>
      <c r="D35" s="4">
        <v>11.7</v>
      </c>
      <c r="E35" s="4">
        <v>9.8000000000000007</v>
      </c>
      <c r="F35" s="4">
        <v>1.3</v>
      </c>
      <c r="G35" s="4">
        <v>0.1</v>
      </c>
      <c r="H35" s="4">
        <v>5.5</v>
      </c>
      <c r="I35" s="6">
        <f>(D35-AVERAGE(D$5:D$486))/_xlfn.STDEV.S(D$5:D$486)</f>
        <v>0.61641717817356034</v>
      </c>
      <c r="J35" s="6">
        <f>(E35-AVERAGE(E$5:E$486))/_xlfn.STDEV.S(E$5:E$486)</f>
        <v>4.3981624401329071</v>
      </c>
      <c r="K35" s="6">
        <f>(F35-AVERAGE(F$5:F$486))/_xlfn.STDEV.S(F$5:F$486)</f>
        <v>1.526769287856264</v>
      </c>
      <c r="L35" s="6">
        <f>(G35-AVERAGE(G$5:G$486))/_xlfn.STDEV.S(G$5:G$486)</f>
        <v>-0.67173403652105745</v>
      </c>
      <c r="M35" s="6">
        <f>(H35-AVERAGE(H$5:H$486))/_xlfn.STDEV.S(H$5:H$486)</f>
        <v>0.79841509783692177</v>
      </c>
      <c r="N35" s="6">
        <f>Table1[[#This Row],[PtsSD]]*$D$1+Table1[[#This Row],[AstSD]]*$E$1+Table1[[#This Row],[StlSD]]*$F$1+Table1[[#This Row],[BlkSD]]*$G$1+Table1[[#This Row],[RbdSD]]*$H$1</f>
        <v>1.3524959487463148</v>
      </c>
      <c r="O35" s="4"/>
    </row>
    <row r="36" spans="1:15" x14ac:dyDescent="0.25">
      <c r="A36" s="3">
        <v>32</v>
      </c>
      <c r="B36" s="3" t="s">
        <v>219</v>
      </c>
      <c r="C36" s="3" t="s">
        <v>27</v>
      </c>
      <c r="D36" s="4">
        <v>9.5</v>
      </c>
      <c r="E36" s="4">
        <v>8.6</v>
      </c>
      <c r="F36" s="4">
        <v>2.2999999999999998</v>
      </c>
      <c r="G36" s="4">
        <v>0.1</v>
      </c>
      <c r="H36" s="4">
        <v>4.2</v>
      </c>
      <c r="I36" s="6">
        <f>(D36-AVERAGE(D$5:D$486))/_xlfn.STDEV.S(D$5:D$486)</f>
        <v>0.24075696223376555</v>
      </c>
      <c r="J36" s="6">
        <f>(E36-AVERAGE(E$5:E$486))/_xlfn.STDEV.S(E$5:E$486)</f>
        <v>3.7400594378375045</v>
      </c>
      <c r="K36" s="6">
        <f>(F36-AVERAGE(F$5:F$486))/_xlfn.STDEV.S(F$5:F$486)</f>
        <v>3.81502425286472</v>
      </c>
      <c r="L36" s="6">
        <f>(G36-AVERAGE(G$5:G$486))/_xlfn.STDEV.S(G$5:G$486)</f>
        <v>-0.67173403652105745</v>
      </c>
      <c r="M36" s="6">
        <f>(H36-AVERAGE(H$5:H$486))/_xlfn.STDEV.S(H$5:H$486)</f>
        <v>0.27317950696593385</v>
      </c>
      <c r="N36" s="6">
        <f>Table1[[#This Row],[PtsSD]]*$D$1+Table1[[#This Row],[AstSD]]*$E$1+Table1[[#This Row],[StlSD]]*$F$1+Table1[[#This Row],[BlkSD]]*$G$1+Table1[[#This Row],[RbdSD]]*$H$1</f>
        <v>1.3463684100823667</v>
      </c>
      <c r="O36" s="4"/>
    </row>
    <row r="37" spans="1:15" x14ac:dyDescent="0.25">
      <c r="A37" s="3">
        <v>33</v>
      </c>
      <c r="B37" s="3" t="s">
        <v>64</v>
      </c>
      <c r="C37" s="3" t="s">
        <v>46</v>
      </c>
      <c r="D37" s="4">
        <v>19</v>
      </c>
      <c r="E37" s="4">
        <v>5.7</v>
      </c>
      <c r="F37" s="4">
        <v>1.7</v>
      </c>
      <c r="G37" s="4">
        <v>0.3</v>
      </c>
      <c r="H37" s="4">
        <v>3.6</v>
      </c>
      <c r="I37" s="6">
        <f>(D37-AVERAGE(D$5:D$486))/_xlfn.STDEV.S(D$5:D$486)</f>
        <v>1.8629260765192435</v>
      </c>
      <c r="J37" s="6">
        <f>(E37-AVERAGE(E$5:E$486))/_xlfn.STDEV.S(E$5:E$486)</f>
        <v>2.149643848956952</v>
      </c>
      <c r="K37" s="6">
        <f>(F37-AVERAGE(F$5:F$486))/_xlfn.STDEV.S(F$5:F$486)</f>
        <v>2.4420712738596464</v>
      </c>
      <c r="L37" s="6">
        <f>(G37-AVERAGE(G$5:G$486))/_xlfn.STDEV.S(G$5:G$486)</f>
        <v>-0.21084321003970355</v>
      </c>
      <c r="M37" s="6">
        <f>(H37-AVERAGE(H$5:H$486))/_xlfn.STDEV.S(H$5:H$486)</f>
        <v>3.0763080410093208E-2</v>
      </c>
      <c r="N37" s="6">
        <f>Table1[[#This Row],[PtsSD]]*$D$1+Table1[[#This Row],[AstSD]]*$E$1+Table1[[#This Row],[StlSD]]*$F$1+Table1[[#This Row],[BlkSD]]*$G$1+Table1[[#This Row],[RbdSD]]*$H$1</f>
        <v>1.3296434184021735</v>
      </c>
      <c r="O37" s="4"/>
    </row>
    <row r="38" spans="1:15" x14ac:dyDescent="0.25">
      <c r="A38" s="3">
        <v>34</v>
      </c>
      <c r="B38" s="3" t="s">
        <v>57</v>
      </c>
      <c r="C38" s="3" t="s">
        <v>37</v>
      </c>
      <c r="D38" s="4">
        <v>20</v>
      </c>
      <c r="E38" s="4">
        <v>2.9</v>
      </c>
      <c r="F38" s="4">
        <v>1.3</v>
      </c>
      <c r="G38" s="4">
        <v>0.8</v>
      </c>
      <c r="H38" s="4">
        <v>6</v>
      </c>
      <c r="I38" s="6">
        <f>(D38-AVERAGE(D$5:D$486))/_xlfn.STDEV.S(D$5:D$486)</f>
        <v>2.033680720128241</v>
      </c>
      <c r="J38" s="6">
        <f>(E38-AVERAGE(E$5:E$486))/_xlfn.STDEV.S(E$5:E$486)</f>
        <v>0.61407017693434951</v>
      </c>
      <c r="K38" s="6">
        <f>(F38-AVERAGE(F$5:F$486))/_xlfn.STDEV.S(F$5:F$486)</f>
        <v>1.526769287856264</v>
      </c>
      <c r="L38" s="6">
        <f>(G38-AVERAGE(G$5:G$486))/_xlfn.STDEV.S(G$5:G$486)</f>
        <v>0.94138385616368114</v>
      </c>
      <c r="M38" s="6">
        <f>(H38-AVERAGE(H$5:H$486))/_xlfn.STDEV.S(H$5:H$486)</f>
        <v>1.0004287866334556</v>
      </c>
      <c r="N38" s="6">
        <f>Table1[[#This Row],[PtsSD]]*$D$1+Table1[[#This Row],[AstSD]]*$E$1+Table1[[#This Row],[StlSD]]*$F$1+Table1[[#This Row],[BlkSD]]*$G$1+Table1[[#This Row],[RbdSD]]*$H$1</f>
        <v>1.3032269803550252</v>
      </c>
      <c r="O38" s="4"/>
    </row>
    <row r="39" spans="1:15" x14ac:dyDescent="0.25">
      <c r="A39" s="3">
        <v>35</v>
      </c>
      <c r="B39" s="3" t="s">
        <v>75</v>
      </c>
      <c r="C39" s="3" t="s">
        <v>76</v>
      </c>
      <c r="D39" s="4">
        <v>17.899999999999999</v>
      </c>
      <c r="E39" s="4">
        <v>2.2999999999999998</v>
      </c>
      <c r="F39" s="4">
        <v>2.1</v>
      </c>
      <c r="G39" s="4">
        <v>0.5</v>
      </c>
      <c r="H39" s="4">
        <v>6</v>
      </c>
      <c r="I39" s="6">
        <f>(D39-AVERAGE(D$5:D$486))/_xlfn.STDEV.S(D$5:D$486)</f>
        <v>1.6750959685493458</v>
      </c>
      <c r="J39" s="6">
        <f>(E39-AVERAGE(E$5:E$486))/_xlfn.STDEV.S(E$5:E$486)</f>
        <v>0.28501867578664891</v>
      </c>
      <c r="K39" s="6">
        <f>(F39-AVERAGE(F$5:F$486))/_xlfn.STDEV.S(F$5:F$486)</f>
        <v>3.3573732598630293</v>
      </c>
      <c r="L39" s="6">
        <f>(G39-AVERAGE(G$5:G$486))/_xlfn.STDEV.S(G$5:G$486)</f>
        <v>0.2500476164416503</v>
      </c>
      <c r="M39" s="6">
        <f>(H39-AVERAGE(H$5:H$486))/_xlfn.STDEV.S(H$5:H$486)</f>
        <v>1.0004287866334556</v>
      </c>
      <c r="N39" s="6">
        <f>Table1[[#This Row],[PtsSD]]*$D$1+Table1[[#This Row],[AstSD]]*$E$1+Table1[[#This Row],[StlSD]]*$F$1+Table1[[#This Row],[BlkSD]]*$G$1+Table1[[#This Row],[RbdSD]]*$H$1</f>
        <v>1.3007314144945268</v>
      </c>
      <c r="O39" s="4"/>
    </row>
    <row r="40" spans="1:15" x14ac:dyDescent="0.25">
      <c r="A40" s="3">
        <v>36</v>
      </c>
      <c r="B40" s="3" t="s">
        <v>81</v>
      </c>
      <c r="C40" s="3" t="s">
        <v>55</v>
      </c>
      <c r="D40" s="4">
        <v>17.7</v>
      </c>
      <c r="E40" s="4">
        <v>5.5</v>
      </c>
      <c r="F40" s="4">
        <v>1.6</v>
      </c>
      <c r="G40" s="4">
        <v>0.3</v>
      </c>
      <c r="H40" s="4">
        <v>4.7</v>
      </c>
      <c r="I40" s="6">
        <f>(D40-AVERAGE(D$5:D$486))/_xlfn.STDEV.S(D$5:D$486)</f>
        <v>1.6409450398275465</v>
      </c>
      <c r="J40" s="6">
        <f>(E40-AVERAGE(E$5:E$486))/_xlfn.STDEV.S(E$5:E$486)</f>
        <v>2.0399600152410517</v>
      </c>
      <c r="K40" s="6">
        <f>(F40-AVERAGE(F$5:F$486))/_xlfn.STDEV.S(F$5:F$486)</f>
        <v>2.213245777358801</v>
      </c>
      <c r="L40" s="6">
        <f>(G40-AVERAGE(G$5:G$486))/_xlfn.STDEV.S(G$5:G$486)</f>
        <v>-0.21084321003970355</v>
      </c>
      <c r="M40" s="6">
        <f>(H40-AVERAGE(H$5:H$486))/_xlfn.STDEV.S(H$5:H$486)</f>
        <v>0.47519319576246771</v>
      </c>
      <c r="N40" s="6">
        <f>Table1[[#This Row],[PtsSD]]*$D$1+Table1[[#This Row],[AstSD]]*$E$1+Table1[[#This Row],[StlSD]]*$F$1+Table1[[#This Row],[BlkSD]]*$G$1+Table1[[#This Row],[RbdSD]]*$H$1</f>
        <v>1.2956745392468325</v>
      </c>
      <c r="O40" s="4"/>
    </row>
    <row r="41" spans="1:15" x14ac:dyDescent="0.25">
      <c r="A41" s="3">
        <v>37</v>
      </c>
      <c r="B41" s="3" t="s">
        <v>63</v>
      </c>
      <c r="C41" s="3" t="s">
        <v>25</v>
      </c>
      <c r="D41" s="4">
        <v>19</v>
      </c>
      <c r="E41" s="4">
        <v>4.7</v>
      </c>
      <c r="F41" s="4">
        <v>1.5</v>
      </c>
      <c r="G41" s="4">
        <v>0.5</v>
      </c>
      <c r="H41" s="4">
        <v>4.5</v>
      </c>
      <c r="I41" s="6">
        <f>(D41-AVERAGE(D$5:D$486))/_xlfn.STDEV.S(D$5:D$486)</f>
        <v>1.8629260765192435</v>
      </c>
      <c r="J41" s="6">
        <f>(E41-AVERAGE(E$5:E$486))/_xlfn.STDEV.S(E$5:E$486)</f>
        <v>1.6012246803774512</v>
      </c>
      <c r="K41" s="6">
        <f>(F41-AVERAGE(F$5:F$486))/_xlfn.STDEV.S(F$5:F$486)</f>
        <v>1.9844202808579552</v>
      </c>
      <c r="L41" s="6">
        <f>(G41-AVERAGE(G$5:G$486))/_xlfn.STDEV.S(G$5:G$486)</f>
        <v>0.2500476164416503</v>
      </c>
      <c r="M41" s="6">
        <f>(H41-AVERAGE(H$5:H$486))/_xlfn.STDEV.S(H$5:H$486)</f>
        <v>0.3943877202438541</v>
      </c>
      <c r="N41" s="6">
        <f>Table1[[#This Row],[PtsSD]]*$D$1+Table1[[#This Row],[AstSD]]*$E$1+Table1[[#This Row],[StlSD]]*$F$1+Table1[[#This Row],[BlkSD]]*$G$1+Table1[[#This Row],[RbdSD]]*$H$1</f>
        <v>1.293170487674975</v>
      </c>
      <c r="O41" s="4"/>
    </row>
    <row r="42" spans="1:15" x14ac:dyDescent="0.25">
      <c r="A42" s="3">
        <v>38</v>
      </c>
      <c r="B42" s="3" t="s">
        <v>54</v>
      </c>
      <c r="C42" s="3" t="s">
        <v>55</v>
      </c>
      <c r="D42" s="4">
        <v>20.3</v>
      </c>
      <c r="E42" s="4">
        <v>5.9</v>
      </c>
      <c r="F42" s="4">
        <v>1.4</v>
      </c>
      <c r="G42" s="4">
        <v>0.3</v>
      </c>
      <c r="H42" s="4">
        <v>3.2</v>
      </c>
      <c r="I42" s="6">
        <f>(D42-AVERAGE(D$5:D$486))/_xlfn.STDEV.S(D$5:D$486)</f>
        <v>2.0849071132109405</v>
      </c>
      <c r="J42" s="6">
        <f>(E42-AVERAGE(E$5:E$486))/_xlfn.STDEV.S(E$5:E$486)</f>
        <v>2.2593276826728523</v>
      </c>
      <c r="K42" s="6">
        <f>(F42-AVERAGE(F$5:F$486))/_xlfn.STDEV.S(F$5:F$486)</f>
        <v>1.7555947843571094</v>
      </c>
      <c r="L42" s="6">
        <f>(G42-AVERAGE(G$5:G$486))/_xlfn.STDEV.S(G$5:G$486)</f>
        <v>-0.21084321003970355</v>
      </c>
      <c r="M42" s="6">
        <f>(H42-AVERAGE(H$5:H$486))/_xlfn.STDEV.S(H$5:H$486)</f>
        <v>-0.13084787062713382</v>
      </c>
      <c r="N42" s="6">
        <f>Table1[[#This Row],[PtsSD]]*$D$1+Table1[[#This Row],[AstSD]]*$E$1+Table1[[#This Row],[StlSD]]*$F$1+Table1[[#This Row],[BlkSD]]*$G$1+Table1[[#This Row],[RbdSD]]*$H$1</f>
        <v>1.2828808325200369</v>
      </c>
      <c r="O42" s="4"/>
    </row>
    <row r="43" spans="1:15" x14ac:dyDescent="0.25">
      <c r="A43" s="3">
        <v>39</v>
      </c>
      <c r="B43" s="3" t="s">
        <v>120</v>
      </c>
      <c r="C43" s="3" t="s">
        <v>86</v>
      </c>
      <c r="D43" s="4">
        <v>14.6</v>
      </c>
      <c r="E43" s="4">
        <v>3.6</v>
      </c>
      <c r="F43" s="4">
        <v>1</v>
      </c>
      <c r="G43" s="4">
        <v>1.3</v>
      </c>
      <c r="H43" s="4">
        <v>7.2</v>
      </c>
      <c r="I43" s="6">
        <f>(D43-AVERAGE(D$5:D$486))/_xlfn.STDEV.S(D$5:D$486)</f>
        <v>1.1116056446396536</v>
      </c>
      <c r="J43" s="6">
        <f>(E43-AVERAGE(E$5:E$486))/_xlfn.STDEV.S(E$5:E$486)</f>
        <v>0.99796359494000031</v>
      </c>
      <c r="K43" s="6">
        <f>(F43-AVERAGE(F$5:F$486))/_xlfn.STDEV.S(F$5:F$486)</f>
        <v>0.84029279835372694</v>
      </c>
      <c r="L43" s="6">
        <f>(G43-AVERAGE(G$5:G$486))/_xlfn.STDEV.S(G$5:G$486)</f>
        <v>2.0936109223670658</v>
      </c>
      <c r="M43" s="6">
        <f>(H43-AVERAGE(H$5:H$486))/_xlfn.STDEV.S(H$5:H$486)</f>
        <v>1.485261639745137</v>
      </c>
      <c r="N43" s="6">
        <f>Table1[[#This Row],[PtsSD]]*$D$1+Table1[[#This Row],[AstSD]]*$E$1+Table1[[#This Row],[StlSD]]*$F$1+Table1[[#This Row],[BlkSD]]*$G$1+Table1[[#This Row],[RbdSD]]*$H$1</f>
        <v>1.2702122984370425</v>
      </c>
      <c r="O43" s="4"/>
    </row>
    <row r="44" spans="1:15" x14ac:dyDescent="0.25">
      <c r="A44" s="3">
        <v>40</v>
      </c>
      <c r="B44" s="3" t="s">
        <v>126</v>
      </c>
      <c r="C44" s="3" t="s">
        <v>72</v>
      </c>
      <c r="D44" s="4">
        <v>14.2</v>
      </c>
      <c r="E44" s="4">
        <v>1.8</v>
      </c>
      <c r="F44" s="4">
        <v>1.1000000000000001</v>
      </c>
      <c r="G44" s="4">
        <v>0.8</v>
      </c>
      <c r="H44" s="4">
        <v>11</v>
      </c>
      <c r="I44" s="6">
        <f>(D44-AVERAGE(D$5:D$486))/_xlfn.STDEV.S(D$5:D$486)</f>
        <v>1.0433037871960544</v>
      </c>
      <c r="J44" s="6">
        <f>(E44-AVERAGE(E$5:E$486))/_xlfn.STDEV.S(E$5:E$486)</f>
        <v>1.0809091496898595E-2</v>
      </c>
      <c r="K44" s="6">
        <f>(F44-AVERAGE(F$5:F$486))/_xlfn.STDEV.S(F$5:F$486)</f>
        <v>1.0691182948545728</v>
      </c>
      <c r="L44" s="6">
        <f>(G44-AVERAGE(G$5:G$486))/_xlfn.STDEV.S(G$5:G$486)</f>
        <v>0.94138385616368114</v>
      </c>
      <c r="M44" s="6">
        <f>(H44-AVERAGE(H$5:H$486))/_xlfn.STDEV.S(H$5:H$486)</f>
        <v>3.0205656745987941</v>
      </c>
      <c r="N44" s="6">
        <f>Table1[[#This Row],[PtsSD]]*$D$1+Table1[[#This Row],[AstSD]]*$E$1+Table1[[#This Row],[StlSD]]*$F$1+Table1[[#This Row],[BlkSD]]*$G$1+Table1[[#This Row],[RbdSD]]*$H$1</f>
        <v>1.220841412030693</v>
      </c>
      <c r="O44" s="4"/>
    </row>
    <row r="45" spans="1:15" x14ac:dyDescent="0.25">
      <c r="A45" s="3">
        <v>41</v>
      </c>
      <c r="B45" s="3" t="s">
        <v>103</v>
      </c>
      <c r="C45" s="3" t="s">
        <v>104</v>
      </c>
      <c r="D45" s="4">
        <v>16.2</v>
      </c>
      <c r="E45" s="4">
        <v>5.2</v>
      </c>
      <c r="F45" s="4">
        <v>1.4</v>
      </c>
      <c r="G45" s="4">
        <v>0.5</v>
      </c>
      <c r="H45" s="4">
        <v>5.0999999999999996</v>
      </c>
      <c r="I45" s="6">
        <f>(D45-AVERAGE(D$5:D$486))/_xlfn.STDEV.S(D$5:D$486)</f>
        <v>1.3848130744140499</v>
      </c>
      <c r="J45" s="6">
        <f>(E45-AVERAGE(E$5:E$486))/_xlfn.STDEV.S(E$5:E$486)</f>
        <v>1.8754342646672018</v>
      </c>
      <c r="K45" s="6">
        <f>(F45-AVERAGE(F$5:F$486))/_xlfn.STDEV.S(F$5:F$486)</f>
        <v>1.7555947843571094</v>
      </c>
      <c r="L45" s="6">
        <f>(G45-AVERAGE(G$5:G$486))/_xlfn.STDEV.S(G$5:G$486)</f>
        <v>0.2500476164416503</v>
      </c>
      <c r="M45" s="6">
        <f>(H45-AVERAGE(H$5:H$486))/_xlfn.STDEV.S(H$5:H$486)</f>
        <v>0.63680414679969455</v>
      </c>
      <c r="N45" s="6">
        <f>Table1[[#This Row],[PtsSD]]*$D$1+Table1[[#This Row],[AstSD]]*$E$1+Table1[[#This Row],[StlSD]]*$F$1+Table1[[#This Row],[BlkSD]]*$G$1+Table1[[#This Row],[RbdSD]]*$H$1</f>
        <v>1.2187379647374084</v>
      </c>
      <c r="O45" s="4"/>
    </row>
    <row r="46" spans="1:15" x14ac:dyDescent="0.25">
      <c r="A46" s="3">
        <v>42</v>
      </c>
      <c r="B46" s="3" t="s">
        <v>82</v>
      </c>
      <c r="C46" s="3" t="s">
        <v>41</v>
      </c>
      <c r="D46" s="4">
        <v>17.7</v>
      </c>
      <c r="E46" s="4">
        <v>6.1</v>
      </c>
      <c r="F46" s="4">
        <v>1.2</v>
      </c>
      <c r="G46" s="4">
        <v>0.4</v>
      </c>
      <c r="H46" s="4">
        <v>4.2</v>
      </c>
      <c r="I46" s="6">
        <f>(D46-AVERAGE(D$5:D$486))/_xlfn.STDEV.S(D$5:D$486)</f>
        <v>1.6409450398275465</v>
      </c>
      <c r="J46" s="6">
        <f>(E46-AVERAGE(E$5:E$486))/_xlfn.STDEV.S(E$5:E$486)</f>
        <v>2.3690115163887522</v>
      </c>
      <c r="K46" s="6">
        <f>(F46-AVERAGE(F$5:F$486))/_xlfn.STDEV.S(F$5:F$486)</f>
        <v>1.2979437913554182</v>
      </c>
      <c r="L46" s="6">
        <f>(G46-AVERAGE(G$5:G$486))/_xlfn.STDEV.S(G$5:G$486)</f>
        <v>1.9602203200973445E-2</v>
      </c>
      <c r="M46" s="6">
        <f>(H46-AVERAGE(H$5:H$486))/_xlfn.STDEV.S(H$5:H$486)</f>
        <v>0.27317950696593385</v>
      </c>
      <c r="N46" s="6">
        <f>Table1[[#This Row],[PtsSD]]*$D$1+Table1[[#This Row],[AstSD]]*$E$1+Table1[[#This Row],[StlSD]]*$F$1+Table1[[#This Row],[BlkSD]]*$G$1+Table1[[#This Row],[RbdSD]]*$H$1</f>
        <v>1.2183536158026598</v>
      </c>
    </row>
    <row r="47" spans="1:15" x14ac:dyDescent="0.25">
      <c r="A47" s="3">
        <v>43</v>
      </c>
      <c r="B47" s="3" t="s">
        <v>38</v>
      </c>
      <c r="C47" s="3" t="s">
        <v>39</v>
      </c>
      <c r="D47" s="4">
        <v>22.7</v>
      </c>
      <c r="E47" s="4">
        <v>4</v>
      </c>
      <c r="F47" s="4">
        <v>1.1000000000000001</v>
      </c>
      <c r="G47" s="4">
        <v>0.4</v>
      </c>
      <c r="H47" s="4">
        <v>4.3</v>
      </c>
      <c r="I47" s="6">
        <f>(D47-AVERAGE(D$5:D$486))/_xlfn.STDEV.S(D$5:D$486)</f>
        <v>2.4947182578725347</v>
      </c>
      <c r="J47" s="6">
        <f>(E47-AVERAGE(E$5:E$486))/_xlfn.STDEV.S(E$5:E$486)</f>
        <v>1.2173312623718004</v>
      </c>
      <c r="K47" s="6">
        <f>(F47-AVERAGE(F$5:F$486))/_xlfn.STDEV.S(F$5:F$486)</f>
        <v>1.0691182948545728</v>
      </c>
      <c r="L47" s="6">
        <f>(G47-AVERAGE(G$5:G$486))/_xlfn.STDEV.S(G$5:G$486)</f>
        <v>1.9602203200973445E-2</v>
      </c>
      <c r="M47" s="6">
        <f>(H47-AVERAGE(H$5:H$486))/_xlfn.STDEV.S(H$5:H$486)</f>
        <v>0.31358224472524049</v>
      </c>
      <c r="N47" s="6">
        <f>Table1[[#This Row],[PtsSD]]*$D$1+Table1[[#This Row],[AstSD]]*$E$1+Table1[[#This Row],[StlSD]]*$F$1+Table1[[#This Row],[BlkSD]]*$G$1+Table1[[#This Row],[RbdSD]]*$H$1</f>
        <v>1.2179062534895004</v>
      </c>
    </row>
    <row r="48" spans="1:15" x14ac:dyDescent="0.25">
      <c r="A48" s="3">
        <v>44</v>
      </c>
      <c r="B48" s="3" t="s">
        <v>56</v>
      </c>
      <c r="C48" s="3" t="s">
        <v>37</v>
      </c>
      <c r="D48" s="4">
        <v>20.3</v>
      </c>
      <c r="E48" s="4">
        <v>6.3</v>
      </c>
      <c r="F48" s="4">
        <v>1.3</v>
      </c>
      <c r="G48" s="4">
        <v>0.1</v>
      </c>
      <c r="H48" s="4">
        <v>2.9</v>
      </c>
      <c r="I48" s="6">
        <f>(D48-AVERAGE(D$5:D$486))/_xlfn.STDEV.S(D$5:D$486)</f>
        <v>2.0849071132109405</v>
      </c>
      <c r="J48" s="6">
        <f>(E48-AVERAGE(E$5:E$486))/_xlfn.STDEV.S(E$5:E$486)</f>
        <v>2.4786953501046525</v>
      </c>
      <c r="K48" s="6">
        <f>(F48-AVERAGE(F$5:F$486))/_xlfn.STDEV.S(F$5:F$486)</f>
        <v>1.526769287856264</v>
      </c>
      <c r="L48" s="6">
        <f>(G48-AVERAGE(G$5:G$486))/_xlfn.STDEV.S(G$5:G$486)</f>
        <v>-0.67173403652105745</v>
      </c>
      <c r="M48" s="6">
        <f>(H48-AVERAGE(H$5:H$486))/_xlfn.STDEV.S(H$5:H$486)</f>
        <v>-0.25205608390505424</v>
      </c>
      <c r="N48" s="6">
        <f>Table1[[#This Row],[PtsSD]]*$D$1+Table1[[#This Row],[AstSD]]*$E$1+Table1[[#This Row],[StlSD]]*$F$1+Table1[[#This Row],[BlkSD]]*$G$1+Table1[[#This Row],[RbdSD]]*$H$1</f>
        <v>1.1990552749034828</v>
      </c>
    </row>
    <row r="49" spans="1:14" x14ac:dyDescent="0.25">
      <c r="A49" s="3">
        <v>45</v>
      </c>
      <c r="B49" s="3" t="s">
        <v>52</v>
      </c>
      <c r="C49" s="3" t="s">
        <v>53</v>
      </c>
      <c r="D49" s="4">
        <v>20.7</v>
      </c>
      <c r="E49" s="4">
        <v>0.9</v>
      </c>
      <c r="F49" s="4">
        <v>0.5</v>
      </c>
      <c r="G49" s="4">
        <v>1.8</v>
      </c>
      <c r="H49" s="4">
        <v>6</v>
      </c>
      <c r="I49" s="6">
        <f>(D49-AVERAGE(D$5:D$486))/_xlfn.STDEV.S(D$5:D$486)</f>
        <v>2.1532089706545392</v>
      </c>
      <c r="J49" s="6">
        <f>(E49-AVERAGE(E$5:E$486))/_xlfn.STDEV.S(E$5:E$486)</f>
        <v>-0.48276816022465224</v>
      </c>
      <c r="K49" s="6">
        <f>(F49-AVERAGE(F$5:F$486))/_xlfn.STDEV.S(F$5:F$486)</f>
        <v>-0.30383468415050141</v>
      </c>
      <c r="L49" s="6">
        <f>(G49-AVERAGE(G$5:G$486))/_xlfn.STDEV.S(G$5:G$486)</f>
        <v>3.2458379885704498</v>
      </c>
      <c r="M49" s="6">
        <f>(H49-AVERAGE(H$5:H$486))/_xlfn.STDEV.S(H$5:H$486)</f>
        <v>1.0004287866334556</v>
      </c>
      <c r="N49" s="6">
        <f>Table1[[#This Row],[PtsSD]]*$D$1+Table1[[#This Row],[AstSD]]*$E$1+Table1[[#This Row],[StlSD]]*$F$1+Table1[[#This Row],[BlkSD]]*$G$1+Table1[[#This Row],[RbdSD]]*$H$1</f>
        <v>1.1907953121411148</v>
      </c>
    </row>
    <row r="50" spans="1:14" x14ac:dyDescent="0.25">
      <c r="A50" s="3">
        <v>46</v>
      </c>
      <c r="B50" s="3" t="s">
        <v>45</v>
      </c>
      <c r="C50" s="3" t="s">
        <v>46</v>
      </c>
      <c r="D50" s="4">
        <v>21.7</v>
      </c>
      <c r="E50" s="4">
        <v>2.7</v>
      </c>
      <c r="F50" s="4">
        <v>0.9</v>
      </c>
      <c r="G50" s="4">
        <v>0.6</v>
      </c>
      <c r="H50" s="4">
        <v>6.2</v>
      </c>
      <c r="I50" s="6">
        <f>(D50-AVERAGE(D$5:D$486))/_xlfn.STDEV.S(D$5:D$486)</f>
        <v>2.3239636142635369</v>
      </c>
      <c r="J50" s="6">
        <f>(E50-AVERAGE(E$5:E$486))/_xlfn.STDEV.S(E$5:E$486)</f>
        <v>0.50438634321844955</v>
      </c>
      <c r="K50" s="6">
        <f>(F50-AVERAGE(F$5:F$486))/_xlfn.STDEV.S(F$5:F$486)</f>
        <v>0.61146730185288134</v>
      </c>
      <c r="L50" s="6">
        <f>(G50-AVERAGE(G$5:G$486))/_xlfn.STDEV.S(G$5:G$486)</f>
        <v>0.48049302968232716</v>
      </c>
      <c r="M50" s="6">
        <f>(H50-AVERAGE(H$5:H$486))/_xlfn.STDEV.S(H$5:H$486)</f>
        <v>1.0812342621520692</v>
      </c>
      <c r="N50" s="6">
        <f>Table1[[#This Row],[PtsSD]]*$D$1+Table1[[#This Row],[AstSD]]*$E$1+Table1[[#This Row],[StlSD]]*$F$1+Table1[[#This Row],[BlkSD]]*$G$1+Table1[[#This Row],[RbdSD]]*$H$1</f>
        <v>1.1781072550834462</v>
      </c>
    </row>
    <row r="51" spans="1:14" x14ac:dyDescent="0.25">
      <c r="A51" s="3">
        <v>47</v>
      </c>
      <c r="B51" s="3" t="s">
        <v>152</v>
      </c>
      <c r="C51" s="3" t="s">
        <v>35</v>
      </c>
      <c r="D51" s="4">
        <v>13</v>
      </c>
      <c r="E51" s="4">
        <v>5.0999999999999996</v>
      </c>
      <c r="F51" s="4">
        <v>0.9</v>
      </c>
      <c r="G51" s="4">
        <v>0.7</v>
      </c>
      <c r="H51" s="4">
        <v>7.5</v>
      </c>
      <c r="I51" s="6">
        <f>(D51-AVERAGE(D$5:D$486))/_xlfn.STDEV.S(D$5:D$486)</f>
        <v>0.83839821486525745</v>
      </c>
      <c r="J51" s="6">
        <f>(E51-AVERAGE(E$5:E$486))/_xlfn.STDEV.S(E$5:E$486)</f>
        <v>1.8205923478092514</v>
      </c>
      <c r="K51" s="6">
        <f>(F51-AVERAGE(F$5:F$486))/_xlfn.STDEV.S(F$5:F$486)</f>
        <v>0.61146730185288134</v>
      </c>
      <c r="L51" s="6">
        <f>(G51-AVERAGE(G$5:G$486))/_xlfn.STDEV.S(G$5:G$486)</f>
        <v>0.71093844292300401</v>
      </c>
      <c r="M51" s="6">
        <f>(H51-AVERAGE(H$5:H$486))/_xlfn.STDEV.S(H$5:H$486)</f>
        <v>1.6064698530230572</v>
      </c>
      <c r="N51" s="6">
        <f>Table1[[#This Row],[PtsSD]]*$D$1+Table1[[#This Row],[AstSD]]*$E$1+Table1[[#This Row],[StlSD]]*$F$1+Table1[[#This Row],[BlkSD]]*$G$1+Table1[[#This Row],[RbdSD]]*$H$1</f>
        <v>1.1352927663424217</v>
      </c>
    </row>
    <row r="52" spans="1:14" x14ac:dyDescent="0.25">
      <c r="A52" s="3">
        <v>48</v>
      </c>
      <c r="B52" s="3" t="s">
        <v>142</v>
      </c>
      <c r="C52" s="3" t="s">
        <v>104</v>
      </c>
      <c r="D52" s="4">
        <v>13.3</v>
      </c>
      <c r="E52" s="4">
        <v>1.2</v>
      </c>
      <c r="F52" s="4">
        <v>1</v>
      </c>
      <c r="G52" s="4">
        <v>1.5</v>
      </c>
      <c r="H52" s="4">
        <v>8.6999999999999993</v>
      </c>
      <c r="I52" s="6">
        <f>(D52-AVERAGE(D$5:D$486))/_xlfn.STDEV.S(D$5:D$486)</f>
        <v>0.88962460794795684</v>
      </c>
      <c r="J52" s="6">
        <f>(E52-AVERAGE(E$5:E$486))/_xlfn.STDEV.S(E$5:E$486)</f>
        <v>-0.31824240965080203</v>
      </c>
      <c r="K52" s="6">
        <f>(F52-AVERAGE(F$5:F$486))/_xlfn.STDEV.S(F$5:F$486)</f>
        <v>0.84029279835372694</v>
      </c>
      <c r="L52" s="6">
        <f>(G52-AVERAGE(G$5:G$486))/_xlfn.STDEV.S(G$5:G$486)</f>
        <v>2.5545017488484199</v>
      </c>
      <c r="M52" s="6">
        <f>(H52-AVERAGE(H$5:H$486))/_xlfn.STDEV.S(H$5:H$486)</f>
        <v>2.091302706134738</v>
      </c>
      <c r="N52" s="6">
        <f>Table1[[#This Row],[PtsSD]]*$D$1+Table1[[#This Row],[AstSD]]*$E$1+Table1[[#This Row],[StlSD]]*$F$1+Table1[[#This Row],[BlkSD]]*$G$1+Table1[[#This Row],[RbdSD]]*$H$1</f>
        <v>1.1307186237614961</v>
      </c>
    </row>
    <row r="53" spans="1:14" x14ac:dyDescent="0.25">
      <c r="A53" s="3">
        <v>49</v>
      </c>
      <c r="B53" s="3" t="s">
        <v>112</v>
      </c>
      <c r="C53" s="3" t="s">
        <v>101</v>
      </c>
      <c r="D53" s="4">
        <v>15.5</v>
      </c>
      <c r="E53" s="4">
        <v>7.6</v>
      </c>
      <c r="F53" s="4">
        <v>1.3</v>
      </c>
      <c r="G53" s="4">
        <v>0.1</v>
      </c>
      <c r="H53" s="4">
        <v>3.1</v>
      </c>
      <c r="I53" s="6">
        <f>(D53-AVERAGE(D$5:D$486))/_xlfn.STDEV.S(D$5:D$486)</f>
        <v>1.2652848238877517</v>
      </c>
      <c r="J53" s="6">
        <f>(E53-AVERAGE(E$5:E$486))/_xlfn.STDEV.S(E$5:E$486)</f>
        <v>3.1916402692580035</v>
      </c>
      <c r="K53" s="6">
        <f>(F53-AVERAGE(F$5:F$486))/_xlfn.STDEV.S(F$5:F$486)</f>
        <v>1.526769287856264</v>
      </c>
      <c r="L53" s="6">
        <f>(G53-AVERAGE(G$5:G$486))/_xlfn.STDEV.S(G$5:G$486)</f>
        <v>-0.67173403652105745</v>
      </c>
      <c r="M53" s="6">
        <f>(H53-AVERAGE(H$5:H$486))/_xlfn.STDEV.S(H$5:H$486)</f>
        <v>-0.17125060838644063</v>
      </c>
      <c r="N53" s="6">
        <f>Table1[[#This Row],[PtsSD]]*$D$1+Table1[[#This Row],[AstSD]]*$E$1+Table1[[#This Row],[StlSD]]*$F$1+Table1[[#This Row],[BlkSD]]*$G$1+Table1[[#This Row],[RbdSD]]*$H$1</f>
        <v>1.1119186670409191</v>
      </c>
    </row>
    <row r="54" spans="1:14" x14ac:dyDescent="0.25">
      <c r="A54" s="3">
        <v>50</v>
      </c>
      <c r="B54" s="3" t="s">
        <v>90</v>
      </c>
      <c r="C54" s="3" t="s">
        <v>86</v>
      </c>
      <c r="D54" s="4">
        <v>17.2</v>
      </c>
      <c r="E54" s="4">
        <v>6</v>
      </c>
      <c r="F54" s="4">
        <v>1.5</v>
      </c>
      <c r="G54" s="4">
        <v>0.2</v>
      </c>
      <c r="H54" s="4">
        <v>2.9</v>
      </c>
      <c r="I54" s="6">
        <f>(D54-AVERAGE(D$5:D$486))/_xlfn.STDEV.S(D$5:D$486)</f>
        <v>1.5555677180230476</v>
      </c>
      <c r="J54" s="6">
        <f>(E54-AVERAGE(E$5:E$486))/_xlfn.STDEV.S(E$5:E$486)</f>
        <v>2.3141695995308025</v>
      </c>
      <c r="K54" s="6">
        <f>(F54-AVERAGE(F$5:F$486))/_xlfn.STDEV.S(F$5:F$486)</f>
        <v>1.9844202808579552</v>
      </c>
      <c r="L54" s="6">
        <f>(G54-AVERAGE(G$5:G$486))/_xlfn.STDEV.S(G$5:G$486)</f>
        <v>-0.44128862328038043</v>
      </c>
      <c r="M54" s="6">
        <f>(H54-AVERAGE(H$5:H$486))/_xlfn.STDEV.S(H$5:H$486)</f>
        <v>-0.25205608390505424</v>
      </c>
      <c r="N54" s="6">
        <f>Table1[[#This Row],[PtsSD]]*$D$1+Table1[[#This Row],[AstSD]]*$E$1+Table1[[#This Row],[StlSD]]*$F$1+Table1[[#This Row],[BlkSD]]*$G$1+Table1[[#This Row],[RbdSD]]*$H$1</f>
        <v>1.1105627671687002</v>
      </c>
    </row>
    <row r="55" spans="1:14" x14ac:dyDescent="0.25">
      <c r="A55" s="3">
        <v>51</v>
      </c>
      <c r="B55" s="3" t="s">
        <v>115</v>
      </c>
      <c r="C55" s="3" t="s">
        <v>101</v>
      </c>
      <c r="D55" s="4">
        <v>15.2</v>
      </c>
      <c r="E55" s="4">
        <v>2.1</v>
      </c>
      <c r="F55" s="4">
        <v>1.1000000000000001</v>
      </c>
      <c r="G55" s="4">
        <v>0.6</v>
      </c>
      <c r="H55" s="4">
        <v>9.3000000000000007</v>
      </c>
      <c r="I55" s="6">
        <f>(D55-AVERAGE(D$5:D$486))/_xlfn.STDEV.S(D$5:D$486)</f>
        <v>1.2140584308050522</v>
      </c>
      <c r="J55" s="6">
        <f>(E55-AVERAGE(E$5:E$486))/_xlfn.STDEV.S(E$5:E$486)</f>
        <v>0.1753348420707489</v>
      </c>
      <c r="K55" s="6">
        <f>(F55-AVERAGE(F$5:F$486))/_xlfn.STDEV.S(F$5:F$486)</f>
        <v>1.0691182948545728</v>
      </c>
      <c r="L55" s="6">
        <f>(G55-AVERAGE(G$5:G$486))/_xlfn.STDEV.S(G$5:G$486)</f>
        <v>0.48049302968232716</v>
      </c>
      <c r="M55" s="6">
        <f>(H55-AVERAGE(H$5:H$486))/_xlfn.STDEV.S(H$5:H$486)</f>
        <v>2.3337191326905793</v>
      </c>
      <c r="N55" s="6">
        <f>Table1[[#This Row],[PtsSD]]*$D$1+Table1[[#This Row],[AstSD]]*$E$1+Table1[[#This Row],[StlSD]]*$F$1+Table1[[#This Row],[BlkSD]]*$G$1+Table1[[#This Row],[RbdSD]]*$H$1</f>
        <v>1.0984700228743163</v>
      </c>
    </row>
    <row r="56" spans="1:14" x14ac:dyDescent="0.25">
      <c r="A56" s="3">
        <v>52</v>
      </c>
      <c r="B56" s="3" t="s">
        <v>51</v>
      </c>
      <c r="C56" s="3" t="s">
        <v>35</v>
      </c>
      <c r="D56" s="4">
        <v>20.7</v>
      </c>
      <c r="E56" s="4">
        <v>5.6</v>
      </c>
      <c r="F56" s="4">
        <v>0.8</v>
      </c>
      <c r="G56" s="4">
        <v>0.3</v>
      </c>
      <c r="H56" s="4">
        <v>3.5</v>
      </c>
      <c r="I56" s="6">
        <f>(D56-AVERAGE(D$5:D$486))/_xlfn.STDEV.S(D$5:D$486)</f>
        <v>2.1532089706545392</v>
      </c>
      <c r="J56" s="6">
        <f>(E56-AVERAGE(E$5:E$486))/_xlfn.STDEV.S(E$5:E$486)</f>
        <v>2.0948019320990019</v>
      </c>
      <c r="K56" s="6">
        <f>(F56-AVERAGE(F$5:F$486))/_xlfn.STDEV.S(F$5:F$486)</f>
        <v>0.38264180535203568</v>
      </c>
      <c r="L56" s="6">
        <f>(G56-AVERAGE(G$5:G$486))/_xlfn.STDEV.S(G$5:G$486)</f>
        <v>-0.21084321003970355</v>
      </c>
      <c r="M56" s="6">
        <f>(H56-AVERAGE(H$5:H$486))/_xlfn.STDEV.S(H$5:H$486)</f>
        <v>-9.6396573492135967E-3</v>
      </c>
      <c r="N56" s="6">
        <f>Table1[[#This Row],[PtsSD]]*$D$1+Table1[[#This Row],[AstSD]]*$E$1+Table1[[#This Row],[StlSD]]*$F$1+Table1[[#This Row],[BlkSD]]*$G$1+Table1[[#This Row],[RbdSD]]*$H$1</f>
        <v>1.0887649354431692</v>
      </c>
    </row>
    <row r="57" spans="1:14" x14ac:dyDescent="0.25">
      <c r="A57" s="3">
        <v>53</v>
      </c>
      <c r="B57" s="3" t="s">
        <v>85</v>
      </c>
      <c r="C57" s="3" t="s">
        <v>86</v>
      </c>
      <c r="D57" s="4">
        <v>17.399999999999999</v>
      </c>
      <c r="E57" s="4">
        <v>2.5</v>
      </c>
      <c r="F57" s="4">
        <v>0.7</v>
      </c>
      <c r="G57" s="4">
        <v>0.3</v>
      </c>
      <c r="H57" s="4">
        <v>10.1</v>
      </c>
      <c r="I57" s="6">
        <f>(D57-AVERAGE(D$5:D$486))/_xlfn.STDEV.S(D$5:D$486)</f>
        <v>1.589718646744847</v>
      </c>
      <c r="J57" s="6">
        <f>(E57-AVERAGE(E$5:E$486))/_xlfn.STDEV.S(E$5:E$486)</f>
        <v>0.3947025095025492</v>
      </c>
      <c r="K57" s="6">
        <f>(F57-AVERAGE(F$5:F$486))/_xlfn.STDEV.S(F$5:F$486)</f>
        <v>0.1538163088511898</v>
      </c>
      <c r="L57" s="6">
        <f>(G57-AVERAGE(G$5:G$486))/_xlfn.STDEV.S(G$5:G$486)</f>
        <v>-0.21084321003970355</v>
      </c>
      <c r="M57" s="6">
        <f>(H57-AVERAGE(H$5:H$486))/_xlfn.STDEV.S(H$5:H$486)</f>
        <v>2.6569410347650328</v>
      </c>
      <c r="N57" s="6">
        <f>Table1[[#This Row],[PtsSD]]*$D$1+Table1[[#This Row],[AstSD]]*$E$1+Table1[[#This Row],[StlSD]]*$F$1+Table1[[#This Row],[BlkSD]]*$G$1+Table1[[#This Row],[RbdSD]]*$H$1</f>
        <v>1.0786902676986934</v>
      </c>
    </row>
    <row r="58" spans="1:14" x14ac:dyDescent="0.25">
      <c r="A58" s="3">
        <v>54</v>
      </c>
      <c r="B58" s="3" t="s">
        <v>147</v>
      </c>
      <c r="C58" s="3" t="s">
        <v>60</v>
      </c>
      <c r="D58" s="4">
        <v>13.2</v>
      </c>
      <c r="E58" s="4">
        <v>1.7</v>
      </c>
      <c r="F58" s="4">
        <v>0.5</v>
      </c>
      <c r="G58" s="4">
        <v>1.5</v>
      </c>
      <c r="H58" s="4">
        <v>9.5</v>
      </c>
      <c r="I58" s="6">
        <f>(D58-AVERAGE(D$5:D$486))/_xlfn.STDEV.S(D$5:D$486)</f>
        <v>0.87254914358705682</v>
      </c>
      <c r="J58" s="6">
        <f>(E58-AVERAGE(E$5:E$486))/_xlfn.STDEV.S(E$5:E$486)</f>
        <v>-4.4032825361051547E-2</v>
      </c>
      <c r="K58" s="6">
        <f>(F58-AVERAGE(F$5:F$486))/_xlfn.STDEV.S(F$5:F$486)</f>
        <v>-0.30383468415050141</v>
      </c>
      <c r="L58" s="6">
        <f>(G58-AVERAGE(G$5:G$486))/_xlfn.STDEV.S(G$5:G$486)</f>
        <v>2.5545017488484199</v>
      </c>
      <c r="M58" s="6">
        <f>(H58-AVERAGE(H$5:H$486))/_xlfn.STDEV.S(H$5:H$486)</f>
        <v>2.4145246082091925</v>
      </c>
      <c r="N58" s="6">
        <f>Table1[[#This Row],[PtsSD]]*$D$1+Table1[[#This Row],[AstSD]]*$E$1+Table1[[#This Row],[StlSD]]*$F$1+Table1[[#This Row],[BlkSD]]*$G$1+Table1[[#This Row],[RbdSD]]*$H$1</f>
        <v>1.0734631593504331</v>
      </c>
    </row>
    <row r="59" spans="1:14" x14ac:dyDescent="0.25">
      <c r="A59" s="3">
        <v>55</v>
      </c>
      <c r="B59" s="3" t="s">
        <v>145</v>
      </c>
      <c r="C59" s="3" t="s">
        <v>48</v>
      </c>
      <c r="D59" s="4">
        <v>13.2</v>
      </c>
      <c r="E59" s="4">
        <v>3</v>
      </c>
      <c r="F59" s="4">
        <v>0.6</v>
      </c>
      <c r="G59" s="4">
        <v>1.2</v>
      </c>
      <c r="H59" s="4">
        <v>8.3000000000000007</v>
      </c>
      <c r="I59" s="6">
        <f>(D59-AVERAGE(D$5:D$486))/_xlfn.STDEV.S(D$5:D$486)</f>
        <v>0.87254914358705682</v>
      </c>
      <c r="J59" s="6">
        <f>(E59-AVERAGE(E$5:E$486))/_xlfn.STDEV.S(E$5:E$486)</f>
        <v>0.66891209379229966</v>
      </c>
      <c r="K59" s="6">
        <f>(F59-AVERAGE(F$5:F$486))/_xlfn.STDEV.S(F$5:F$486)</f>
        <v>-7.5009187649655806E-2</v>
      </c>
      <c r="L59" s="6">
        <f>(G59-AVERAGE(G$5:G$486))/_xlfn.STDEV.S(G$5:G$486)</f>
        <v>1.8631655091263886</v>
      </c>
      <c r="M59" s="6">
        <f>(H59-AVERAGE(H$5:H$486))/_xlfn.STDEV.S(H$5:H$486)</f>
        <v>1.9296917550975117</v>
      </c>
      <c r="N59" s="6">
        <f>Table1[[#This Row],[PtsSD]]*$D$1+Table1[[#This Row],[AstSD]]*$E$1+Table1[[#This Row],[StlSD]]*$F$1+Table1[[#This Row],[BlkSD]]*$G$1+Table1[[#This Row],[RbdSD]]*$H$1</f>
        <v>1.0497089610755892</v>
      </c>
    </row>
    <row r="60" spans="1:14" x14ac:dyDescent="0.25">
      <c r="A60" s="3">
        <v>56</v>
      </c>
      <c r="B60" s="3" t="s">
        <v>70</v>
      </c>
      <c r="C60" s="3" t="s">
        <v>33</v>
      </c>
      <c r="D60" s="4">
        <v>18.2</v>
      </c>
      <c r="E60" s="4">
        <v>2.1</v>
      </c>
      <c r="F60" s="4">
        <v>0.7</v>
      </c>
      <c r="G60" s="4">
        <v>0.4</v>
      </c>
      <c r="H60" s="4">
        <v>9.3000000000000007</v>
      </c>
      <c r="I60" s="6">
        <f>(D60-AVERAGE(D$5:D$486))/_xlfn.STDEV.S(D$5:D$486)</f>
        <v>1.7263223616320451</v>
      </c>
      <c r="J60" s="6">
        <f>(E60-AVERAGE(E$5:E$486))/_xlfn.STDEV.S(E$5:E$486)</f>
        <v>0.1753348420707489</v>
      </c>
      <c r="K60" s="6">
        <f>(F60-AVERAGE(F$5:F$486))/_xlfn.STDEV.S(F$5:F$486)</f>
        <v>0.1538163088511898</v>
      </c>
      <c r="L60" s="6">
        <f>(G60-AVERAGE(G$5:G$486))/_xlfn.STDEV.S(G$5:G$486)</f>
        <v>1.9602203200973445E-2</v>
      </c>
      <c r="M60" s="6">
        <f>(H60-AVERAGE(H$5:H$486))/_xlfn.STDEV.S(H$5:H$486)</f>
        <v>2.3337191326905793</v>
      </c>
      <c r="N60" s="6">
        <f>Table1[[#This Row],[PtsSD]]*$D$1+Table1[[#This Row],[AstSD]]*$E$1+Table1[[#This Row],[StlSD]]*$F$1+Table1[[#This Row],[BlkSD]]*$G$1+Table1[[#This Row],[RbdSD]]*$H$1</f>
        <v>1.0457202802497036</v>
      </c>
    </row>
    <row r="61" spans="1:14" x14ac:dyDescent="0.25">
      <c r="A61" s="3">
        <v>57</v>
      </c>
      <c r="B61" s="3" t="s">
        <v>97</v>
      </c>
      <c r="C61" s="3" t="s">
        <v>29</v>
      </c>
      <c r="D61" s="4">
        <v>16.600000000000001</v>
      </c>
      <c r="E61" s="4">
        <v>4</v>
      </c>
      <c r="F61" s="4">
        <v>1.2</v>
      </c>
      <c r="G61" s="4">
        <v>0.4</v>
      </c>
      <c r="H61" s="4">
        <v>5.5</v>
      </c>
      <c r="I61" s="6">
        <f>(D61-AVERAGE(D$5:D$486))/_xlfn.STDEV.S(D$5:D$486)</f>
        <v>1.4531149318576493</v>
      </c>
      <c r="J61" s="6">
        <f>(E61-AVERAGE(E$5:E$486))/_xlfn.STDEV.S(E$5:E$486)</f>
        <v>1.2173312623718004</v>
      </c>
      <c r="K61" s="6">
        <f>(F61-AVERAGE(F$5:F$486))/_xlfn.STDEV.S(F$5:F$486)</f>
        <v>1.2979437913554182</v>
      </c>
      <c r="L61" s="6">
        <f>(G61-AVERAGE(G$5:G$486))/_xlfn.STDEV.S(G$5:G$486)</f>
        <v>1.9602203200973445E-2</v>
      </c>
      <c r="M61" s="6">
        <f>(H61-AVERAGE(H$5:H$486))/_xlfn.STDEV.S(H$5:H$486)</f>
        <v>0.79841509783692177</v>
      </c>
      <c r="N61" s="6">
        <f>Table1[[#This Row],[PtsSD]]*$D$1+Table1[[#This Row],[AstSD]]*$E$1+Table1[[#This Row],[StlSD]]*$F$1+Table1[[#This Row],[BlkSD]]*$G$1+Table1[[#This Row],[RbdSD]]*$H$1</f>
        <v>1.0367156507824979</v>
      </c>
    </row>
    <row r="62" spans="1:14" x14ac:dyDescent="0.25">
      <c r="A62" s="3">
        <v>58</v>
      </c>
      <c r="B62" s="3" t="s">
        <v>98</v>
      </c>
      <c r="C62" s="3" t="s">
        <v>67</v>
      </c>
      <c r="D62" s="4">
        <v>16.5</v>
      </c>
      <c r="E62" s="4">
        <v>6.7</v>
      </c>
      <c r="F62" s="4">
        <v>1.1000000000000001</v>
      </c>
      <c r="G62" s="4">
        <v>0.2</v>
      </c>
      <c r="H62" s="4">
        <v>2.6</v>
      </c>
      <c r="I62" s="6">
        <f>(D62-AVERAGE(D$5:D$486))/_xlfn.STDEV.S(D$5:D$486)</f>
        <v>1.4360394674967494</v>
      </c>
      <c r="J62" s="6">
        <f>(E62-AVERAGE(E$5:E$486))/_xlfn.STDEV.S(E$5:E$486)</f>
        <v>2.6980630175364531</v>
      </c>
      <c r="K62" s="6">
        <f>(F62-AVERAGE(F$5:F$486))/_xlfn.STDEV.S(F$5:F$486)</f>
        <v>1.0691182948545728</v>
      </c>
      <c r="L62" s="6">
        <f>(G62-AVERAGE(G$5:G$486))/_xlfn.STDEV.S(G$5:G$486)</f>
        <v>-0.44128862328038043</v>
      </c>
      <c r="M62" s="6">
        <f>(H62-AVERAGE(H$5:H$486))/_xlfn.STDEV.S(H$5:H$486)</f>
        <v>-0.37326429718297449</v>
      </c>
      <c r="N62" s="6">
        <f>Table1[[#This Row],[PtsSD]]*$D$1+Table1[[#This Row],[AstSD]]*$E$1+Table1[[#This Row],[StlSD]]*$F$1+Table1[[#This Row],[BlkSD]]*$G$1+Table1[[#This Row],[RbdSD]]*$H$1</f>
        <v>0.98994603505584933</v>
      </c>
    </row>
    <row r="63" spans="1:14" x14ac:dyDescent="0.25">
      <c r="A63" s="3">
        <v>59</v>
      </c>
      <c r="B63" s="3" t="s">
        <v>154</v>
      </c>
      <c r="C63" s="3" t="s">
        <v>95</v>
      </c>
      <c r="D63" s="4">
        <v>12.8</v>
      </c>
      <c r="E63" s="4">
        <v>2</v>
      </c>
      <c r="F63" s="4">
        <v>1.7</v>
      </c>
      <c r="G63" s="4">
        <v>0.8</v>
      </c>
      <c r="H63" s="4">
        <v>6.2</v>
      </c>
      <c r="I63" s="6">
        <f>(D63-AVERAGE(D$5:D$486))/_xlfn.STDEV.S(D$5:D$486)</f>
        <v>0.80424728614345797</v>
      </c>
      <c r="J63" s="6">
        <f>(E63-AVERAGE(E$5:E$486))/_xlfn.STDEV.S(E$5:E$486)</f>
        <v>0.12049292521279875</v>
      </c>
      <c r="K63" s="6">
        <f>(F63-AVERAGE(F$5:F$486))/_xlfn.STDEV.S(F$5:F$486)</f>
        <v>2.4420712738596464</v>
      </c>
      <c r="L63" s="6">
        <f>(G63-AVERAGE(G$5:G$486))/_xlfn.STDEV.S(G$5:G$486)</f>
        <v>0.94138385616368114</v>
      </c>
      <c r="M63" s="6">
        <f>(H63-AVERAGE(H$5:H$486))/_xlfn.STDEV.S(H$5:H$486)</f>
        <v>1.0812342621520692</v>
      </c>
      <c r="N63" s="6">
        <f>Table1[[#This Row],[PtsSD]]*$D$1+Table1[[#This Row],[AstSD]]*$E$1+Table1[[#This Row],[StlSD]]*$F$1+Table1[[#This Row],[BlkSD]]*$G$1+Table1[[#This Row],[RbdSD]]*$H$1</f>
        <v>0.98913789281951014</v>
      </c>
    </row>
    <row r="64" spans="1:14" x14ac:dyDescent="0.25">
      <c r="A64" s="3">
        <v>60</v>
      </c>
      <c r="B64" s="3" t="s">
        <v>273</v>
      </c>
      <c r="C64" s="3" t="s">
        <v>33</v>
      </c>
      <c r="D64" s="4">
        <v>7.3</v>
      </c>
      <c r="E64" s="4">
        <v>1.7</v>
      </c>
      <c r="F64" s="4">
        <v>0.7</v>
      </c>
      <c r="G64" s="4">
        <v>1.8</v>
      </c>
      <c r="H64" s="4">
        <v>10</v>
      </c>
      <c r="I64" s="6">
        <f>(D64-AVERAGE(D$5:D$486))/_xlfn.STDEV.S(D$5:D$486)</f>
        <v>-0.13490325370602937</v>
      </c>
      <c r="J64" s="6">
        <f>(E64-AVERAGE(E$5:E$486))/_xlfn.STDEV.S(E$5:E$486)</f>
        <v>-4.4032825361051547E-2</v>
      </c>
      <c r="K64" s="6">
        <f>(F64-AVERAGE(F$5:F$486))/_xlfn.STDEV.S(F$5:F$486)</f>
        <v>0.1538163088511898</v>
      </c>
      <c r="L64" s="6">
        <f>(G64-AVERAGE(G$5:G$486))/_xlfn.STDEV.S(G$5:G$486)</f>
        <v>3.2458379885704498</v>
      </c>
      <c r="M64" s="6">
        <f>(H64-AVERAGE(H$5:H$486))/_xlfn.STDEV.S(H$5:H$486)</f>
        <v>2.6165382970057265</v>
      </c>
      <c r="N64" s="6">
        <f>Table1[[#This Row],[PtsSD]]*$D$1+Table1[[#This Row],[AstSD]]*$E$1+Table1[[#This Row],[StlSD]]*$F$1+Table1[[#This Row],[BlkSD]]*$G$1+Table1[[#This Row],[RbdSD]]*$H$1</f>
        <v>0.98397826283037215</v>
      </c>
    </row>
    <row r="65" spans="1:14" x14ac:dyDescent="0.25">
      <c r="A65" s="3">
        <v>61</v>
      </c>
      <c r="B65" s="3" t="s">
        <v>135</v>
      </c>
      <c r="C65" s="3" t="s">
        <v>74</v>
      </c>
      <c r="D65" s="4">
        <v>13.8</v>
      </c>
      <c r="E65" s="4">
        <v>6.3</v>
      </c>
      <c r="F65" s="4">
        <v>1.2</v>
      </c>
      <c r="G65" s="4">
        <v>0.2</v>
      </c>
      <c r="H65" s="4">
        <v>4.3</v>
      </c>
      <c r="I65" s="6">
        <f>(D65-AVERAGE(D$5:D$486))/_xlfn.STDEV.S(D$5:D$486)</f>
        <v>0.9750019297524557</v>
      </c>
      <c r="J65" s="6">
        <f>(E65-AVERAGE(E$5:E$486))/_xlfn.STDEV.S(E$5:E$486)</f>
        <v>2.4786953501046525</v>
      </c>
      <c r="K65" s="6">
        <f>(F65-AVERAGE(F$5:F$486))/_xlfn.STDEV.S(F$5:F$486)</f>
        <v>1.2979437913554182</v>
      </c>
      <c r="L65" s="6">
        <f>(G65-AVERAGE(G$5:G$486))/_xlfn.STDEV.S(G$5:G$486)</f>
        <v>-0.44128862328038043</v>
      </c>
      <c r="M65" s="6">
        <f>(H65-AVERAGE(H$5:H$486))/_xlfn.STDEV.S(H$5:H$486)</f>
        <v>0.31358224472524049</v>
      </c>
      <c r="N65" s="6">
        <f>Table1[[#This Row],[PtsSD]]*$D$1+Table1[[#This Row],[AstSD]]*$E$1+Table1[[#This Row],[StlSD]]*$F$1+Table1[[#This Row],[BlkSD]]*$G$1+Table1[[#This Row],[RbdSD]]*$H$1</f>
        <v>0.97945437310297101</v>
      </c>
    </row>
    <row r="66" spans="1:14" x14ac:dyDescent="0.25">
      <c r="A66" s="3">
        <v>62</v>
      </c>
      <c r="B66" s="3" t="s">
        <v>127</v>
      </c>
      <c r="C66" s="3" t="s">
        <v>60</v>
      </c>
      <c r="D66" s="4">
        <v>14.2</v>
      </c>
      <c r="E66" s="4">
        <v>2.9</v>
      </c>
      <c r="F66" s="4">
        <v>1.2</v>
      </c>
      <c r="G66" s="4">
        <v>0.9</v>
      </c>
      <c r="H66" s="4">
        <v>5.5</v>
      </c>
      <c r="I66" s="6">
        <f>(D66-AVERAGE(D$5:D$486))/_xlfn.STDEV.S(D$5:D$486)</f>
        <v>1.0433037871960544</v>
      </c>
      <c r="J66" s="6">
        <f>(E66-AVERAGE(E$5:E$486))/_xlfn.STDEV.S(E$5:E$486)</f>
        <v>0.61407017693434951</v>
      </c>
      <c r="K66" s="6">
        <f>(F66-AVERAGE(F$5:F$486))/_xlfn.STDEV.S(F$5:F$486)</f>
        <v>1.2979437913554182</v>
      </c>
      <c r="L66" s="6">
        <f>(G66-AVERAGE(G$5:G$486))/_xlfn.STDEV.S(G$5:G$486)</f>
        <v>1.1718292694043579</v>
      </c>
      <c r="M66" s="6">
        <f>(H66-AVERAGE(H$5:H$486))/_xlfn.STDEV.S(H$5:H$486)</f>
        <v>0.79841509783692177</v>
      </c>
      <c r="N66" s="6">
        <f>Table1[[#This Row],[PtsSD]]*$D$1+Table1[[#This Row],[AstSD]]*$E$1+Table1[[#This Row],[StlSD]]*$F$1+Table1[[#This Row],[BlkSD]]*$G$1+Table1[[#This Row],[RbdSD]]*$H$1</f>
        <v>0.96595415022703701</v>
      </c>
    </row>
    <row r="67" spans="1:14" x14ac:dyDescent="0.25">
      <c r="A67" s="3">
        <v>63</v>
      </c>
      <c r="B67" s="3" t="s">
        <v>136</v>
      </c>
      <c r="C67" s="3" t="s">
        <v>72</v>
      </c>
      <c r="D67" s="4">
        <v>13.8</v>
      </c>
      <c r="E67" s="4">
        <v>4.0999999999999996</v>
      </c>
      <c r="F67" s="4">
        <v>1.6</v>
      </c>
      <c r="G67" s="4">
        <v>0.5</v>
      </c>
      <c r="H67" s="4">
        <v>4.0999999999999996</v>
      </c>
      <c r="I67" s="6">
        <f>(D67-AVERAGE(D$5:D$486))/_xlfn.STDEV.S(D$5:D$486)</f>
        <v>0.9750019297524557</v>
      </c>
      <c r="J67" s="6">
        <f>(E67-AVERAGE(E$5:E$486))/_xlfn.STDEV.S(E$5:E$486)</f>
        <v>1.2721731792297504</v>
      </c>
      <c r="K67" s="6">
        <f>(F67-AVERAGE(F$5:F$486))/_xlfn.STDEV.S(F$5:F$486)</f>
        <v>2.213245777358801</v>
      </c>
      <c r="L67" s="6">
        <f>(G67-AVERAGE(G$5:G$486))/_xlfn.STDEV.S(G$5:G$486)</f>
        <v>0.2500476164416503</v>
      </c>
      <c r="M67" s="6">
        <f>(H67-AVERAGE(H$5:H$486))/_xlfn.STDEV.S(H$5:H$486)</f>
        <v>0.23277676920662688</v>
      </c>
      <c r="N67" s="6">
        <f>Table1[[#This Row],[PtsSD]]*$D$1+Table1[[#This Row],[AstSD]]*$E$1+Table1[[#This Row],[StlSD]]*$F$1+Table1[[#This Row],[BlkSD]]*$G$1+Table1[[#This Row],[RbdSD]]*$H$1</f>
        <v>0.96298457768307988</v>
      </c>
    </row>
    <row r="68" spans="1:14" x14ac:dyDescent="0.25">
      <c r="A68" s="3">
        <v>64</v>
      </c>
      <c r="B68" s="3" t="s">
        <v>124</v>
      </c>
      <c r="C68" s="3" t="s">
        <v>53</v>
      </c>
      <c r="D68" s="4">
        <v>14.3</v>
      </c>
      <c r="E68" s="4">
        <v>6.1</v>
      </c>
      <c r="F68" s="4">
        <v>1.5</v>
      </c>
      <c r="G68" s="4">
        <v>0.2</v>
      </c>
      <c r="H68" s="4">
        <v>2.6</v>
      </c>
      <c r="I68" s="6">
        <f>(D68-AVERAGE(D$5:D$486))/_xlfn.STDEV.S(D$5:D$486)</f>
        <v>1.0603792515569546</v>
      </c>
      <c r="J68" s="6">
        <f>(E68-AVERAGE(E$5:E$486))/_xlfn.STDEV.S(E$5:E$486)</f>
        <v>2.3690115163887522</v>
      </c>
      <c r="K68" s="6">
        <f>(F68-AVERAGE(F$5:F$486))/_xlfn.STDEV.S(F$5:F$486)</f>
        <v>1.9844202808579552</v>
      </c>
      <c r="L68" s="6">
        <f>(G68-AVERAGE(G$5:G$486))/_xlfn.STDEV.S(G$5:G$486)</f>
        <v>-0.44128862328038043</v>
      </c>
      <c r="M68" s="6">
        <f>(H68-AVERAGE(H$5:H$486))/_xlfn.STDEV.S(H$5:H$486)</f>
        <v>-0.37326429718297449</v>
      </c>
      <c r="N68" s="6">
        <f>Table1[[#This Row],[PtsSD]]*$D$1+Table1[[#This Row],[AstSD]]*$E$1+Table1[[#This Row],[StlSD]]*$F$1+Table1[[#This Row],[BlkSD]]*$G$1+Table1[[#This Row],[RbdSD]]*$H$1</f>
        <v>0.94873296794487816</v>
      </c>
    </row>
    <row r="69" spans="1:14" x14ac:dyDescent="0.25">
      <c r="A69" s="3">
        <v>65</v>
      </c>
      <c r="B69" s="3" t="s">
        <v>121</v>
      </c>
      <c r="C69" s="3" t="s">
        <v>50</v>
      </c>
      <c r="D69" s="4">
        <v>14.5</v>
      </c>
      <c r="E69" s="4">
        <v>5</v>
      </c>
      <c r="F69" s="4">
        <v>1.2</v>
      </c>
      <c r="G69" s="4">
        <v>0.3</v>
      </c>
      <c r="H69" s="4">
        <v>4.7</v>
      </c>
      <c r="I69" s="6">
        <f>(D69-AVERAGE(D$5:D$486))/_xlfn.STDEV.S(D$5:D$486)</f>
        <v>1.0945301802787539</v>
      </c>
      <c r="J69" s="6">
        <f>(E69-AVERAGE(E$5:E$486))/_xlfn.STDEV.S(E$5:E$486)</f>
        <v>1.7657504309513015</v>
      </c>
      <c r="K69" s="6">
        <f>(F69-AVERAGE(F$5:F$486))/_xlfn.STDEV.S(F$5:F$486)</f>
        <v>1.2979437913554182</v>
      </c>
      <c r="L69" s="6">
        <f>(G69-AVERAGE(G$5:G$486))/_xlfn.STDEV.S(G$5:G$486)</f>
        <v>-0.21084321003970355</v>
      </c>
      <c r="M69" s="6">
        <f>(H69-AVERAGE(H$5:H$486))/_xlfn.STDEV.S(H$5:H$486)</f>
        <v>0.47519319576246771</v>
      </c>
      <c r="N69" s="6">
        <f>Table1[[#This Row],[PtsSD]]*$D$1+Table1[[#This Row],[AstSD]]*$E$1+Table1[[#This Row],[StlSD]]*$F$1+Table1[[#This Row],[BlkSD]]*$G$1+Table1[[#This Row],[RbdSD]]*$H$1</f>
        <v>0.93961286662373722</v>
      </c>
    </row>
    <row r="70" spans="1:14" x14ac:dyDescent="0.25">
      <c r="A70" s="3">
        <v>66</v>
      </c>
      <c r="B70" s="3" t="s">
        <v>149</v>
      </c>
      <c r="C70" s="3" t="s">
        <v>108</v>
      </c>
      <c r="D70" s="4">
        <v>13.1</v>
      </c>
      <c r="E70" s="4">
        <v>2.6</v>
      </c>
      <c r="F70" s="4">
        <v>1.9</v>
      </c>
      <c r="G70" s="4">
        <v>0.5</v>
      </c>
      <c r="H70" s="4">
        <v>4.9000000000000004</v>
      </c>
      <c r="I70" s="6">
        <f>(D70-AVERAGE(D$5:D$486))/_xlfn.STDEV.S(D$5:D$486)</f>
        <v>0.85547367922615714</v>
      </c>
      <c r="J70" s="6">
        <f>(E70-AVERAGE(E$5:E$486))/_xlfn.STDEV.S(E$5:E$486)</f>
        <v>0.44954442636049935</v>
      </c>
      <c r="K70" s="6">
        <f>(F70-AVERAGE(F$5:F$486))/_xlfn.STDEV.S(F$5:F$486)</f>
        <v>2.8997222668613376</v>
      </c>
      <c r="L70" s="6">
        <f>(G70-AVERAGE(G$5:G$486))/_xlfn.STDEV.S(G$5:G$486)</f>
        <v>0.2500476164416503</v>
      </c>
      <c r="M70" s="6">
        <f>(H70-AVERAGE(H$5:H$486))/_xlfn.STDEV.S(H$5:H$486)</f>
        <v>0.55599867128108127</v>
      </c>
      <c r="N70" s="6">
        <f>Table1[[#This Row],[PtsSD]]*$D$1+Table1[[#This Row],[AstSD]]*$E$1+Table1[[#This Row],[StlSD]]*$F$1+Table1[[#This Row],[BlkSD]]*$G$1+Table1[[#This Row],[RbdSD]]*$H$1</f>
        <v>0.93021620579161146</v>
      </c>
    </row>
    <row r="71" spans="1:14" x14ac:dyDescent="0.25">
      <c r="A71" s="3">
        <v>67</v>
      </c>
      <c r="B71" s="3" t="s">
        <v>102</v>
      </c>
      <c r="C71" s="3" t="s">
        <v>25</v>
      </c>
      <c r="D71" s="4">
        <v>16.2</v>
      </c>
      <c r="E71" s="4">
        <v>1.1000000000000001</v>
      </c>
      <c r="F71" s="4">
        <v>1</v>
      </c>
      <c r="G71" s="4">
        <v>1</v>
      </c>
      <c r="H71" s="4">
        <v>6.6</v>
      </c>
      <c r="I71" s="6">
        <f>(D71-AVERAGE(D$5:D$486))/_xlfn.STDEV.S(D$5:D$486)</f>
        <v>1.3848130744140499</v>
      </c>
      <c r="J71" s="6">
        <f>(E71-AVERAGE(E$5:E$486))/_xlfn.STDEV.S(E$5:E$486)</f>
        <v>-0.37308432650875201</v>
      </c>
      <c r="K71" s="6">
        <f>(F71-AVERAGE(F$5:F$486))/_xlfn.STDEV.S(F$5:F$486)</f>
        <v>0.84029279835372694</v>
      </c>
      <c r="L71" s="6">
        <f>(G71-AVERAGE(G$5:G$486))/_xlfn.STDEV.S(G$5:G$486)</f>
        <v>1.402274682645035</v>
      </c>
      <c r="M71" s="6">
        <f>(H71-AVERAGE(H$5:H$486))/_xlfn.STDEV.S(H$5:H$486)</f>
        <v>1.2428452131892962</v>
      </c>
      <c r="N71" s="6">
        <f>Table1[[#This Row],[PtsSD]]*$D$1+Table1[[#This Row],[AstSD]]*$E$1+Table1[[#This Row],[StlSD]]*$F$1+Table1[[#This Row],[BlkSD]]*$G$1+Table1[[#This Row],[RbdSD]]*$H$1</f>
        <v>0.92578122181013811</v>
      </c>
    </row>
    <row r="72" spans="1:14" x14ac:dyDescent="0.25">
      <c r="A72" s="3">
        <v>68</v>
      </c>
      <c r="B72" s="3" t="s">
        <v>123</v>
      </c>
      <c r="C72" s="3" t="s">
        <v>60</v>
      </c>
      <c r="D72" s="4">
        <v>14.4</v>
      </c>
      <c r="E72" s="4">
        <v>2.5</v>
      </c>
      <c r="F72" s="4">
        <v>1.6</v>
      </c>
      <c r="G72" s="4">
        <v>0.3</v>
      </c>
      <c r="H72" s="4">
        <v>6.2</v>
      </c>
      <c r="I72" s="6">
        <f>(D72-AVERAGE(D$5:D$486))/_xlfn.STDEV.S(D$5:D$486)</f>
        <v>1.0774547159178542</v>
      </c>
      <c r="J72" s="6">
        <f>(E72-AVERAGE(E$5:E$486))/_xlfn.STDEV.S(E$5:E$486)</f>
        <v>0.3947025095025492</v>
      </c>
      <c r="K72" s="6">
        <f>(F72-AVERAGE(F$5:F$486))/_xlfn.STDEV.S(F$5:F$486)</f>
        <v>2.213245777358801</v>
      </c>
      <c r="L72" s="6">
        <f>(G72-AVERAGE(G$5:G$486))/_xlfn.STDEV.S(G$5:G$486)</f>
        <v>-0.21084321003970355</v>
      </c>
      <c r="M72" s="6">
        <f>(H72-AVERAGE(H$5:H$486))/_xlfn.STDEV.S(H$5:H$486)</f>
        <v>1.0812342621520692</v>
      </c>
      <c r="N72" s="6">
        <f>Table1[[#This Row],[PtsSD]]*$D$1+Table1[[#This Row],[AstSD]]*$E$1+Table1[[#This Row],[StlSD]]*$F$1+Table1[[#This Row],[BlkSD]]*$G$1+Table1[[#This Row],[RbdSD]]*$H$1</f>
        <v>0.91878415420414461</v>
      </c>
    </row>
    <row r="73" spans="1:14" x14ac:dyDescent="0.25">
      <c r="A73" s="3">
        <v>69</v>
      </c>
      <c r="B73" s="3" t="s">
        <v>129</v>
      </c>
      <c r="C73" s="3" t="s">
        <v>44</v>
      </c>
      <c r="D73" s="4">
        <v>14</v>
      </c>
      <c r="E73" s="4">
        <v>2.8</v>
      </c>
      <c r="F73" s="4">
        <v>0.8</v>
      </c>
      <c r="G73" s="4">
        <v>0.9</v>
      </c>
      <c r="H73" s="4">
        <v>6.8</v>
      </c>
      <c r="I73" s="6">
        <f>(D73-AVERAGE(D$5:D$486))/_xlfn.STDEV.S(D$5:D$486)</f>
        <v>1.0091528584742551</v>
      </c>
      <c r="J73" s="6">
        <f>(E73-AVERAGE(E$5:E$486))/_xlfn.STDEV.S(E$5:E$486)</f>
        <v>0.55922826007639936</v>
      </c>
      <c r="K73" s="6">
        <f>(F73-AVERAGE(F$5:F$486))/_xlfn.STDEV.S(F$5:F$486)</f>
        <v>0.38264180535203568</v>
      </c>
      <c r="L73" s="6">
        <f>(G73-AVERAGE(G$5:G$486))/_xlfn.STDEV.S(G$5:G$486)</f>
        <v>1.1718292694043579</v>
      </c>
      <c r="M73" s="6">
        <f>(H73-AVERAGE(H$5:H$486))/_xlfn.STDEV.S(H$5:H$486)</f>
        <v>1.3236506887079098</v>
      </c>
      <c r="N73" s="6">
        <f>Table1[[#This Row],[PtsSD]]*$D$1+Table1[[#This Row],[AstSD]]*$E$1+Table1[[#This Row],[StlSD]]*$F$1+Table1[[#This Row],[BlkSD]]*$G$1+Table1[[#This Row],[RbdSD]]*$H$1</f>
        <v>0.91249230851259755</v>
      </c>
    </row>
    <row r="74" spans="1:14" x14ac:dyDescent="0.25">
      <c r="A74" s="3">
        <v>70</v>
      </c>
      <c r="B74" s="3" t="s">
        <v>79</v>
      </c>
      <c r="C74" s="3" t="s">
        <v>80</v>
      </c>
      <c r="D74" s="4">
        <v>17.899999999999999</v>
      </c>
      <c r="E74" s="4">
        <v>4.9000000000000004</v>
      </c>
      <c r="F74" s="4">
        <v>1</v>
      </c>
      <c r="G74" s="4">
        <v>0.2</v>
      </c>
      <c r="H74" s="4">
        <v>3.5</v>
      </c>
      <c r="I74" s="6">
        <f>(D74-AVERAGE(D$5:D$486))/_xlfn.STDEV.S(D$5:D$486)</f>
        <v>1.6750959685493458</v>
      </c>
      <c r="J74" s="6">
        <f>(E74-AVERAGE(E$5:E$486))/_xlfn.STDEV.S(E$5:E$486)</f>
        <v>1.7109085140933515</v>
      </c>
      <c r="K74" s="6">
        <f>(F74-AVERAGE(F$5:F$486))/_xlfn.STDEV.S(F$5:F$486)</f>
        <v>0.84029279835372694</v>
      </c>
      <c r="L74" s="6">
        <f>(G74-AVERAGE(G$5:G$486))/_xlfn.STDEV.S(G$5:G$486)</f>
        <v>-0.44128862328038043</v>
      </c>
      <c r="M74" s="6">
        <f>(H74-AVERAGE(H$5:H$486))/_xlfn.STDEV.S(H$5:H$486)</f>
        <v>-9.6396573492135967E-3</v>
      </c>
      <c r="N74" s="6">
        <f>Table1[[#This Row],[PtsSD]]*$D$1+Table1[[#This Row],[AstSD]]*$E$1+Table1[[#This Row],[StlSD]]*$F$1+Table1[[#This Row],[BlkSD]]*$G$1+Table1[[#This Row],[RbdSD]]*$H$1</f>
        <v>0.90263318817463334</v>
      </c>
    </row>
    <row r="75" spans="1:14" x14ac:dyDescent="0.25">
      <c r="A75" s="3">
        <v>71</v>
      </c>
      <c r="B75" s="3" t="s">
        <v>138</v>
      </c>
      <c r="C75" s="3" t="s">
        <v>84</v>
      </c>
      <c r="D75" s="4">
        <v>13.7</v>
      </c>
      <c r="E75" s="4">
        <v>1.2</v>
      </c>
      <c r="F75" s="4">
        <v>0.9</v>
      </c>
      <c r="G75" s="4">
        <v>0.9</v>
      </c>
      <c r="H75" s="4">
        <v>8.6</v>
      </c>
      <c r="I75" s="6">
        <f>(D75-AVERAGE(D$5:D$486))/_xlfn.STDEV.S(D$5:D$486)</f>
        <v>0.95792646539155568</v>
      </c>
      <c r="J75" s="6">
        <f>(E75-AVERAGE(E$5:E$486))/_xlfn.STDEV.S(E$5:E$486)</f>
        <v>-0.31824240965080203</v>
      </c>
      <c r="K75" s="6">
        <f>(F75-AVERAGE(F$5:F$486))/_xlfn.STDEV.S(F$5:F$486)</f>
        <v>0.61146730185288134</v>
      </c>
      <c r="L75" s="6">
        <f>(G75-AVERAGE(G$5:G$486))/_xlfn.STDEV.S(G$5:G$486)</f>
        <v>1.1718292694043579</v>
      </c>
      <c r="M75" s="6">
        <f>(H75-AVERAGE(H$5:H$486))/_xlfn.STDEV.S(H$5:H$486)</f>
        <v>2.0508999683754316</v>
      </c>
      <c r="N75" s="6">
        <f>Table1[[#This Row],[PtsSD]]*$D$1+Table1[[#This Row],[AstSD]]*$E$1+Table1[[#This Row],[StlSD]]*$F$1+Table1[[#This Row],[BlkSD]]*$G$1+Table1[[#This Row],[RbdSD]]*$H$1</f>
        <v>0.90140393705097854</v>
      </c>
    </row>
    <row r="76" spans="1:14" x14ac:dyDescent="0.25">
      <c r="A76" s="3">
        <v>72</v>
      </c>
      <c r="B76" s="3" t="s">
        <v>179</v>
      </c>
      <c r="C76" s="3" t="s">
        <v>80</v>
      </c>
      <c r="D76" s="4">
        <v>11.1</v>
      </c>
      <c r="E76" s="4">
        <v>1.6</v>
      </c>
      <c r="F76" s="4">
        <v>0.6</v>
      </c>
      <c r="G76" s="4">
        <v>1.7</v>
      </c>
      <c r="H76" s="4">
        <v>7.1</v>
      </c>
      <c r="I76" s="6">
        <f>(D76-AVERAGE(D$5:D$486))/_xlfn.STDEV.S(D$5:D$486)</f>
        <v>0.5139643920081618</v>
      </c>
      <c r="J76" s="6">
        <f>(E76-AVERAGE(E$5:E$486))/_xlfn.STDEV.S(E$5:E$486)</f>
        <v>-9.8874742219001568E-2</v>
      </c>
      <c r="K76" s="6">
        <f>(F76-AVERAGE(F$5:F$486))/_xlfn.STDEV.S(F$5:F$486)</f>
        <v>-7.5009187649655806E-2</v>
      </c>
      <c r="L76" s="6">
        <f>(G76-AVERAGE(G$5:G$486))/_xlfn.STDEV.S(G$5:G$486)</f>
        <v>3.015392575329773</v>
      </c>
      <c r="M76" s="6">
        <f>(H76-AVERAGE(H$5:H$486))/_xlfn.STDEV.S(H$5:H$486)</f>
        <v>1.44485890198583</v>
      </c>
      <c r="N76" s="6">
        <f>Table1[[#This Row],[PtsSD]]*$D$1+Table1[[#This Row],[AstSD]]*$E$1+Table1[[#This Row],[StlSD]]*$F$1+Table1[[#This Row],[BlkSD]]*$G$1+Table1[[#This Row],[RbdSD]]*$H$1</f>
        <v>0.86444365770783183</v>
      </c>
    </row>
    <row r="77" spans="1:14" x14ac:dyDescent="0.25">
      <c r="A77" s="3">
        <v>73</v>
      </c>
      <c r="B77" s="3" t="s">
        <v>186</v>
      </c>
      <c r="C77" s="3" t="s">
        <v>44</v>
      </c>
      <c r="D77" s="4">
        <v>10.8</v>
      </c>
      <c r="E77" s="4">
        <v>1.1000000000000001</v>
      </c>
      <c r="F77" s="4">
        <v>0.4</v>
      </c>
      <c r="G77" s="4">
        <v>2.2000000000000002</v>
      </c>
      <c r="H77" s="4">
        <v>6.6</v>
      </c>
      <c r="I77" s="6">
        <f>(D77-AVERAGE(D$5:D$486))/_xlfn.STDEV.S(D$5:D$486)</f>
        <v>0.46273799892546263</v>
      </c>
      <c r="J77" s="6">
        <f>(E77-AVERAGE(E$5:E$486))/_xlfn.STDEV.S(E$5:E$486)</f>
        <v>-0.37308432650875201</v>
      </c>
      <c r="K77" s="6">
        <f>(F77-AVERAGE(F$5:F$486))/_xlfn.STDEV.S(F$5:F$486)</f>
        <v>-0.53266018065134701</v>
      </c>
      <c r="L77" s="6">
        <f>(G77-AVERAGE(G$5:G$486))/_xlfn.STDEV.S(G$5:G$486)</f>
        <v>4.1676196415331583</v>
      </c>
      <c r="M77" s="6">
        <f>(H77-AVERAGE(H$5:H$486))/_xlfn.STDEV.S(H$5:H$486)</f>
        <v>1.2428452131892962</v>
      </c>
      <c r="N77" s="6">
        <f>Table1[[#This Row],[PtsSD]]*$D$1+Table1[[#This Row],[AstSD]]*$E$1+Table1[[#This Row],[StlSD]]*$F$1+Table1[[#This Row],[BlkSD]]*$G$1+Table1[[#This Row],[RbdSD]]*$H$1</f>
        <v>0.8580174961460193</v>
      </c>
    </row>
    <row r="78" spans="1:14" x14ac:dyDescent="0.25">
      <c r="A78" s="3">
        <v>74</v>
      </c>
      <c r="B78" s="3" t="s">
        <v>133</v>
      </c>
      <c r="C78" s="3" t="s">
        <v>44</v>
      </c>
      <c r="D78" s="4">
        <v>13.8</v>
      </c>
      <c r="E78" s="4">
        <v>4.5999999999999996</v>
      </c>
      <c r="F78" s="4">
        <v>0.7</v>
      </c>
      <c r="G78" s="4">
        <v>0.1</v>
      </c>
      <c r="H78" s="4">
        <v>7.2</v>
      </c>
      <c r="I78" s="6">
        <f>(D78-AVERAGE(D$5:D$486))/_xlfn.STDEV.S(D$5:D$486)</f>
        <v>0.9750019297524557</v>
      </c>
      <c r="J78" s="6">
        <f>(E78-AVERAGE(E$5:E$486))/_xlfn.STDEV.S(E$5:E$486)</f>
        <v>1.5463827635195009</v>
      </c>
      <c r="K78" s="6">
        <f>(F78-AVERAGE(F$5:F$486))/_xlfn.STDEV.S(F$5:F$486)</f>
        <v>0.1538163088511898</v>
      </c>
      <c r="L78" s="6">
        <f>(G78-AVERAGE(G$5:G$486))/_xlfn.STDEV.S(G$5:G$486)</f>
        <v>-0.67173403652105745</v>
      </c>
      <c r="M78" s="6">
        <f>(H78-AVERAGE(H$5:H$486))/_xlfn.STDEV.S(H$5:H$486)</f>
        <v>1.485261639745137</v>
      </c>
      <c r="N78" s="6">
        <f>Table1[[#This Row],[PtsSD]]*$D$1+Table1[[#This Row],[AstSD]]*$E$1+Table1[[#This Row],[StlSD]]*$F$1+Table1[[#This Row],[BlkSD]]*$G$1+Table1[[#This Row],[RbdSD]]*$H$1</f>
        <v>0.8211418004281843</v>
      </c>
    </row>
    <row r="79" spans="1:14" x14ac:dyDescent="0.25">
      <c r="A79" s="3">
        <v>75</v>
      </c>
      <c r="B79" s="3" t="s">
        <v>180</v>
      </c>
      <c r="C79" s="3" t="s">
        <v>35</v>
      </c>
      <c r="D79" s="4">
        <v>11.1</v>
      </c>
      <c r="E79" s="4">
        <v>0.9</v>
      </c>
      <c r="F79" s="4">
        <v>0.3</v>
      </c>
      <c r="G79" s="4">
        <v>1.7</v>
      </c>
      <c r="H79" s="4">
        <v>8.5</v>
      </c>
      <c r="I79" s="6">
        <f>(D79-AVERAGE(D$5:D$486))/_xlfn.STDEV.S(D$5:D$486)</f>
        <v>0.5139643920081618</v>
      </c>
      <c r="J79" s="6">
        <f>(E79-AVERAGE(E$5:E$486))/_xlfn.STDEV.S(E$5:E$486)</f>
        <v>-0.48276816022465224</v>
      </c>
      <c r="K79" s="6">
        <f>(F79-AVERAGE(F$5:F$486))/_xlfn.STDEV.S(F$5:F$486)</f>
        <v>-0.76148567715219273</v>
      </c>
      <c r="L79" s="6">
        <f>(G79-AVERAGE(G$5:G$486))/_xlfn.STDEV.S(G$5:G$486)</f>
        <v>3.015392575329773</v>
      </c>
      <c r="M79" s="6">
        <f>(H79-AVERAGE(H$5:H$486))/_xlfn.STDEV.S(H$5:H$486)</f>
        <v>2.0104972306161248</v>
      </c>
      <c r="N79" s="6">
        <f>Table1[[#This Row],[PtsSD]]*$D$1+Table1[[#This Row],[AstSD]]*$E$1+Table1[[#This Row],[StlSD]]*$F$1+Table1[[#This Row],[BlkSD]]*$G$1+Table1[[#This Row],[RbdSD]]*$H$1</f>
        <v>0.7978211664073801</v>
      </c>
    </row>
    <row r="80" spans="1:14" x14ac:dyDescent="0.25">
      <c r="A80" s="3">
        <v>76</v>
      </c>
      <c r="B80" s="3" t="s">
        <v>248</v>
      </c>
      <c r="C80" s="3" t="s">
        <v>48</v>
      </c>
      <c r="D80" s="4">
        <v>8.4</v>
      </c>
      <c r="E80" s="4">
        <v>2.2000000000000002</v>
      </c>
      <c r="F80" s="4">
        <v>1.1000000000000001</v>
      </c>
      <c r="G80" s="4">
        <v>0.6</v>
      </c>
      <c r="H80" s="4">
        <v>9.6999999999999993</v>
      </c>
      <c r="I80" s="6">
        <f>(D80-AVERAGE(D$5:D$486))/_xlfn.STDEV.S(D$5:D$486)</f>
        <v>5.2926854263868166E-2</v>
      </c>
      <c r="J80" s="6">
        <f>(E80-AVERAGE(E$5:E$486))/_xlfn.STDEV.S(E$5:E$486)</f>
        <v>0.23017675892869904</v>
      </c>
      <c r="K80" s="6">
        <f>(F80-AVERAGE(F$5:F$486))/_xlfn.STDEV.S(F$5:F$486)</f>
        <v>1.0691182948545728</v>
      </c>
      <c r="L80" s="6">
        <f>(G80-AVERAGE(G$5:G$486))/_xlfn.STDEV.S(G$5:G$486)</f>
        <v>0.48049302968232716</v>
      </c>
      <c r="M80" s="6">
        <f>(H80-AVERAGE(H$5:H$486))/_xlfn.STDEV.S(H$5:H$486)</f>
        <v>2.4953300837278056</v>
      </c>
      <c r="N80" s="6">
        <f>Table1[[#This Row],[PtsSD]]*$D$1+Table1[[#This Row],[AstSD]]*$E$1+Table1[[#This Row],[StlSD]]*$F$1+Table1[[#This Row],[BlkSD]]*$G$1+Table1[[#This Row],[RbdSD]]*$H$1</f>
        <v>0.79342112349099647</v>
      </c>
    </row>
    <row r="81" spans="1:14" x14ac:dyDescent="0.25">
      <c r="A81" s="3">
        <v>77</v>
      </c>
      <c r="B81" s="3" t="s">
        <v>88</v>
      </c>
      <c r="C81" s="3" t="s">
        <v>27</v>
      </c>
      <c r="D81" s="4">
        <v>17.399999999999999</v>
      </c>
      <c r="E81" s="4">
        <v>0.9</v>
      </c>
      <c r="F81" s="4">
        <v>0.6</v>
      </c>
      <c r="G81" s="4">
        <v>0.4</v>
      </c>
      <c r="H81" s="4">
        <v>8.6999999999999993</v>
      </c>
      <c r="I81" s="6">
        <f>(D81-AVERAGE(D$5:D$486))/_xlfn.STDEV.S(D$5:D$486)</f>
        <v>1.589718646744847</v>
      </c>
      <c r="J81" s="6">
        <f>(E81-AVERAGE(E$5:E$486))/_xlfn.STDEV.S(E$5:E$486)</f>
        <v>-0.48276816022465224</v>
      </c>
      <c r="K81" s="6">
        <f>(F81-AVERAGE(F$5:F$486))/_xlfn.STDEV.S(F$5:F$486)</f>
        <v>-7.5009187649655806E-2</v>
      </c>
      <c r="L81" s="6">
        <f>(G81-AVERAGE(G$5:G$486))/_xlfn.STDEV.S(G$5:G$486)</f>
        <v>1.9602203200973445E-2</v>
      </c>
      <c r="M81" s="6">
        <f>(H81-AVERAGE(H$5:H$486))/_xlfn.STDEV.S(H$5:H$486)</f>
        <v>2.091302706134738</v>
      </c>
      <c r="N81" s="6">
        <f>Table1[[#This Row],[PtsSD]]*$D$1+Table1[[#This Row],[AstSD]]*$E$1+Table1[[#This Row],[StlSD]]*$F$1+Table1[[#This Row],[BlkSD]]*$G$1+Table1[[#This Row],[RbdSD]]*$H$1</f>
        <v>0.79031145553816895</v>
      </c>
    </row>
    <row r="82" spans="1:14" x14ac:dyDescent="0.25">
      <c r="A82" s="3">
        <v>78</v>
      </c>
      <c r="B82" s="3" t="s">
        <v>151</v>
      </c>
      <c r="C82" s="3" t="s">
        <v>108</v>
      </c>
      <c r="D82" s="4">
        <v>13</v>
      </c>
      <c r="E82" s="4">
        <v>1.1000000000000001</v>
      </c>
      <c r="F82" s="4">
        <v>0.5</v>
      </c>
      <c r="G82" s="4">
        <v>1.4</v>
      </c>
      <c r="H82" s="4">
        <v>6.8</v>
      </c>
      <c r="I82" s="6">
        <f>(D82-AVERAGE(D$5:D$486))/_xlfn.STDEV.S(D$5:D$486)</f>
        <v>0.83839821486525745</v>
      </c>
      <c r="J82" s="6">
        <f>(E82-AVERAGE(E$5:E$486))/_xlfn.STDEV.S(E$5:E$486)</f>
        <v>-0.37308432650875201</v>
      </c>
      <c r="K82" s="6">
        <f>(F82-AVERAGE(F$5:F$486))/_xlfn.STDEV.S(F$5:F$486)</f>
        <v>-0.30383468415050141</v>
      </c>
      <c r="L82" s="6">
        <f>(G82-AVERAGE(G$5:G$486))/_xlfn.STDEV.S(G$5:G$486)</f>
        <v>2.3240563356077426</v>
      </c>
      <c r="M82" s="6">
        <f>(H82-AVERAGE(H$5:H$486))/_xlfn.STDEV.S(H$5:H$486)</f>
        <v>1.3236506887079098</v>
      </c>
      <c r="N82" s="6">
        <f>Table1[[#This Row],[PtsSD]]*$D$1+Table1[[#This Row],[AstSD]]*$E$1+Table1[[#This Row],[StlSD]]*$F$1+Table1[[#This Row],[BlkSD]]*$G$1+Table1[[#This Row],[RbdSD]]*$H$1</f>
        <v>0.74466598461799505</v>
      </c>
    </row>
    <row r="83" spans="1:14" x14ac:dyDescent="0.25">
      <c r="A83" s="3">
        <v>79</v>
      </c>
      <c r="B83" s="3" t="s">
        <v>163</v>
      </c>
      <c r="C83" s="3" t="s">
        <v>29</v>
      </c>
      <c r="D83" s="4">
        <v>12.1</v>
      </c>
      <c r="E83" s="4">
        <v>1.1000000000000001</v>
      </c>
      <c r="F83" s="4">
        <v>0.7</v>
      </c>
      <c r="G83" s="4">
        <v>1.3</v>
      </c>
      <c r="H83" s="4">
        <v>6.9</v>
      </c>
      <c r="I83" s="6">
        <f>(D83-AVERAGE(D$5:D$486))/_xlfn.STDEV.S(D$5:D$486)</f>
        <v>0.68471903561715941</v>
      </c>
      <c r="J83" s="6">
        <f>(E83-AVERAGE(E$5:E$486))/_xlfn.STDEV.S(E$5:E$486)</f>
        <v>-0.37308432650875201</v>
      </c>
      <c r="K83" s="6">
        <f>(F83-AVERAGE(F$5:F$486))/_xlfn.STDEV.S(F$5:F$486)</f>
        <v>0.1538163088511898</v>
      </c>
      <c r="L83" s="6">
        <f>(G83-AVERAGE(G$5:G$486))/_xlfn.STDEV.S(G$5:G$486)</f>
        <v>2.0936109223670658</v>
      </c>
      <c r="M83" s="6">
        <f>(H83-AVERAGE(H$5:H$486))/_xlfn.STDEV.S(H$5:H$486)</f>
        <v>1.3640534264672166</v>
      </c>
      <c r="N83" s="6">
        <f>Table1[[#This Row],[PtsSD]]*$D$1+Table1[[#This Row],[AstSD]]*$E$1+Table1[[#This Row],[StlSD]]*$F$1+Table1[[#This Row],[BlkSD]]*$G$1+Table1[[#This Row],[RbdSD]]*$H$1</f>
        <v>0.74072361535957909</v>
      </c>
    </row>
    <row r="84" spans="1:14" x14ac:dyDescent="0.25">
      <c r="A84" s="3">
        <v>80</v>
      </c>
      <c r="B84" s="3" t="s">
        <v>168</v>
      </c>
      <c r="C84" s="3" t="s">
        <v>84</v>
      </c>
      <c r="D84" s="4">
        <v>11.8</v>
      </c>
      <c r="E84" s="4">
        <v>1.4</v>
      </c>
      <c r="F84" s="4">
        <v>0.7</v>
      </c>
      <c r="G84" s="4">
        <v>0.7</v>
      </c>
      <c r="H84" s="4">
        <v>9.1999999999999993</v>
      </c>
      <c r="I84" s="6">
        <f>(D84-AVERAGE(D$5:D$486))/_xlfn.STDEV.S(D$5:D$486)</f>
        <v>0.63349264253446036</v>
      </c>
      <c r="J84" s="6">
        <f>(E84-AVERAGE(E$5:E$486))/_xlfn.STDEV.S(E$5:E$486)</f>
        <v>-0.20855857593490185</v>
      </c>
      <c r="K84" s="6">
        <f>(F84-AVERAGE(F$5:F$486))/_xlfn.STDEV.S(F$5:F$486)</f>
        <v>0.1538163088511898</v>
      </c>
      <c r="L84" s="6">
        <f>(G84-AVERAGE(G$5:G$486))/_xlfn.STDEV.S(G$5:G$486)</f>
        <v>0.71093844292300401</v>
      </c>
      <c r="M84" s="6">
        <f>(H84-AVERAGE(H$5:H$486))/_xlfn.STDEV.S(H$5:H$486)</f>
        <v>2.293316394931272</v>
      </c>
      <c r="N84" s="6">
        <f>Table1[[#This Row],[PtsSD]]*$D$1+Table1[[#This Row],[AstSD]]*$E$1+Table1[[#This Row],[StlSD]]*$F$1+Table1[[#This Row],[BlkSD]]*$G$1+Table1[[#This Row],[RbdSD]]*$H$1</f>
        <v>0.73671256932574125</v>
      </c>
    </row>
    <row r="85" spans="1:14" x14ac:dyDescent="0.25">
      <c r="A85" s="3">
        <v>81</v>
      </c>
      <c r="B85" s="3" t="s">
        <v>105</v>
      </c>
      <c r="C85" s="3" t="s">
        <v>48</v>
      </c>
      <c r="D85" s="4">
        <v>16</v>
      </c>
      <c r="E85" s="4">
        <v>2.9</v>
      </c>
      <c r="F85" s="4">
        <v>1</v>
      </c>
      <c r="G85" s="4">
        <v>0.1</v>
      </c>
      <c r="H85" s="4">
        <v>5.7</v>
      </c>
      <c r="I85" s="6">
        <f>(D85-AVERAGE(D$5:D$486))/_xlfn.STDEV.S(D$5:D$486)</f>
        <v>1.3506621456922505</v>
      </c>
      <c r="J85" s="6">
        <f>(E85-AVERAGE(E$5:E$486))/_xlfn.STDEV.S(E$5:E$486)</f>
        <v>0.61407017693434951</v>
      </c>
      <c r="K85" s="6">
        <f>(F85-AVERAGE(F$5:F$486))/_xlfn.STDEV.S(F$5:F$486)</f>
        <v>0.84029279835372694</v>
      </c>
      <c r="L85" s="6">
        <f>(G85-AVERAGE(G$5:G$486))/_xlfn.STDEV.S(G$5:G$486)</f>
        <v>-0.67173403652105745</v>
      </c>
      <c r="M85" s="6">
        <f>(H85-AVERAGE(H$5:H$486))/_xlfn.STDEV.S(H$5:H$486)</f>
        <v>0.87922057335553538</v>
      </c>
      <c r="N85" s="6">
        <f>Table1[[#This Row],[PtsSD]]*$D$1+Table1[[#This Row],[AstSD]]*$E$1+Table1[[#This Row],[StlSD]]*$F$1+Table1[[#This Row],[BlkSD]]*$G$1+Table1[[#This Row],[RbdSD]]*$H$1</f>
        <v>0.72914060804055258</v>
      </c>
    </row>
    <row r="86" spans="1:14" x14ac:dyDescent="0.25">
      <c r="A86" s="3">
        <v>82</v>
      </c>
      <c r="B86" s="3" t="s">
        <v>164</v>
      </c>
      <c r="C86" s="3" t="s">
        <v>72</v>
      </c>
      <c r="D86" s="4">
        <v>12.1</v>
      </c>
      <c r="E86" s="4">
        <v>7</v>
      </c>
      <c r="F86" s="4">
        <v>0.8</v>
      </c>
      <c r="G86" s="4">
        <v>0.1</v>
      </c>
      <c r="H86" s="4">
        <v>3.4</v>
      </c>
      <c r="I86" s="6">
        <f>(D86-AVERAGE(D$5:D$486))/_xlfn.STDEV.S(D$5:D$486)</f>
        <v>0.68471903561715941</v>
      </c>
      <c r="J86" s="6">
        <f>(E86-AVERAGE(E$5:E$486))/_xlfn.STDEV.S(E$5:E$486)</f>
        <v>2.8625887681103031</v>
      </c>
      <c r="K86" s="6">
        <f>(F86-AVERAGE(F$5:F$486))/_xlfn.STDEV.S(F$5:F$486)</f>
        <v>0.38264180535203568</v>
      </c>
      <c r="L86" s="6">
        <f>(G86-AVERAGE(G$5:G$486))/_xlfn.STDEV.S(G$5:G$486)</f>
        <v>-0.67173403652105745</v>
      </c>
      <c r="M86" s="6">
        <f>(H86-AVERAGE(H$5:H$486))/_xlfn.STDEV.S(H$5:H$486)</f>
        <v>-5.0042395108520404E-2</v>
      </c>
      <c r="N86" s="6">
        <f>Table1[[#This Row],[PtsSD]]*$D$1+Table1[[#This Row],[AstSD]]*$E$1+Table1[[#This Row],[StlSD]]*$F$1+Table1[[#This Row],[BlkSD]]*$G$1+Table1[[#This Row],[RbdSD]]*$H$1</f>
        <v>0.72456115061015103</v>
      </c>
    </row>
    <row r="87" spans="1:14" x14ac:dyDescent="0.25">
      <c r="A87" s="3">
        <v>83</v>
      </c>
      <c r="B87" s="3" t="s">
        <v>236</v>
      </c>
      <c r="C87" s="3" t="s">
        <v>23</v>
      </c>
      <c r="D87" s="4">
        <v>8.6999999999999993</v>
      </c>
      <c r="E87" s="4">
        <v>1.1000000000000001</v>
      </c>
      <c r="F87" s="4">
        <v>0.7</v>
      </c>
      <c r="G87" s="4">
        <v>1.1000000000000001</v>
      </c>
      <c r="H87" s="4">
        <v>9.6</v>
      </c>
      <c r="I87" s="6">
        <f>(D87-AVERAGE(D$5:D$486))/_xlfn.STDEV.S(D$5:D$486)</f>
        <v>0.10415324734656728</v>
      </c>
      <c r="J87" s="6">
        <f>(E87-AVERAGE(E$5:E$486))/_xlfn.STDEV.S(E$5:E$486)</f>
        <v>-0.37308432650875201</v>
      </c>
      <c r="K87" s="6">
        <f>(F87-AVERAGE(F$5:F$486))/_xlfn.STDEV.S(F$5:F$486)</f>
        <v>0.1538163088511898</v>
      </c>
      <c r="L87" s="6">
        <f>(G87-AVERAGE(G$5:G$486))/_xlfn.STDEV.S(G$5:G$486)</f>
        <v>1.632720095885712</v>
      </c>
      <c r="M87" s="6">
        <f>(H87-AVERAGE(H$5:H$486))/_xlfn.STDEV.S(H$5:H$486)</f>
        <v>2.4549273459684993</v>
      </c>
      <c r="N87" s="6">
        <f>Table1[[#This Row],[PtsSD]]*$D$1+Table1[[#This Row],[AstSD]]*$E$1+Table1[[#This Row],[StlSD]]*$F$1+Table1[[#This Row],[BlkSD]]*$G$1+Table1[[#This Row],[RbdSD]]*$H$1</f>
        <v>0.71559503880645492</v>
      </c>
    </row>
    <row r="88" spans="1:14" x14ac:dyDescent="0.25">
      <c r="A88" s="3">
        <v>84</v>
      </c>
      <c r="B88" s="3" t="s">
        <v>257</v>
      </c>
      <c r="C88" s="3" t="s">
        <v>74</v>
      </c>
      <c r="D88" s="4">
        <v>8</v>
      </c>
      <c r="E88" s="4">
        <v>8.8000000000000007</v>
      </c>
      <c r="F88" s="4">
        <v>0.9</v>
      </c>
      <c r="G88" s="4">
        <v>0.1</v>
      </c>
      <c r="H88" s="4">
        <v>2.9</v>
      </c>
      <c r="I88" s="6">
        <f>(D88-AVERAGE(D$5:D$486))/_xlfn.STDEV.S(D$5:D$486)</f>
        <v>-1.5375003179730968E-2</v>
      </c>
      <c r="J88" s="6">
        <f>(E88-AVERAGE(E$5:E$486))/_xlfn.STDEV.S(E$5:E$486)</f>
        <v>3.8497432715534052</v>
      </c>
      <c r="K88" s="6">
        <f>(F88-AVERAGE(F$5:F$486))/_xlfn.STDEV.S(F$5:F$486)</f>
        <v>0.61146730185288134</v>
      </c>
      <c r="L88" s="6">
        <f>(G88-AVERAGE(G$5:G$486))/_xlfn.STDEV.S(G$5:G$486)</f>
        <v>-0.67173403652105745</v>
      </c>
      <c r="M88" s="6">
        <f>(H88-AVERAGE(H$5:H$486))/_xlfn.STDEV.S(H$5:H$486)</f>
        <v>-0.25205608390505424</v>
      </c>
      <c r="N88" s="6">
        <f>Table1[[#This Row],[PtsSD]]*$D$1+Table1[[#This Row],[AstSD]]*$E$1+Table1[[#This Row],[StlSD]]*$F$1+Table1[[#This Row],[BlkSD]]*$G$1+Table1[[#This Row],[RbdSD]]*$H$1</f>
        <v>0.70588492637552447</v>
      </c>
    </row>
    <row r="89" spans="1:14" x14ac:dyDescent="0.25">
      <c r="A89" s="3">
        <v>85</v>
      </c>
      <c r="B89" s="3" t="s">
        <v>91</v>
      </c>
      <c r="C89" s="3" t="s">
        <v>60</v>
      </c>
      <c r="D89" s="4">
        <v>17.100000000000001</v>
      </c>
      <c r="E89" s="4">
        <v>3.3</v>
      </c>
      <c r="F89" s="4">
        <v>1</v>
      </c>
      <c r="G89" s="4">
        <v>0.2</v>
      </c>
      <c r="H89" s="4">
        <v>3.7</v>
      </c>
      <c r="I89" s="6">
        <f>(D89-AVERAGE(D$5:D$486))/_xlfn.STDEV.S(D$5:D$486)</f>
        <v>1.5384922536621481</v>
      </c>
      <c r="J89" s="6">
        <f>(E89-AVERAGE(E$5:E$486))/_xlfn.STDEV.S(E$5:E$486)</f>
        <v>0.83343784436614987</v>
      </c>
      <c r="K89" s="6">
        <f>(F89-AVERAGE(F$5:F$486))/_xlfn.STDEV.S(F$5:F$486)</f>
        <v>0.84029279835372694</v>
      </c>
      <c r="L89" s="6">
        <f>(G89-AVERAGE(G$5:G$486))/_xlfn.STDEV.S(G$5:G$486)</f>
        <v>-0.44128862328038043</v>
      </c>
      <c r="M89" s="6">
        <f>(H89-AVERAGE(H$5:H$486))/_xlfn.STDEV.S(H$5:H$486)</f>
        <v>7.1165818169400014E-2</v>
      </c>
      <c r="N89" s="6">
        <f>Table1[[#This Row],[PtsSD]]*$D$1+Table1[[#This Row],[AstSD]]*$E$1+Table1[[#This Row],[StlSD]]*$F$1+Table1[[#This Row],[BlkSD]]*$G$1+Table1[[#This Row],[RbdSD]]*$H$1</f>
        <v>0.70231903486675651</v>
      </c>
    </row>
    <row r="90" spans="1:14" x14ac:dyDescent="0.25">
      <c r="A90" s="3">
        <v>86</v>
      </c>
      <c r="B90" s="3" t="s">
        <v>225</v>
      </c>
      <c r="C90" s="3" t="s">
        <v>33</v>
      </c>
      <c r="D90" s="4">
        <v>9.3000000000000007</v>
      </c>
      <c r="E90" s="4">
        <v>4.2</v>
      </c>
      <c r="F90" s="4">
        <v>1.5</v>
      </c>
      <c r="G90" s="4">
        <v>0.3</v>
      </c>
      <c r="H90" s="4">
        <v>4.7</v>
      </c>
      <c r="I90" s="6">
        <f>(D90-AVERAGE(D$5:D$486))/_xlfn.STDEV.S(D$5:D$486)</f>
        <v>0.20660603351196613</v>
      </c>
      <c r="J90" s="6">
        <f>(E90-AVERAGE(E$5:E$486))/_xlfn.STDEV.S(E$5:E$486)</f>
        <v>1.3270150960877007</v>
      </c>
      <c r="K90" s="6">
        <f>(F90-AVERAGE(F$5:F$486))/_xlfn.STDEV.S(F$5:F$486)</f>
        <v>1.9844202808579552</v>
      </c>
      <c r="L90" s="6">
        <f>(G90-AVERAGE(G$5:G$486))/_xlfn.STDEV.S(G$5:G$486)</f>
        <v>-0.21084321003970355</v>
      </c>
      <c r="M90" s="6">
        <f>(H90-AVERAGE(H$5:H$486))/_xlfn.STDEV.S(H$5:H$486)</f>
        <v>0.47519319576246771</v>
      </c>
      <c r="N90" s="6">
        <f>Table1[[#This Row],[PtsSD]]*$D$1+Table1[[#This Row],[AstSD]]*$E$1+Table1[[#This Row],[StlSD]]*$F$1+Table1[[#This Row],[BlkSD]]*$G$1+Table1[[#This Row],[RbdSD]]*$H$1</f>
        <v>0.68846002904636139</v>
      </c>
    </row>
    <row r="91" spans="1:14" x14ac:dyDescent="0.25">
      <c r="A91" s="3">
        <v>87</v>
      </c>
      <c r="B91" s="3" t="s">
        <v>264</v>
      </c>
      <c r="C91" s="3" t="s">
        <v>80</v>
      </c>
      <c r="D91" s="4">
        <v>7.7</v>
      </c>
      <c r="E91" s="4">
        <v>0.8</v>
      </c>
      <c r="F91" s="4">
        <v>0.8</v>
      </c>
      <c r="G91" s="4">
        <v>1.7</v>
      </c>
      <c r="H91" s="4">
        <v>7.2</v>
      </c>
      <c r="I91" s="6">
        <f>(D91-AVERAGE(D$5:D$486))/_xlfn.STDEV.S(D$5:D$486)</f>
        <v>-6.6601396262430237E-2</v>
      </c>
      <c r="J91" s="6">
        <f>(E91-AVERAGE(E$5:E$486))/_xlfn.STDEV.S(E$5:E$486)</f>
        <v>-0.53761007708260233</v>
      </c>
      <c r="K91" s="6">
        <f>(F91-AVERAGE(F$5:F$486))/_xlfn.STDEV.S(F$5:F$486)</f>
        <v>0.38264180535203568</v>
      </c>
      <c r="L91" s="6">
        <f>(G91-AVERAGE(G$5:G$486))/_xlfn.STDEV.S(G$5:G$486)</f>
        <v>3.015392575329773</v>
      </c>
      <c r="M91" s="6">
        <f>(H91-AVERAGE(H$5:H$486))/_xlfn.STDEV.S(H$5:H$486)</f>
        <v>1.485261639745137</v>
      </c>
      <c r="N91" s="6">
        <f>Table1[[#This Row],[PtsSD]]*$D$1+Table1[[#This Row],[AstSD]]*$E$1+Table1[[#This Row],[StlSD]]*$F$1+Table1[[#This Row],[BlkSD]]*$G$1+Table1[[#This Row],[RbdSD]]*$H$1</f>
        <v>0.67925505075604908</v>
      </c>
    </row>
    <row r="92" spans="1:14" x14ac:dyDescent="0.25">
      <c r="A92" s="3">
        <v>88</v>
      </c>
      <c r="B92" s="3" t="s">
        <v>144</v>
      </c>
      <c r="C92" s="3" t="s">
        <v>93</v>
      </c>
      <c r="D92" s="4">
        <v>13.3</v>
      </c>
      <c r="E92" s="4">
        <v>1.6</v>
      </c>
      <c r="F92" s="4">
        <v>0.5</v>
      </c>
      <c r="G92" s="4">
        <v>0.7</v>
      </c>
      <c r="H92" s="4">
        <v>8.1</v>
      </c>
      <c r="I92" s="6">
        <f>(D92-AVERAGE(D$5:D$486))/_xlfn.STDEV.S(D$5:D$486)</f>
        <v>0.88962460794795684</v>
      </c>
      <c r="J92" s="6">
        <f>(E92-AVERAGE(E$5:E$486))/_xlfn.STDEV.S(E$5:E$486)</f>
        <v>-9.8874742219001568E-2</v>
      </c>
      <c r="K92" s="6">
        <f>(F92-AVERAGE(F$5:F$486))/_xlfn.STDEV.S(F$5:F$486)</f>
        <v>-0.30383468415050141</v>
      </c>
      <c r="L92" s="6">
        <f>(G92-AVERAGE(G$5:G$486))/_xlfn.STDEV.S(G$5:G$486)</f>
        <v>0.71093844292300401</v>
      </c>
      <c r="M92" s="6">
        <f>(H92-AVERAGE(H$5:H$486))/_xlfn.STDEV.S(H$5:H$486)</f>
        <v>1.8488862795788976</v>
      </c>
      <c r="N92" s="6">
        <f>Table1[[#This Row],[PtsSD]]*$D$1+Table1[[#This Row],[AstSD]]*$E$1+Table1[[#This Row],[StlSD]]*$F$1+Table1[[#This Row],[BlkSD]]*$G$1+Table1[[#This Row],[RbdSD]]*$H$1</f>
        <v>0.67795525367224163</v>
      </c>
    </row>
    <row r="93" spans="1:14" x14ac:dyDescent="0.25">
      <c r="A93" s="3">
        <v>89</v>
      </c>
      <c r="B93" s="3" t="s">
        <v>68</v>
      </c>
      <c r="C93" s="3" t="s">
        <v>33</v>
      </c>
      <c r="D93" s="4">
        <v>18.399999999999999</v>
      </c>
      <c r="E93" s="4">
        <v>2.2000000000000002</v>
      </c>
      <c r="F93" s="4">
        <v>0.9</v>
      </c>
      <c r="G93" s="4">
        <v>0.5</v>
      </c>
      <c r="H93" s="4">
        <v>3.1</v>
      </c>
      <c r="I93" s="6">
        <f>(D93-AVERAGE(D$5:D$486))/_xlfn.STDEV.S(D$5:D$486)</f>
        <v>1.7604732903538447</v>
      </c>
      <c r="J93" s="6">
        <f>(E93-AVERAGE(E$5:E$486))/_xlfn.STDEV.S(E$5:E$486)</f>
        <v>0.23017675892869904</v>
      </c>
      <c r="K93" s="6">
        <f>(F93-AVERAGE(F$5:F$486))/_xlfn.STDEV.S(F$5:F$486)</f>
        <v>0.61146730185288134</v>
      </c>
      <c r="L93" s="6">
        <f>(G93-AVERAGE(G$5:G$486))/_xlfn.STDEV.S(G$5:G$486)</f>
        <v>0.2500476164416503</v>
      </c>
      <c r="M93" s="6">
        <f>(H93-AVERAGE(H$5:H$486))/_xlfn.STDEV.S(H$5:H$486)</f>
        <v>-0.17125060838644063</v>
      </c>
      <c r="N93" s="6">
        <f>Table1[[#This Row],[PtsSD]]*$D$1+Table1[[#This Row],[AstSD]]*$E$1+Table1[[#This Row],[StlSD]]*$F$1+Table1[[#This Row],[BlkSD]]*$G$1+Table1[[#This Row],[RbdSD]]*$H$1</f>
        <v>0.66915445495878478</v>
      </c>
    </row>
    <row r="94" spans="1:14" x14ac:dyDescent="0.25">
      <c r="A94" s="3">
        <v>90</v>
      </c>
      <c r="B94" s="3" t="s">
        <v>210</v>
      </c>
      <c r="C94" s="3" t="s">
        <v>23</v>
      </c>
      <c r="D94" s="4">
        <v>9.6999999999999993</v>
      </c>
      <c r="E94" s="4">
        <v>5.6</v>
      </c>
      <c r="F94" s="4">
        <v>1.2</v>
      </c>
      <c r="G94" s="4">
        <v>0.4</v>
      </c>
      <c r="H94" s="4">
        <v>3</v>
      </c>
      <c r="I94" s="6">
        <f>(D94-AVERAGE(D$5:D$486))/_xlfn.STDEV.S(D$5:D$486)</f>
        <v>0.27490789095556495</v>
      </c>
      <c r="J94" s="6">
        <f>(E94-AVERAGE(E$5:E$486))/_xlfn.STDEV.S(E$5:E$486)</f>
        <v>2.0948019320990019</v>
      </c>
      <c r="K94" s="6">
        <f>(F94-AVERAGE(F$5:F$486))/_xlfn.STDEV.S(F$5:F$486)</f>
        <v>1.2979437913554182</v>
      </c>
      <c r="L94" s="6">
        <f>(G94-AVERAGE(G$5:G$486))/_xlfn.STDEV.S(G$5:G$486)</f>
        <v>1.9602203200973445E-2</v>
      </c>
      <c r="M94" s="6">
        <f>(H94-AVERAGE(H$5:H$486))/_xlfn.STDEV.S(H$5:H$486)</f>
        <v>-0.21165334614574743</v>
      </c>
      <c r="N94" s="6">
        <f>Table1[[#This Row],[PtsSD]]*$D$1+Table1[[#This Row],[AstSD]]*$E$1+Table1[[#This Row],[StlSD]]*$F$1+Table1[[#This Row],[BlkSD]]*$G$1+Table1[[#This Row],[RbdSD]]*$H$1</f>
        <v>0.65673398366077906</v>
      </c>
    </row>
    <row r="95" spans="1:14" x14ac:dyDescent="0.25">
      <c r="A95" s="3">
        <v>91</v>
      </c>
      <c r="B95" s="3" t="s">
        <v>58</v>
      </c>
      <c r="C95" s="3" t="s">
        <v>50</v>
      </c>
      <c r="D95" s="4">
        <v>19.8</v>
      </c>
      <c r="E95" s="4">
        <v>0.8</v>
      </c>
      <c r="F95" s="4">
        <v>0.5</v>
      </c>
      <c r="G95" s="4">
        <v>0.3</v>
      </c>
      <c r="H95" s="4">
        <v>6.5</v>
      </c>
      <c r="I95" s="6">
        <f>(D95-AVERAGE(D$5:D$486))/_xlfn.STDEV.S(D$5:D$486)</f>
        <v>1.9995297914064418</v>
      </c>
      <c r="J95" s="6">
        <f>(E95-AVERAGE(E$5:E$486))/_xlfn.STDEV.S(E$5:E$486)</f>
        <v>-0.53761007708260233</v>
      </c>
      <c r="K95" s="6">
        <f>(F95-AVERAGE(F$5:F$486))/_xlfn.STDEV.S(F$5:F$486)</f>
        <v>-0.30383468415050141</v>
      </c>
      <c r="L95" s="6">
        <f>(G95-AVERAGE(G$5:G$486))/_xlfn.STDEV.S(G$5:G$486)</f>
        <v>-0.21084321003970355</v>
      </c>
      <c r="M95" s="6">
        <f>(H95-AVERAGE(H$5:H$486))/_xlfn.STDEV.S(H$5:H$486)</f>
        <v>1.2024424754299894</v>
      </c>
      <c r="N95" s="6">
        <f>Table1[[#This Row],[PtsSD]]*$D$1+Table1[[#This Row],[AstSD]]*$E$1+Table1[[#This Row],[StlSD]]*$F$1+Table1[[#This Row],[BlkSD]]*$G$1+Table1[[#This Row],[RbdSD]]*$H$1</f>
        <v>0.65562373296287924</v>
      </c>
    </row>
    <row r="96" spans="1:14" x14ac:dyDescent="0.25">
      <c r="A96" s="3">
        <v>92</v>
      </c>
      <c r="B96" s="3" t="s">
        <v>206</v>
      </c>
      <c r="C96" s="3" t="s">
        <v>25</v>
      </c>
      <c r="D96" s="4">
        <v>9.8000000000000007</v>
      </c>
      <c r="E96" s="4">
        <v>4.9000000000000004</v>
      </c>
      <c r="F96" s="4">
        <v>1.6</v>
      </c>
      <c r="G96" s="4">
        <v>0.2</v>
      </c>
      <c r="H96" s="4">
        <v>2.9</v>
      </c>
      <c r="I96" s="6">
        <f>(D96-AVERAGE(D$5:D$486))/_xlfn.STDEV.S(D$5:D$486)</f>
        <v>0.29198335531646497</v>
      </c>
      <c r="J96" s="6">
        <f>(E96-AVERAGE(E$5:E$486))/_xlfn.STDEV.S(E$5:E$486)</f>
        <v>1.7109085140933515</v>
      </c>
      <c r="K96" s="6">
        <f>(F96-AVERAGE(F$5:F$486))/_xlfn.STDEV.S(F$5:F$486)</f>
        <v>2.213245777358801</v>
      </c>
      <c r="L96" s="6">
        <f>(G96-AVERAGE(G$5:G$486))/_xlfn.STDEV.S(G$5:G$486)</f>
        <v>-0.44128862328038043</v>
      </c>
      <c r="M96" s="6">
        <f>(H96-AVERAGE(H$5:H$486))/_xlfn.STDEV.S(H$5:H$486)</f>
        <v>-0.25205608390505424</v>
      </c>
      <c r="N96" s="6">
        <f>Table1[[#This Row],[PtsSD]]*$D$1+Table1[[#This Row],[AstSD]]*$E$1+Table1[[#This Row],[StlSD]]*$F$1+Table1[[#This Row],[BlkSD]]*$G$1+Table1[[#This Row],[RbdSD]]*$H$1</f>
        <v>0.64515906574436199</v>
      </c>
    </row>
    <row r="97" spans="1:14" x14ac:dyDescent="0.25">
      <c r="A97" s="3">
        <v>93</v>
      </c>
      <c r="B97" s="3" t="s">
        <v>137</v>
      </c>
      <c r="C97" s="3" t="s">
        <v>108</v>
      </c>
      <c r="D97" s="4">
        <v>13.7</v>
      </c>
      <c r="E97" s="4">
        <v>1.6</v>
      </c>
      <c r="F97" s="4">
        <v>0.7</v>
      </c>
      <c r="G97" s="4">
        <v>0.3</v>
      </c>
      <c r="H97" s="4">
        <v>8.3000000000000007</v>
      </c>
      <c r="I97" s="6">
        <f>(D97-AVERAGE(D$5:D$486))/_xlfn.STDEV.S(D$5:D$486)</f>
        <v>0.95792646539155568</v>
      </c>
      <c r="J97" s="6">
        <f>(E97-AVERAGE(E$5:E$486))/_xlfn.STDEV.S(E$5:E$486)</f>
        <v>-9.8874742219001568E-2</v>
      </c>
      <c r="K97" s="6">
        <f>(F97-AVERAGE(F$5:F$486))/_xlfn.STDEV.S(F$5:F$486)</f>
        <v>0.1538163088511898</v>
      </c>
      <c r="L97" s="6">
        <f>(G97-AVERAGE(G$5:G$486))/_xlfn.STDEV.S(G$5:G$486)</f>
        <v>-0.21084321003970355</v>
      </c>
      <c r="M97" s="6">
        <f>(H97-AVERAGE(H$5:H$486))/_xlfn.STDEV.S(H$5:H$486)</f>
        <v>1.9296917550975117</v>
      </c>
      <c r="N97" s="6">
        <f>Table1[[#This Row],[PtsSD]]*$D$1+Table1[[#This Row],[AstSD]]*$E$1+Table1[[#This Row],[StlSD]]*$F$1+Table1[[#This Row],[BlkSD]]*$G$1+Table1[[#This Row],[RbdSD]]*$H$1</f>
        <v>0.64498730701489171</v>
      </c>
    </row>
    <row r="98" spans="1:14" x14ac:dyDescent="0.25">
      <c r="A98" s="3">
        <v>94</v>
      </c>
      <c r="B98" s="3" t="s">
        <v>94</v>
      </c>
      <c r="C98" s="3" t="s">
        <v>95</v>
      </c>
      <c r="D98" s="4">
        <v>16.7</v>
      </c>
      <c r="E98" s="4">
        <v>5.7</v>
      </c>
      <c r="F98" s="4">
        <v>0.5</v>
      </c>
      <c r="G98" s="4">
        <v>0.1</v>
      </c>
      <c r="H98" s="4">
        <v>2.2999999999999998</v>
      </c>
      <c r="I98" s="6">
        <f>(D98-AVERAGE(D$5:D$486))/_xlfn.STDEV.S(D$5:D$486)</f>
        <v>1.4701903962185487</v>
      </c>
      <c r="J98" s="6">
        <f>(E98-AVERAGE(E$5:E$486))/_xlfn.STDEV.S(E$5:E$486)</f>
        <v>2.149643848956952</v>
      </c>
      <c r="K98" s="6">
        <f>(F98-AVERAGE(F$5:F$486))/_xlfn.STDEV.S(F$5:F$486)</f>
        <v>-0.30383468415050141</v>
      </c>
      <c r="L98" s="6">
        <f>(G98-AVERAGE(G$5:G$486))/_xlfn.STDEV.S(G$5:G$486)</f>
        <v>-0.67173403652105745</v>
      </c>
      <c r="M98" s="6">
        <f>(H98-AVERAGE(H$5:H$486))/_xlfn.STDEV.S(H$5:H$486)</f>
        <v>-0.49447251046089491</v>
      </c>
      <c r="N98" s="6">
        <f>Table1[[#This Row],[PtsSD]]*$D$1+Table1[[#This Row],[AstSD]]*$E$1+Table1[[#This Row],[StlSD]]*$F$1+Table1[[#This Row],[BlkSD]]*$G$1+Table1[[#This Row],[RbdSD]]*$H$1</f>
        <v>0.62575607846404224</v>
      </c>
    </row>
    <row r="99" spans="1:14" x14ac:dyDescent="0.25">
      <c r="A99" s="3">
        <v>95</v>
      </c>
      <c r="B99" s="3" t="s">
        <v>92</v>
      </c>
      <c r="C99" s="3" t="s">
        <v>93</v>
      </c>
      <c r="D99" s="4">
        <v>16.899999999999999</v>
      </c>
      <c r="E99" s="4">
        <v>1.7</v>
      </c>
      <c r="F99" s="4">
        <v>0.7</v>
      </c>
      <c r="G99" s="4">
        <v>0.6</v>
      </c>
      <c r="H99" s="4">
        <v>4.5999999999999996</v>
      </c>
      <c r="I99" s="6">
        <f>(D99-AVERAGE(D$5:D$486))/_xlfn.STDEV.S(D$5:D$486)</f>
        <v>1.5043413249403481</v>
      </c>
      <c r="J99" s="6">
        <f>(E99-AVERAGE(E$5:E$486))/_xlfn.STDEV.S(E$5:E$486)</f>
        <v>-4.4032825361051547E-2</v>
      </c>
      <c r="K99" s="6">
        <f>(F99-AVERAGE(F$5:F$486))/_xlfn.STDEV.S(F$5:F$486)</f>
        <v>0.1538163088511898</v>
      </c>
      <c r="L99" s="6">
        <f>(G99-AVERAGE(G$5:G$486))/_xlfn.STDEV.S(G$5:G$486)</f>
        <v>0.48049302968232716</v>
      </c>
      <c r="M99" s="6">
        <f>(H99-AVERAGE(H$5:H$486))/_xlfn.STDEV.S(H$5:H$486)</f>
        <v>0.43479045800316074</v>
      </c>
      <c r="N99" s="6">
        <f>Table1[[#This Row],[PtsSD]]*$D$1+Table1[[#This Row],[AstSD]]*$E$1+Table1[[#This Row],[StlSD]]*$F$1+Table1[[#This Row],[BlkSD]]*$G$1+Table1[[#This Row],[RbdSD]]*$H$1</f>
        <v>0.62460032479055383</v>
      </c>
    </row>
    <row r="100" spans="1:14" x14ac:dyDescent="0.25">
      <c r="A100" s="3">
        <v>96</v>
      </c>
      <c r="B100" s="3" t="s">
        <v>134</v>
      </c>
      <c r="C100" s="3" t="s">
        <v>55</v>
      </c>
      <c r="D100" s="4">
        <v>13.8</v>
      </c>
      <c r="E100" s="4">
        <v>1.8</v>
      </c>
      <c r="F100" s="4">
        <v>0.8</v>
      </c>
      <c r="G100" s="4">
        <v>0.6</v>
      </c>
      <c r="H100" s="4">
        <v>6</v>
      </c>
      <c r="I100" s="6">
        <f>(D100-AVERAGE(D$5:D$486))/_xlfn.STDEV.S(D$5:D$486)</f>
        <v>0.9750019297524557</v>
      </c>
      <c r="J100" s="6">
        <f>(E100-AVERAGE(E$5:E$486))/_xlfn.STDEV.S(E$5:E$486)</f>
        <v>1.0809091496898595E-2</v>
      </c>
      <c r="K100" s="6">
        <f>(F100-AVERAGE(F$5:F$486))/_xlfn.STDEV.S(F$5:F$486)</f>
        <v>0.38264180535203568</v>
      </c>
      <c r="L100" s="6">
        <f>(G100-AVERAGE(G$5:G$486))/_xlfn.STDEV.S(G$5:G$486)</f>
        <v>0.48049302968232716</v>
      </c>
      <c r="M100" s="6">
        <f>(H100-AVERAGE(H$5:H$486))/_xlfn.STDEV.S(H$5:H$486)</f>
        <v>1.0004287866334556</v>
      </c>
      <c r="N100" s="6">
        <f>Table1[[#This Row],[PtsSD]]*$D$1+Table1[[#This Row],[AstSD]]*$E$1+Table1[[#This Row],[StlSD]]*$F$1+Table1[[#This Row],[BlkSD]]*$G$1+Table1[[#This Row],[RbdSD]]*$H$1</f>
        <v>0.62421837980696193</v>
      </c>
    </row>
    <row r="101" spans="1:14" x14ac:dyDescent="0.25">
      <c r="A101" s="3">
        <v>97</v>
      </c>
      <c r="B101" s="3" t="s">
        <v>65</v>
      </c>
      <c r="C101" s="3" t="s">
        <v>31</v>
      </c>
      <c r="D101" s="4">
        <v>18.600000000000001</v>
      </c>
      <c r="E101" s="4">
        <v>3.2</v>
      </c>
      <c r="F101" s="4">
        <v>0.9</v>
      </c>
      <c r="G101" s="4">
        <v>0.2</v>
      </c>
      <c r="H101" s="4">
        <v>2.2999999999999998</v>
      </c>
      <c r="I101" s="6">
        <f>(D101-AVERAGE(D$5:D$486))/_xlfn.STDEV.S(D$5:D$486)</f>
        <v>1.7946242190756447</v>
      </c>
      <c r="J101" s="6">
        <f>(E101-AVERAGE(E$5:E$486))/_xlfn.STDEV.S(E$5:E$486)</f>
        <v>0.77859592750819995</v>
      </c>
      <c r="K101" s="6">
        <f>(F101-AVERAGE(F$5:F$486))/_xlfn.STDEV.S(F$5:F$486)</f>
        <v>0.61146730185288134</v>
      </c>
      <c r="L101" s="6">
        <f>(G101-AVERAGE(G$5:G$486))/_xlfn.STDEV.S(G$5:G$486)</f>
        <v>-0.44128862328038043</v>
      </c>
      <c r="M101" s="6">
        <f>(H101-AVERAGE(H$5:H$486))/_xlfn.STDEV.S(H$5:H$486)</f>
        <v>-0.49447251046089491</v>
      </c>
      <c r="N101" s="6">
        <f>Table1[[#This Row],[PtsSD]]*$D$1+Table1[[#This Row],[AstSD]]*$E$1+Table1[[#This Row],[StlSD]]*$F$1+Table1[[#This Row],[BlkSD]]*$G$1+Table1[[#This Row],[RbdSD]]*$H$1</f>
        <v>0.62073875091802955</v>
      </c>
    </row>
    <row r="102" spans="1:14" x14ac:dyDescent="0.25">
      <c r="A102" s="3">
        <v>98</v>
      </c>
      <c r="B102" s="3" t="s">
        <v>190</v>
      </c>
      <c r="C102" s="3" t="s">
        <v>39</v>
      </c>
      <c r="D102" s="4">
        <v>10.4</v>
      </c>
      <c r="E102" s="4">
        <v>1.5</v>
      </c>
      <c r="F102" s="4">
        <v>0.7</v>
      </c>
      <c r="G102" s="4">
        <v>1.1000000000000001</v>
      </c>
      <c r="H102" s="4">
        <v>6.6</v>
      </c>
      <c r="I102" s="6">
        <f>(D102-AVERAGE(D$5:D$486))/_xlfn.STDEV.S(D$5:D$486)</f>
        <v>0.39443614148186351</v>
      </c>
      <c r="J102" s="6">
        <f>(E102-AVERAGE(E$5:E$486))/_xlfn.STDEV.S(E$5:E$486)</f>
        <v>-0.1537166590769517</v>
      </c>
      <c r="K102" s="6">
        <f>(F102-AVERAGE(F$5:F$486))/_xlfn.STDEV.S(F$5:F$486)</f>
        <v>0.1538163088511898</v>
      </c>
      <c r="L102" s="6">
        <f>(G102-AVERAGE(G$5:G$486))/_xlfn.STDEV.S(G$5:G$486)</f>
        <v>1.632720095885712</v>
      </c>
      <c r="M102" s="6">
        <f>(H102-AVERAGE(H$5:H$486))/_xlfn.STDEV.S(H$5:H$486)</f>
        <v>1.2428452131892962</v>
      </c>
      <c r="N102" s="6">
        <f>Table1[[#This Row],[PtsSD]]*$D$1+Table1[[#This Row],[AstSD]]*$E$1+Table1[[#This Row],[StlSD]]*$F$1+Table1[[#This Row],[BlkSD]]*$G$1+Table1[[#This Row],[RbdSD]]*$H$1</f>
        <v>0.60413701397756325</v>
      </c>
    </row>
    <row r="103" spans="1:14" x14ac:dyDescent="0.25">
      <c r="A103" s="3">
        <v>99</v>
      </c>
      <c r="B103" s="3" t="s">
        <v>150</v>
      </c>
      <c r="C103" s="3" t="s">
        <v>21</v>
      </c>
      <c r="D103" s="4">
        <v>13.1</v>
      </c>
      <c r="E103" s="4">
        <v>4.0999999999999996</v>
      </c>
      <c r="F103" s="4">
        <v>1.1000000000000001</v>
      </c>
      <c r="G103" s="4">
        <v>0.1</v>
      </c>
      <c r="H103" s="4">
        <v>3.9</v>
      </c>
      <c r="I103" s="6">
        <f>(D103-AVERAGE(D$5:D$486))/_xlfn.STDEV.S(D$5:D$486)</f>
        <v>0.85547367922615714</v>
      </c>
      <c r="J103" s="6">
        <f>(E103-AVERAGE(E$5:E$486))/_xlfn.STDEV.S(E$5:E$486)</f>
        <v>1.2721731792297504</v>
      </c>
      <c r="K103" s="6">
        <f>(F103-AVERAGE(F$5:F$486))/_xlfn.STDEV.S(F$5:F$486)</f>
        <v>1.0691182948545728</v>
      </c>
      <c r="L103" s="6">
        <f>(G103-AVERAGE(G$5:G$486))/_xlfn.STDEV.S(G$5:G$486)</f>
        <v>-0.67173403652105745</v>
      </c>
      <c r="M103" s="6">
        <f>(H103-AVERAGE(H$5:H$486))/_xlfn.STDEV.S(H$5:H$486)</f>
        <v>0.15197129368801343</v>
      </c>
      <c r="N103" s="6">
        <f>Table1[[#This Row],[PtsSD]]*$D$1+Table1[[#This Row],[AstSD]]*$E$1+Table1[[#This Row],[StlSD]]*$F$1+Table1[[#This Row],[BlkSD]]*$G$1+Table1[[#This Row],[RbdSD]]*$H$1</f>
        <v>0.60107863710142717</v>
      </c>
    </row>
    <row r="104" spans="1:14" x14ac:dyDescent="0.25">
      <c r="A104" s="3">
        <v>100</v>
      </c>
      <c r="B104" s="3" t="s">
        <v>140</v>
      </c>
      <c r="C104" s="3" t="s">
        <v>53</v>
      </c>
      <c r="D104" s="4">
        <v>13.5</v>
      </c>
      <c r="E104" s="4">
        <v>2.4</v>
      </c>
      <c r="F104" s="4">
        <v>1.1000000000000001</v>
      </c>
      <c r="G104" s="4">
        <v>0.4</v>
      </c>
      <c r="H104" s="4">
        <v>4.5999999999999996</v>
      </c>
      <c r="I104" s="6">
        <f>(D104-AVERAGE(D$5:D$486))/_xlfn.STDEV.S(D$5:D$486)</f>
        <v>0.9237755366697562</v>
      </c>
      <c r="J104" s="6">
        <f>(E104-AVERAGE(E$5:E$486))/_xlfn.STDEV.S(E$5:E$486)</f>
        <v>0.33986059264459906</v>
      </c>
      <c r="K104" s="6">
        <f>(F104-AVERAGE(F$5:F$486))/_xlfn.STDEV.S(F$5:F$486)</f>
        <v>1.0691182948545728</v>
      </c>
      <c r="L104" s="6">
        <f>(G104-AVERAGE(G$5:G$486))/_xlfn.STDEV.S(G$5:G$486)</f>
        <v>1.9602203200973445E-2</v>
      </c>
      <c r="M104" s="6">
        <f>(H104-AVERAGE(H$5:H$486))/_xlfn.STDEV.S(H$5:H$486)</f>
        <v>0.43479045800316074</v>
      </c>
      <c r="N104" s="6">
        <f>Table1[[#This Row],[PtsSD]]*$D$1+Table1[[#This Row],[AstSD]]*$E$1+Table1[[#This Row],[StlSD]]*$F$1+Table1[[#This Row],[BlkSD]]*$G$1+Table1[[#This Row],[RbdSD]]*$H$1</f>
        <v>0.59537094583881078</v>
      </c>
    </row>
    <row r="105" spans="1:14" x14ac:dyDescent="0.25">
      <c r="A105" s="3">
        <v>101</v>
      </c>
      <c r="B105" s="3" t="s">
        <v>113</v>
      </c>
      <c r="C105" s="3" t="s">
        <v>50</v>
      </c>
      <c r="D105" s="4">
        <v>15.4</v>
      </c>
      <c r="E105" s="4">
        <v>3.3</v>
      </c>
      <c r="F105" s="4">
        <v>1.2</v>
      </c>
      <c r="G105" s="4">
        <v>0.2</v>
      </c>
      <c r="H105" s="4">
        <v>2.6</v>
      </c>
      <c r="I105" s="6">
        <f>(D105-AVERAGE(D$5:D$486))/_xlfn.STDEV.S(D$5:D$486)</f>
        <v>1.248209359526852</v>
      </c>
      <c r="J105" s="6">
        <f>(E105-AVERAGE(E$5:E$486))/_xlfn.STDEV.S(E$5:E$486)</f>
        <v>0.83343784436614987</v>
      </c>
      <c r="K105" s="6">
        <f>(F105-AVERAGE(F$5:F$486))/_xlfn.STDEV.S(F$5:F$486)</f>
        <v>1.2979437913554182</v>
      </c>
      <c r="L105" s="6">
        <f>(G105-AVERAGE(G$5:G$486))/_xlfn.STDEV.S(G$5:G$486)</f>
        <v>-0.44128862328038043</v>
      </c>
      <c r="M105" s="6">
        <f>(H105-AVERAGE(H$5:H$486))/_xlfn.STDEV.S(H$5:H$486)</f>
        <v>-0.37326429718297449</v>
      </c>
      <c r="N105" s="6">
        <f>Table1[[#This Row],[PtsSD]]*$D$1+Table1[[#This Row],[AstSD]]*$E$1+Table1[[#This Row],[StlSD]]*$F$1+Table1[[#This Row],[BlkSD]]*$G$1+Table1[[#This Row],[RbdSD]]*$H$1</f>
        <v>0.59499579250594625</v>
      </c>
    </row>
    <row r="106" spans="1:14" x14ac:dyDescent="0.25">
      <c r="A106" s="3">
        <v>102</v>
      </c>
      <c r="B106" s="3" t="s">
        <v>119</v>
      </c>
      <c r="C106" s="3" t="s">
        <v>72</v>
      </c>
      <c r="D106" s="4">
        <v>14.6</v>
      </c>
      <c r="E106" s="4">
        <v>1.3</v>
      </c>
      <c r="F106" s="4">
        <v>0.7</v>
      </c>
      <c r="G106" s="4">
        <v>0.4</v>
      </c>
      <c r="H106" s="4">
        <v>7</v>
      </c>
      <c r="I106" s="6">
        <f>(D106-AVERAGE(D$5:D$486))/_xlfn.STDEV.S(D$5:D$486)</f>
        <v>1.1116056446396536</v>
      </c>
      <c r="J106" s="6">
        <f>(E106-AVERAGE(E$5:E$486))/_xlfn.STDEV.S(E$5:E$486)</f>
        <v>-0.26340049279285188</v>
      </c>
      <c r="K106" s="6">
        <f>(F106-AVERAGE(F$5:F$486))/_xlfn.STDEV.S(F$5:F$486)</f>
        <v>0.1538163088511898</v>
      </c>
      <c r="L106" s="6">
        <f>(G106-AVERAGE(G$5:G$486))/_xlfn.STDEV.S(G$5:G$486)</f>
        <v>1.9602203200973445E-2</v>
      </c>
      <c r="M106" s="6">
        <f>(H106-AVERAGE(H$5:H$486))/_xlfn.STDEV.S(H$5:H$486)</f>
        <v>1.4044561642265234</v>
      </c>
      <c r="N106" s="6">
        <f>Table1[[#This Row],[PtsSD]]*$D$1+Table1[[#This Row],[AstSD]]*$E$1+Table1[[#This Row],[StlSD]]*$F$1+Table1[[#This Row],[BlkSD]]*$G$1+Table1[[#This Row],[RbdSD]]*$H$1</f>
        <v>0.58770560448645492</v>
      </c>
    </row>
    <row r="107" spans="1:14" x14ac:dyDescent="0.25">
      <c r="A107" s="3">
        <v>103</v>
      </c>
      <c r="B107" s="3" t="s">
        <v>182</v>
      </c>
      <c r="C107" s="3" t="s">
        <v>67</v>
      </c>
      <c r="D107" s="4">
        <v>11.1</v>
      </c>
      <c r="E107" s="4">
        <v>1.8</v>
      </c>
      <c r="F107" s="4">
        <v>1.5</v>
      </c>
      <c r="G107" s="4">
        <v>0.3</v>
      </c>
      <c r="H107" s="4">
        <v>5.5</v>
      </c>
      <c r="I107" s="6">
        <f>(D107-AVERAGE(D$5:D$486))/_xlfn.STDEV.S(D$5:D$486)</f>
        <v>0.5139643920081618</v>
      </c>
      <c r="J107" s="6">
        <f>(E107-AVERAGE(E$5:E$486))/_xlfn.STDEV.S(E$5:E$486)</f>
        <v>1.0809091496898595E-2</v>
      </c>
      <c r="K107" s="6">
        <f>(F107-AVERAGE(F$5:F$486))/_xlfn.STDEV.S(F$5:F$486)</f>
        <v>1.9844202808579552</v>
      </c>
      <c r="L107" s="6">
        <f>(G107-AVERAGE(G$5:G$486))/_xlfn.STDEV.S(G$5:G$486)</f>
        <v>-0.21084321003970355</v>
      </c>
      <c r="M107" s="6">
        <f>(H107-AVERAGE(H$5:H$486))/_xlfn.STDEV.S(H$5:H$486)</f>
        <v>0.79841509783692177</v>
      </c>
      <c r="N107" s="6">
        <f>Table1[[#This Row],[PtsSD]]*$D$1+Table1[[#This Row],[AstSD]]*$E$1+Table1[[#This Row],[StlSD]]*$F$1+Table1[[#This Row],[BlkSD]]*$G$1+Table1[[#This Row],[RbdSD]]*$H$1</f>
        <v>0.58207071609195038</v>
      </c>
    </row>
    <row r="108" spans="1:14" x14ac:dyDescent="0.25">
      <c r="A108" s="3">
        <v>104</v>
      </c>
      <c r="B108" s="3" t="s">
        <v>193</v>
      </c>
      <c r="C108" s="3" t="s">
        <v>46</v>
      </c>
      <c r="D108" s="4">
        <v>10.4</v>
      </c>
      <c r="E108" s="4">
        <v>1.6</v>
      </c>
      <c r="F108" s="4">
        <v>1.2</v>
      </c>
      <c r="G108" s="4">
        <v>0.5</v>
      </c>
      <c r="H108" s="4">
        <v>6.5</v>
      </c>
      <c r="I108" s="6">
        <f>(D108-AVERAGE(D$5:D$486))/_xlfn.STDEV.S(D$5:D$486)</f>
        <v>0.39443614148186351</v>
      </c>
      <c r="J108" s="6">
        <f>(E108-AVERAGE(E$5:E$486))/_xlfn.STDEV.S(E$5:E$486)</f>
        <v>-9.8874742219001568E-2</v>
      </c>
      <c r="K108" s="6">
        <f>(F108-AVERAGE(F$5:F$486))/_xlfn.STDEV.S(F$5:F$486)</f>
        <v>1.2979437913554182</v>
      </c>
      <c r="L108" s="6">
        <f>(G108-AVERAGE(G$5:G$486))/_xlfn.STDEV.S(G$5:G$486)</f>
        <v>0.2500476164416503</v>
      </c>
      <c r="M108" s="6">
        <f>(H108-AVERAGE(H$5:H$486))/_xlfn.STDEV.S(H$5:H$486)</f>
        <v>1.2024424754299894</v>
      </c>
      <c r="N108" s="6">
        <f>Table1[[#This Row],[PtsSD]]*$D$1+Table1[[#This Row],[AstSD]]*$E$1+Table1[[#This Row],[StlSD]]*$F$1+Table1[[#This Row],[BlkSD]]*$G$1+Table1[[#This Row],[RbdSD]]*$H$1</f>
        <v>0.57124310025631686</v>
      </c>
    </row>
    <row r="109" spans="1:14" x14ac:dyDescent="0.25">
      <c r="A109" s="3">
        <v>105</v>
      </c>
      <c r="B109" s="3" t="s">
        <v>160</v>
      </c>
      <c r="C109" s="3" t="s">
        <v>27</v>
      </c>
      <c r="D109" s="4">
        <v>12.3</v>
      </c>
      <c r="E109" s="4">
        <v>1.7</v>
      </c>
      <c r="F109" s="4">
        <v>1.9</v>
      </c>
      <c r="G109" s="4">
        <v>0.4</v>
      </c>
      <c r="H109" s="4">
        <v>2.6</v>
      </c>
      <c r="I109" s="6">
        <f>(D109-AVERAGE(D$5:D$486))/_xlfn.STDEV.S(D$5:D$486)</f>
        <v>0.71886996433895911</v>
      </c>
      <c r="J109" s="6">
        <f>(E109-AVERAGE(E$5:E$486))/_xlfn.STDEV.S(E$5:E$486)</f>
        <v>-4.4032825361051547E-2</v>
      </c>
      <c r="K109" s="6">
        <f>(F109-AVERAGE(F$5:F$486))/_xlfn.STDEV.S(F$5:F$486)</f>
        <v>2.8997222668613376</v>
      </c>
      <c r="L109" s="6">
        <f>(G109-AVERAGE(G$5:G$486))/_xlfn.STDEV.S(G$5:G$486)</f>
        <v>1.9602203200973445E-2</v>
      </c>
      <c r="M109" s="6">
        <f>(H109-AVERAGE(H$5:H$486))/_xlfn.STDEV.S(H$5:H$486)</f>
        <v>-0.37326429718297449</v>
      </c>
      <c r="N109" s="6">
        <f>Table1[[#This Row],[PtsSD]]*$D$1+Table1[[#This Row],[AstSD]]*$E$1+Table1[[#This Row],[StlSD]]*$F$1+Table1[[#This Row],[BlkSD]]*$G$1+Table1[[#This Row],[RbdSD]]*$H$1</f>
        <v>0.57010023530222909</v>
      </c>
    </row>
    <row r="110" spans="1:14" x14ac:dyDescent="0.25">
      <c r="A110" s="3">
        <v>106</v>
      </c>
      <c r="B110" s="3" t="s">
        <v>122</v>
      </c>
      <c r="C110" s="3" t="s">
        <v>23</v>
      </c>
      <c r="D110" s="4">
        <v>14.5</v>
      </c>
      <c r="E110" s="4">
        <v>3</v>
      </c>
      <c r="F110" s="4">
        <v>0.9</v>
      </c>
      <c r="G110" s="4">
        <v>0.3</v>
      </c>
      <c r="H110" s="4">
        <v>4</v>
      </c>
      <c r="I110" s="6">
        <f>(D110-AVERAGE(D$5:D$486))/_xlfn.STDEV.S(D$5:D$486)</f>
        <v>1.0945301802787539</v>
      </c>
      <c r="J110" s="6">
        <f>(E110-AVERAGE(E$5:E$486))/_xlfn.STDEV.S(E$5:E$486)</f>
        <v>0.66891209379229966</v>
      </c>
      <c r="K110" s="6">
        <f>(F110-AVERAGE(F$5:F$486))/_xlfn.STDEV.S(F$5:F$486)</f>
        <v>0.61146730185288134</v>
      </c>
      <c r="L110" s="6">
        <f>(G110-AVERAGE(G$5:G$486))/_xlfn.STDEV.S(G$5:G$486)</f>
        <v>-0.21084321003970355</v>
      </c>
      <c r="M110" s="6">
        <f>(H110-AVERAGE(H$5:H$486))/_xlfn.STDEV.S(H$5:H$486)</f>
        <v>0.19237403144732024</v>
      </c>
      <c r="N110" s="6">
        <f>Table1[[#This Row],[PtsSD]]*$D$1+Table1[[#This Row],[AstSD]]*$E$1+Table1[[#This Row],[StlSD]]*$F$1+Table1[[#This Row],[BlkSD]]*$G$1+Table1[[#This Row],[RbdSD]]*$H$1</f>
        <v>0.56070989290352691</v>
      </c>
    </row>
    <row r="111" spans="1:14" x14ac:dyDescent="0.25">
      <c r="A111" s="3">
        <v>107</v>
      </c>
      <c r="B111" s="3" t="s">
        <v>61</v>
      </c>
      <c r="C111" s="3" t="s">
        <v>27</v>
      </c>
      <c r="D111" s="4">
        <v>19.100000000000001</v>
      </c>
      <c r="E111" s="4">
        <v>1.8</v>
      </c>
      <c r="F111" s="4">
        <v>1</v>
      </c>
      <c r="G111" s="4">
        <v>0.1</v>
      </c>
      <c r="H111" s="4">
        <v>3</v>
      </c>
      <c r="I111" s="6">
        <f>(D111-AVERAGE(D$5:D$486))/_xlfn.STDEV.S(D$5:D$486)</f>
        <v>1.8800015408801434</v>
      </c>
      <c r="J111" s="6">
        <f>(E111-AVERAGE(E$5:E$486))/_xlfn.STDEV.S(E$5:E$486)</f>
        <v>1.0809091496898595E-2</v>
      </c>
      <c r="K111" s="6">
        <f>(F111-AVERAGE(F$5:F$486))/_xlfn.STDEV.S(F$5:F$486)</f>
        <v>0.84029279835372694</v>
      </c>
      <c r="L111" s="6">
        <f>(G111-AVERAGE(G$5:G$486))/_xlfn.STDEV.S(G$5:G$486)</f>
        <v>-0.67173403652105745</v>
      </c>
      <c r="M111" s="6">
        <f>(H111-AVERAGE(H$5:H$486))/_xlfn.STDEV.S(H$5:H$486)</f>
        <v>-0.21165334614574743</v>
      </c>
      <c r="N111" s="6">
        <f>Table1[[#This Row],[PtsSD]]*$D$1+Table1[[#This Row],[AstSD]]*$E$1+Table1[[#This Row],[StlSD]]*$F$1+Table1[[#This Row],[BlkSD]]*$G$1+Table1[[#This Row],[RbdSD]]*$H$1</f>
        <v>0.54911542560917359</v>
      </c>
    </row>
    <row r="112" spans="1:14" x14ac:dyDescent="0.25">
      <c r="A112" s="3">
        <v>108</v>
      </c>
      <c r="B112" s="3" t="s">
        <v>158</v>
      </c>
      <c r="C112" s="3" t="s">
        <v>95</v>
      </c>
      <c r="D112" s="4">
        <v>12.3</v>
      </c>
      <c r="E112" s="4">
        <v>4.3</v>
      </c>
      <c r="F112" s="4">
        <v>1</v>
      </c>
      <c r="G112" s="4">
        <v>0.3</v>
      </c>
      <c r="H112" s="4">
        <v>3</v>
      </c>
      <c r="I112" s="6">
        <f>(D112-AVERAGE(D$5:D$486))/_xlfn.STDEV.S(D$5:D$486)</f>
        <v>0.71886996433895911</v>
      </c>
      <c r="J112" s="6">
        <f>(E112-AVERAGE(E$5:E$486))/_xlfn.STDEV.S(E$5:E$486)</f>
        <v>1.3818570129456507</v>
      </c>
      <c r="K112" s="6">
        <f>(F112-AVERAGE(F$5:F$486))/_xlfn.STDEV.S(F$5:F$486)</f>
        <v>0.84029279835372694</v>
      </c>
      <c r="L112" s="6">
        <f>(G112-AVERAGE(G$5:G$486))/_xlfn.STDEV.S(G$5:G$486)</f>
        <v>-0.21084321003970355</v>
      </c>
      <c r="M112" s="6">
        <f>(H112-AVERAGE(H$5:H$486))/_xlfn.STDEV.S(H$5:H$486)</f>
        <v>-0.21165334614574743</v>
      </c>
      <c r="N112" s="6">
        <f>Table1[[#This Row],[PtsSD]]*$D$1+Table1[[#This Row],[AstSD]]*$E$1+Table1[[#This Row],[StlSD]]*$F$1+Table1[[#This Row],[BlkSD]]*$G$1+Table1[[#This Row],[RbdSD]]*$H$1</f>
        <v>0.54411916090877188</v>
      </c>
    </row>
    <row r="113" spans="1:14" x14ac:dyDescent="0.25">
      <c r="A113" s="3">
        <v>109</v>
      </c>
      <c r="B113" s="3" t="s">
        <v>157</v>
      </c>
      <c r="C113" s="3" t="s">
        <v>29</v>
      </c>
      <c r="D113" s="4">
        <v>12.5</v>
      </c>
      <c r="E113" s="4">
        <v>4.0999999999999996</v>
      </c>
      <c r="F113" s="4">
        <v>1</v>
      </c>
      <c r="G113" s="4">
        <v>0.4</v>
      </c>
      <c r="H113" s="4">
        <v>2.6</v>
      </c>
      <c r="I113" s="6">
        <f>(D113-AVERAGE(D$5:D$486))/_xlfn.STDEV.S(D$5:D$486)</f>
        <v>0.75302089306075859</v>
      </c>
      <c r="J113" s="6">
        <f>(E113-AVERAGE(E$5:E$486))/_xlfn.STDEV.S(E$5:E$486)</f>
        <v>1.2721731792297504</v>
      </c>
      <c r="K113" s="6">
        <f>(F113-AVERAGE(F$5:F$486))/_xlfn.STDEV.S(F$5:F$486)</f>
        <v>0.84029279835372694</v>
      </c>
      <c r="L113" s="6">
        <f>(G113-AVERAGE(G$5:G$486))/_xlfn.STDEV.S(G$5:G$486)</f>
        <v>1.9602203200973445E-2</v>
      </c>
      <c r="M113" s="6">
        <f>(H113-AVERAGE(H$5:H$486))/_xlfn.STDEV.S(H$5:H$486)</f>
        <v>-0.37326429718297449</v>
      </c>
      <c r="N113" s="6">
        <f>Table1[[#This Row],[PtsSD]]*$D$1+Table1[[#This Row],[AstSD]]*$E$1+Table1[[#This Row],[StlSD]]*$F$1+Table1[[#This Row],[BlkSD]]*$G$1+Table1[[#This Row],[RbdSD]]*$H$1</f>
        <v>0.5346722945607878</v>
      </c>
    </row>
    <row r="114" spans="1:14" x14ac:dyDescent="0.25">
      <c r="A114" s="3">
        <v>110</v>
      </c>
      <c r="B114" s="3" t="s">
        <v>130</v>
      </c>
      <c r="C114" s="3" t="s">
        <v>44</v>
      </c>
      <c r="D114" s="4">
        <v>14</v>
      </c>
      <c r="E114" s="4">
        <v>3.2</v>
      </c>
      <c r="F114" s="4">
        <v>0.8</v>
      </c>
      <c r="G114" s="4">
        <v>0.1</v>
      </c>
      <c r="H114" s="4">
        <v>5</v>
      </c>
      <c r="I114" s="6">
        <f>(D114-AVERAGE(D$5:D$486))/_xlfn.STDEV.S(D$5:D$486)</f>
        <v>1.0091528584742551</v>
      </c>
      <c r="J114" s="6">
        <f>(E114-AVERAGE(E$5:E$486))/_xlfn.STDEV.S(E$5:E$486)</f>
        <v>0.77859592750819995</v>
      </c>
      <c r="K114" s="6">
        <f>(F114-AVERAGE(F$5:F$486))/_xlfn.STDEV.S(F$5:F$486)</f>
        <v>0.38264180535203568</v>
      </c>
      <c r="L114" s="6">
        <f>(G114-AVERAGE(G$5:G$486))/_xlfn.STDEV.S(G$5:G$486)</f>
        <v>-0.67173403652105745</v>
      </c>
      <c r="M114" s="6">
        <f>(H114-AVERAGE(H$5:H$486))/_xlfn.STDEV.S(H$5:H$486)</f>
        <v>0.59640140904038796</v>
      </c>
      <c r="N114" s="6">
        <f>Table1[[#This Row],[PtsSD]]*$D$1+Table1[[#This Row],[AstSD]]*$E$1+Table1[[#This Row],[StlSD]]*$F$1+Table1[[#This Row],[BlkSD]]*$G$1+Table1[[#This Row],[RbdSD]]*$H$1</f>
        <v>0.53438149017664083</v>
      </c>
    </row>
    <row r="115" spans="1:14" x14ac:dyDescent="0.25">
      <c r="A115" s="3">
        <v>111</v>
      </c>
      <c r="B115" s="3" t="s">
        <v>176</v>
      </c>
      <c r="C115" s="3" t="s">
        <v>39</v>
      </c>
      <c r="D115" s="4">
        <v>11.3</v>
      </c>
      <c r="E115" s="4">
        <v>0.7</v>
      </c>
      <c r="F115" s="4">
        <v>0.3</v>
      </c>
      <c r="G115" s="4">
        <v>0.9</v>
      </c>
      <c r="H115" s="4">
        <v>8.8000000000000007</v>
      </c>
      <c r="I115" s="6">
        <f>(D115-AVERAGE(D$5:D$486))/_xlfn.STDEV.S(D$5:D$486)</f>
        <v>0.5481153207299615</v>
      </c>
      <c r="J115" s="6">
        <f>(E115-AVERAGE(E$5:E$486))/_xlfn.STDEV.S(E$5:E$486)</f>
        <v>-0.59245199394055248</v>
      </c>
      <c r="K115" s="6">
        <f>(F115-AVERAGE(F$5:F$486))/_xlfn.STDEV.S(F$5:F$486)</f>
        <v>-0.76148567715219273</v>
      </c>
      <c r="L115" s="6">
        <f>(G115-AVERAGE(G$5:G$486))/_xlfn.STDEV.S(G$5:G$486)</f>
        <v>1.1718292694043579</v>
      </c>
      <c r="M115" s="6">
        <f>(H115-AVERAGE(H$5:H$486))/_xlfn.STDEV.S(H$5:H$486)</f>
        <v>2.1317054438940453</v>
      </c>
      <c r="N115" s="6">
        <f>Table1[[#This Row],[PtsSD]]*$D$1+Table1[[#This Row],[AstSD]]*$E$1+Table1[[#This Row],[StlSD]]*$F$1+Table1[[#This Row],[BlkSD]]*$G$1+Table1[[#This Row],[RbdSD]]*$H$1</f>
        <v>0.53383682504751173</v>
      </c>
    </row>
    <row r="116" spans="1:14" x14ac:dyDescent="0.25">
      <c r="A116" s="3">
        <v>112</v>
      </c>
      <c r="B116" s="3" t="s">
        <v>223</v>
      </c>
      <c r="C116" s="3" t="s">
        <v>55</v>
      </c>
      <c r="D116" s="4">
        <v>9.4</v>
      </c>
      <c r="E116" s="4">
        <v>1.7</v>
      </c>
      <c r="F116" s="4">
        <v>1.4</v>
      </c>
      <c r="G116" s="4">
        <v>0.3</v>
      </c>
      <c r="H116" s="4">
        <v>6.5</v>
      </c>
      <c r="I116" s="6">
        <f>(D116-AVERAGE(D$5:D$486))/_xlfn.STDEV.S(D$5:D$486)</f>
        <v>0.22368149787286584</v>
      </c>
      <c r="J116" s="6">
        <f>(E116-AVERAGE(E$5:E$486))/_xlfn.STDEV.S(E$5:E$486)</f>
        <v>-4.4032825361051547E-2</v>
      </c>
      <c r="K116" s="6">
        <f>(F116-AVERAGE(F$5:F$486))/_xlfn.STDEV.S(F$5:F$486)</f>
        <v>1.7555947843571094</v>
      </c>
      <c r="L116" s="6">
        <f>(G116-AVERAGE(G$5:G$486))/_xlfn.STDEV.S(G$5:G$486)</f>
        <v>-0.21084321003970355</v>
      </c>
      <c r="M116" s="6">
        <f>(H116-AVERAGE(H$5:H$486))/_xlfn.STDEV.S(H$5:H$486)</f>
        <v>1.2024424754299894</v>
      </c>
      <c r="N116" s="6">
        <f>Table1[[#This Row],[PtsSD]]*$D$1+Table1[[#This Row],[AstSD]]*$E$1+Table1[[#This Row],[StlSD]]*$F$1+Table1[[#This Row],[BlkSD]]*$G$1+Table1[[#This Row],[RbdSD]]*$H$1</f>
        <v>0.53049911552325812</v>
      </c>
    </row>
    <row r="117" spans="1:14" x14ac:dyDescent="0.25">
      <c r="A117" s="3">
        <v>113</v>
      </c>
      <c r="B117" s="3" t="s">
        <v>71</v>
      </c>
      <c r="C117" s="3" t="s">
        <v>72</v>
      </c>
      <c r="D117" s="4">
        <v>18.2</v>
      </c>
      <c r="E117" s="4">
        <v>3.4</v>
      </c>
      <c r="F117" s="4">
        <v>0.5</v>
      </c>
      <c r="G117" s="4">
        <v>0</v>
      </c>
      <c r="H117" s="4">
        <v>3.6</v>
      </c>
      <c r="I117" s="6">
        <f>(D117-AVERAGE(D$5:D$486))/_xlfn.STDEV.S(D$5:D$486)</f>
        <v>1.7263223616320451</v>
      </c>
      <c r="J117" s="6">
        <f>(E117-AVERAGE(E$5:E$486))/_xlfn.STDEV.S(E$5:E$486)</f>
        <v>0.88827976122410002</v>
      </c>
      <c r="K117" s="6">
        <f>(F117-AVERAGE(F$5:F$486))/_xlfn.STDEV.S(F$5:F$486)</f>
        <v>-0.30383468415050141</v>
      </c>
      <c r="L117" s="6">
        <f>(G117-AVERAGE(G$5:G$486))/_xlfn.STDEV.S(G$5:G$486)</f>
        <v>-0.90217944976173425</v>
      </c>
      <c r="M117" s="6">
        <f>(H117-AVERAGE(H$5:H$486))/_xlfn.STDEV.S(H$5:H$486)</f>
        <v>3.0763080410093208E-2</v>
      </c>
      <c r="N117" s="6">
        <f>Table1[[#This Row],[PtsSD]]*$D$1+Table1[[#This Row],[AstSD]]*$E$1+Table1[[#This Row],[StlSD]]*$F$1+Table1[[#This Row],[BlkSD]]*$G$1+Table1[[#This Row],[RbdSD]]*$H$1</f>
        <v>0.52080315672961697</v>
      </c>
    </row>
    <row r="118" spans="1:14" x14ac:dyDescent="0.25">
      <c r="A118" s="3">
        <v>114</v>
      </c>
      <c r="B118" s="3" t="s">
        <v>99</v>
      </c>
      <c r="C118" s="3" t="s">
        <v>35</v>
      </c>
      <c r="D118" s="4">
        <v>16.399999999999999</v>
      </c>
      <c r="E118" s="4">
        <v>2.4</v>
      </c>
      <c r="F118" s="4">
        <v>0.9</v>
      </c>
      <c r="G118" s="4">
        <v>0.2</v>
      </c>
      <c r="H118" s="4">
        <v>3.5</v>
      </c>
      <c r="I118" s="6">
        <f>(D118-AVERAGE(D$5:D$486))/_xlfn.STDEV.S(D$5:D$486)</f>
        <v>1.4189640031358493</v>
      </c>
      <c r="J118" s="6">
        <f>(E118-AVERAGE(E$5:E$486))/_xlfn.STDEV.S(E$5:E$486)</f>
        <v>0.33986059264459906</v>
      </c>
      <c r="K118" s="6">
        <f>(F118-AVERAGE(F$5:F$486))/_xlfn.STDEV.S(F$5:F$486)</f>
        <v>0.61146730185288134</v>
      </c>
      <c r="L118" s="6">
        <f>(G118-AVERAGE(G$5:G$486))/_xlfn.STDEV.S(G$5:G$486)</f>
        <v>-0.44128862328038043</v>
      </c>
      <c r="M118" s="6">
        <f>(H118-AVERAGE(H$5:H$486))/_xlfn.STDEV.S(H$5:H$486)</f>
        <v>-9.6396573492135967E-3</v>
      </c>
      <c r="N118" s="6">
        <f>Table1[[#This Row],[PtsSD]]*$D$1+Table1[[#This Row],[AstSD]]*$E$1+Table1[[#This Row],[StlSD]]*$F$1+Table1[[#This Row],[BlkSD]]*$G$1+Table1[[#This Row],[RbdSD]]*$H$1</f>
        <v>0.51726018978570698</v>
      </c>
    </row>
    <row r="119" spans="1:14" x14ac:dyDescent="0.25">
      <c r="A119" s="3">
        <v>115</v>
      </c>
      <c r="B119" s="3" t="s">
        <v>155</v>
      </c>
      <c r="C119" s="3" t="s">
        <v>104</v>
      </c>
      <c r="D119" s="4">
        <v>12.8</v>
      </c>
      <c r="E119" s="4">
        <v>5.7</v>
      </c>
      <c r="F119" s="4">
        <v>0.6</v>
      </c>
      <c r="G119" s="4">
        <v>0.1</v>
      </c>
      <c r="H119" s="4">
        <v>3</v>
      </c>
      <c r="I119" s="6">
        <f>(D119-AVERAGE(D$5:D$486))/_xlfn.STDEV.S(D$5:D$486)</f>
        <v>0.80424728614345797</v>
      </c>
      <c r="J119" s="6">
        <f>(E119-AVERAGE(E$5:E$486))/_xlfn.STDEV.S(E$5:E$486)</f>
        <v>2.149643848956952</v>
      </c>
      <c r="K119" s="6">
        <f>(F119-AVERAGE(F$5:F$486))/_xlfn.STDEV.S(F$5:F$486)</f>
        <v>-7.5009187649655806E-2</v>
      </c>
      <c r="L119" s="6">
        <f>(G119-AVERAGE(G$5:G$486))/_xlfn.STDEV.S(G$5:G$486)</f>
        <v>-0.67173403652105745</v>
      </c>
      <c r="M119" s="6">
        <f>(H119-AVERAGE(H$5:H$486))/_xlfn.STDEV.S(H$5:H$486)</f>
        <v>-0.21165334614574743</v>
      </c>
      <c r="N119" s="6">
        <f>Table1[[#This Row],[PtsSD]]*$D$1+Table1[[#This Row],[AstSD]]*$E$1+Table1[[#This Row],[StlSD]]*$F$1+Table1[[#This Row],[BlkSD]]*$G$1+Table1[[#This Row],[RbdSD]]*$H$1</f>
        <v>0.51686080277967139</v>
      </c>
    </row>
    <row r="120" spans="1:14" x14ac:dyDescent="0.25">
      <c r="A120" s="3">
        <v>116</v>
      </c>
      <c r="B120" s="3" t="s">
        <v>170</v>
      </c>
      <c r="C120" s="3" t="s">
        <v>48</v>
      </c>
      <c r="D120" s="4">
        <v>11.7</v>
      </c>
      <c r="E120" s="4">
        <v>0.9</v>
      </c>
      <c r="F120" s="4">
        <v>0.5</v>
      </c>
      <c r="G120" s="4">
        <v>0.4</v>
      </c>
      <c r="H120" s="4">
        <v>9.1999999999999993</v>
      </c>
      <c r="I120" s="6">
        <f>(D120-AVERAGE(D$5:D$486))/_xlfn.STDEV.S(D$5:D$486)</f>
        <v>0.61641717817356034</v>
      </c>
      <c r="J120" s="6">
        <f>(E120-AVERAGE(E$5:E$486))/_xlfn.STDEV.S(E$5:E$486)</f>
        <v>-0.48276816022465224</v>
      </c>
      <c r="K120" s="6">
        <f>(F120-AVERAGE(F$5:F$486))/_xlfn.STDEV.S(F$5:F$486)</f>
        <v>-0.30383468415050141</v>
      </c>
      <c r="L120" s="6">
        <f>(G120-AVERAGE(G$5:G$486))/_xlfn.STDEV.S(G$5:G$486)</f>
        <v>1.9602203200973445E-2</v>
      </c>
      <c r="M120" s="6">
        <f>(H120-AVERAGE(H$5:H$486))/_xlfn.STDEV.S(H$5:H$486)</f>
        <v>2.293316394931272</v>
      </c>
      <c r="N120" s="6">
        <f>Table1[[#This Row],[PtsSD]]*$D$1+Table1[[#This Row],[AstSD]]*$E$1+Table1[[#This Row],[StlSD]]*$F$1+Table1[[#This Row],[BlkSD]]*$G$1+Table1[[#This Row],[RbdSD]]*$H$1</f>
        <v>0.50439992825096291</v>
      </c>
    </row>
    <row r="121" spans="1:14" x14ac:dyDescent="0.25">
      <c r="A121" s="3">
        <v>117</v>
      </c>
      <c r="B121" s="3" t="s">
        <v>107</v>
      </c>
      <c r="C121" s="3" t="s">
        <v>108</v>
      </c>
      <c r="D121" s="4">
        <v>15.9</v>
      </c>
      <c r="E121" s="4">
        <v>4.3</v>
      </c>
      <c r="F121" s="4">
        <v>0.5</v>
      </c>
      <c r="G121" s="4">
        <v>0.1</v>
      </c>
      <c r="H121" s="4">
        <v>3.2</v>
      </c>
      <c r="I121" s="6">
        <f>(D121-AVERAGE(D$5:D$486))/_xlfn.STDEV.S(D$5:D$486)</f>
        <v>1.3335866813313508</v>
      </c>
      <c r="J121" s="6">
        <f>(E121-AVERAGE(E$5:E$486))/_xlfn.STDEV.S(E$5:E$486)</f>
        <v>1.3818570129456507</v>
      </c>
      <c r="K121" s="6">
        <f>(F121-AVERAGE(F$5:F$486))/_xlfn.STDEV.S(F$5:F$486)</f>
        <v>-0.30383468415050141</v>
      </c>
      <c r="L121" s="6">
        <f>(G121-AVERAGE(G$5:G$486))/_xlfn.STDEV.S(G$5:G$486)</f>
        <v>-0.67173403652105745</v>
      </c>
      <c r="M121" s="6">
        <f>(H121-AVERAGE(H$5:H$486))/_xlfn.STDEV.S(H$5:H$486)</f>
        <v>-0.13084787062713382</v>
      </c>
      <c r="N121" s="6">
        <f>Table1[[#This Row],[PtsSD]]*$D$1+Table1[[#This Row],[AstSD]]*$E$1+Table1[[#This Row],[StlSD]]*$F$1+Table1[[#This Row],[BlkSD]]*$G$1+Table1[[#This Row],[RbdSD]]*$H$1</f>
        <v>0.50394252476237478</v>
      </c>
    </row>
    <row r="122" spans="1:14" x14ac:dyDescent="0.25">
      <c r="A122" s="3">
        <v>118</v>
      </c>
      <c r="B122" s="3" t="s">
        <v>143</v>
      </c>
      <c r="C122" s="3" t="s">
        <v>23</v>
      </c>
      <c r="D122" s="4">
        <v>13.3</v>
      </c>
      <c r="E122" s="4">
        <v>1.1000000000000001</v>
      </c>
      <c r="F122" s="4">
        <v>0.3</v>
      </c>
      <c r="G122" s="4">
        <v>1.2</v>
      </c>
      <c r="H122" s="4">
        <v>5.3</v>
      </c>
      <c r="I122" s="6">
        <f>(D122-AVERAGE(D$5:D$486))/_xlfn.STDEV.S(D$5:D$486)</f>
        <v>0.88962460794795684</v>
      </c>
      <c r="J122" s="6">
        <f>(E122-AVERAGE(E$5:E$486))/_xlfn.STDEV.S(E$5:E$486)</f>
        <v>-0.37308432650875201</v>
      </c>
      <c r="K122" s="6">
        <f>(F122-AVERAGE(F$5:F$486))/_xlfn.STDEV.S(F$5:F$486)</f>
        <v>-0.76148567715219273</v>
      </c>
      <c r="L122" s="6">
        <f>(G122-AVERAGE(G$5:G$486))/_xlfn.STDEV.S(G$5:G$486)</f>
        <v>1.8631655091263886</v>
      </c>
      <c r="M122" s="6">
        <f>(H122-AVERAGE(H$5:H$486))/_xlfn.STDEV.S(H$5:H$486)</f>
        <v>0.71760962231830816</v>
      </c>
      <c r="N122" s="6">
        <f>Table1[[#This Row],[PtsSD]]*$D$1+Table1[[#This Row],[AstSD]]*$E$1+Table1[[#This Row],[StlSD]]*$F$1+Table1[[#This Row],[BlkSD]]*$G$1+Table1[[#This Row],[RbdSD]]*$H$1</f>
        <v>0.50104441634242758</v>
      </c>
    </row>
    <row r="123" spans="1:14" x14ac:dyDescent="0.25">
      <c r="A123" s="3">
        <v>119</v>
      </c>
      <c r="B123" s="3" t="s">
        <v>106</v>
      </c>
      <c r="C123" s="3" t="s">
        <v>48</v>
      </c>
      <c r="D123" s="4">
        <v>15.9</v>
      </c>
      <c r="E123" s="4">
        <v>3</v>
      </c>
      <c r="F123" s="4">
        <v>0.9</v>
      </c>
      <c r="G123" s="4">
        <v>0.2</v>
      </c>
      <c r="H123" s="4">
        <v>2.8</v>
      </c>
      <c r="I123" s="6">
        <f>(D123-AVERAGE(D$5:D$486))/_xlfn.STDEV.S(D$5:D$486)</f>
        <v>1.3335866813313508</v>
      </c>
      <c r="J123" s="6">
        <f>(E123-AVERAGE(E$5:E$486))/_xlfn.STDEV.S(E$5:E$486)</f>
        <v>0.66891209379229966</v>
      </c>
      <c r="K123" s="6">
        <f>(F123-AVERAGE(F$5:F$486))/_xlfn.STDEV.S(F$5:F$486)</f>
        <v>0.61146730185288134</v>
      </c>
      <c r="L123" s="6">
        <f>(G123-AVERAGE(G$5:G$486))/_xlfn.STDEV.S(G$5:G$486)</f>
        <v>-0.44128862328038043</v>
      </c>
      <c r="M123" s="6">
        <f>(H123-AVERAGE(H$5:H$486))/_xlfn.STDEV.S(H$5:H$486)</f>
        <v>-0.29245882166436105</v>
      </c>
      <c r="N123" s="6">
        <f>Table1[[#This Row],[PtsSD]]*$D$1+Table1[[#This Row],[AstSD]]*$E$1+Table1[[#This Row],[StlSD]]*$F$1+Table1[[#This Row],[BlkSD]]*$G$1+Table1[[#This Row],[RbdSD]]*$H$1</f>
        <v>0.50089346061086815</v>
      </c>
    </row>
    <row r="124" spans="1:14" x14ac:dyDescent="0.25">
      <c r="A124" s="3">
        <v>120</v>
      </c>
      <c r="B124" s="3" t="s">
        <v>242</v>
      </c>
      <c r="C124" s="3" t="s">
        <v>41</v>
      </c>
      <c r="D124" s="4">
        <v>8.5</v>
      </c>
      <c r="E124" s="4">
        <v>4.3</v>
      </c>
      <c r="F124" s="4">
        <v>0.7</v>
      </c>
      <c r="G124" s="4">
        <v>0.6</v>
      </c>
      <c r="H124" s="4">
        <v>4.8</v>
      </c>
      <c r="I124" s="6">
        <f>(D124-AVERAGE(D$5:D$486))/_xlfn.STDEV.S(D$5:D$486)</f>
        <v>7.000231862476787E-2</v>
      </c>
      <c r="J124" s="6">
        <f>(E124-AVERAGE(E$5:E$486))/_xlfn.STDEV.S(E$5:E$486)</f>
        <v>1.3818570129456507</v>
      </c>
      <c r="K124" s="6">
        <f>(F124-AVERAGE(F$5:F$486))/_xlfn.STDEV.S(F$5:F$486)</f>
        <v>0.1538163088511898</v>
      </c>
      <c r="L124" s="6">
        <f>(G124-AVERAGE(G$5:G$486))/_xlfn.STDEV.S(G$5:G$486)</f>
        <v>0.48049302968232716</v>
      </c>
      <c r="M124" s="6">
        <f>(H124-AVERAGE(H$5:H$486))/_xlfn.STDEV.S(H$5:H$486)</f>
        <v>0.51559593352177435</v>
      </c>
      <c r="N124" s="6">
        <f>Table1[[#This Row],[PtsSD]]*$D$1+Table1[[#This Row],[AstSD]]*$E$1+Table1[[#This Row],[StlSD]]*$F$1+Table1[[#This Row],[BlkSD]]*$G$1+Table1[[#This Row],[RbdSD]]*$H$1</f>
        <v>0.49563768566094285</v>
      </c>
    </row>
    <row r="125" spans="1:14" x14ac:dyDescent="0.25">
      <c r="A125" s="3">
        <v>121</v>
      </c>
      <c r="B125" s="3" t="s">
        <v>146</v>
      </c>
      <c r="C125" s="3" t="s">
        <v>84</v>
      </c>
      <c r="D125" s="4">
        <v>13.2</v>
      </c>
      <c r="E125" s="4">
        <v>3.5</v>
      </c>
      <c r="F125" s="4">
        <v>0.8</v>
      </c>
      <c r="G125" s="4">
        <v>0.5</v>
      </c>
      <c r="H125" s="4">
        <v>2.9</v>
      </c>
      <c r="I125" s="6">
        <f>(D125-AVERAGE(D$5:D$486))/_xlfn.STDEV.S(D$5:D$486)</f>
        <v>0.87254914358705682</v>
      </c>
      <c r="J125" s="6">
        <f>(E125-AVERAGE(E$5:E$486))/_xlfn.STDEV.S(E$5:E$486)</f>
        <v>0.94312167808205016</v>
      </c>
      <c r="K125" s="6">
        <f>(F125-AVERAGE(F$5:F$486))/_xlfn.STDEV.S(F$5:F$486)</f>
        <v>0.38264180535203568</v>
      </c>
      <c r="L125" s="6">
        <f>(G125-AVERAGE(G$5:G$486))/_xlfn.STDEV.S(G$5:G$486)</f>
        <v>0.2500476164416503</v>
      </c>
      <c r="M125" s="6">
        <f>(H125-AVERAGE(H$5:H$486))/_xlfn.STDEV.S(H$5:H$486)</f>
        <v>-0.25205608390505424</v>
      </c>
      <c r="N125" s="6">
        <f>Table1[[#This Row],[PtsSD]]*$D$1+Table1[[#This Row],[AstSD]]*$E$1+Table1[[#This Row],[StlSD]]*$F$1+Table1[[#This Row],[BlkSD]]*$G$1+Table1[[#This Row],[RbdSD]]*$H$1</f>
        <v>0.49488127518056907</v>
      </c>
    </row>
    <row r="126" spans="1:14" x14ac:dyDescent="0.25">
      <c r="A126" s="3">
        <v>122</v>
      </c>
      <c r="B126" s="3" t="s">
        <v>109</v>
      </c>
      <c r="C126" s="3" t="s">
        <v>55</v>
      </c>
      <c r="D126" s="4">
        <v>15.8</v>
      </c>
      <c r="E126" s="4">
        <v>1.5</v>
      </c>
      <c r="F126" s="4">
        <v>0.9</v>
      </c>
      <c r="G126" s="4">
        <v>0.5</v>
      </c>
      <c r="H126" s="4">
        <v>3.4</v>
      </c>
      <c r="I126" s="6">
        <f>(D126-AVERAGE(D$5:D$486))/_xlfn.STDEV.S(D$5:D$486)</f>
        <v>1.3165112169704509</v>
      </c>
      <c r="J126" s="6">
        <f>(E126-AVERAGE(E$5:E$486))/_xlfn.STDEV.S(E$5:E$486)</f>
        <v>-0.1537166590769517</v>
      </c>
      <c r="K126" s="6">
        <f>(F126-AVERAGE(F$5:F$486))/_xlfn.STDEV.S(F$5:F$486)</f>
        <v>0.61146730185288134</v>
      </c>
      <c r="L126" s="6">
        <f>(G126-AVERAGE(G$5:G$486))/_xlfn.STDEV.S(G$5:G$486)</f>
        <v>0.2500476164416503</v>
      </c>
      <c r="M126" s="6">
        <f>(H126-AVERAGE(H$5:H$486))/_xlfn.STDEV.S(H$5:H$486)</f>
        <v>-5.0042395108520404E-2</v>
      </c>
      <c r="N126" s="6">
        <f>Table1[[#This Row],[PtsSD]]*$D$1+Table1[[#This Row],[AstSD]]*$E$1+Table1[[#This Row],[StlSD]]*$F$1+Table1[[#This Row],[BlkSD]]*$G$1+Table1[[#This Row],[RbdSD]]*$H$1</f>
        <v>0.48342879199822053</v>
      </c>
    </row>
    <row r="127" spans="1:14" x14ac:dyDescent="0.25">
      <c r="A127" s="3">
        <v>123</v>
      </c>
      <c r="B127" s="3" t="s">
        <v>227</v>
      </c>
      <c r="C127" s="3" t="s">
        <v>74</v>
      </c>
      <c r="D127" s="4">
        <v>9.1</v>
      </c>
      <c r="E127" s="4">
        <v>1.6</v>
      </c>
      <c r="F127" s="4">
        <v>1.1000000000000001</v>
      </c>
      <c r="G127" s="4">
        <v>1</v>
      </c>
      <c r="H127" s="4">
        <v>4.4000000000000004</v>
      </c>
      <c r="I127" s="6">
        <f>(D127-AVERAGE(D$5:D$486))/_xlfn.STDEV.S(D$5:D$486)</f>
        <v>0.1724551047901664</v>
      </c>
      <c r="J127" s="6">
        <f>(E127-AVERAGE(E$5:E$486))/_xlfn.STDEV.S(E$5:E$486)</f>
        <v>-9.8874742219001568E-2</v>
      </c>
      <c r="K127" s="6">
        <f>(F127-AVERAGE(F$5:F$486))/_xlfn.STDEV.S(F$5:F$486)</f>
        <v>1.0691182948545728</v>
      </c>
      <c r="L127" s="6">
        <f>(G127-AVERAGE(G$5:G$486))/_xlfn.STDEV.S(G$5:G$486)</f>
        <v>1.402274682645035</v>
      </c>
      <c r="M127" s="6">
        <f>(H127-AVERAGE(H$5:H$486))/_xlfn.STDEV.S(H$5:H$486)</f>
        <v>0.35398498248454746</v>
      </c>
      <c r="N127" s="6">
        <f>Table1[[#This Row],[PtsSD]]*$D$1+Table1[[#This Row],[AstSD]]*$E$1+Table1[[#This Row],[StlSD]]*$F$1+Table1[[#This Row],[BlkSD]]*$G$1+Table1[[#This Row],[RbdSD]]*$H$1</f>
        <v>0.47346752611510029</v>
      </c>
    </row>
    <row r="128" spans="1:14" x14ac:dyDescent="0.25">
      <c r="A128" s="3">
        <v>124</v>
      </c>
      <c r="B128" s="3" t="s">
        <v>198</v>
      </c>
      <c r="C128" s="3" t="s">
        <v>29</v>
      </c>
      <c r="D128" s="4">
        <v>10.199999999999999</v>
      </c>
      <c r="E128" s="4">
        <v>2.7</v>
      </c>
      <c r="F128" s="4">
        <v>1.4</v>
      </c>
      <c r="G128" s="4">
        <v>0.4</v>
      </c>
      <c r="H128" s="4">
        <v>3.5</v>
      </c>
      <c r="I128" s="6">
        <f>(D128-AVERAGE(D$5:D$486))/_xlfn.STDEV.S(D$5:D$486)</f>
        <v>0.36028521276006381</v>
      </c>
      <c r="J128" s="6">
        <f>(E128-AVERAGE(E$5:E$486))/_xlfn.STDEV.S(E$5:E$486)</f>
        <v>0.50438634321844955</v>
      </c>
      <c r="K128" s="6">
        <f>(F128-AVERAGE(F$5:F$486))/_xlfn.STDEV.S(F$5:F$486)</f>
        <v>1.7555947843571094</v>
      </c>
      <c r="L128" s="6">
        <f>(G128-AVERAGE(G$5:G$486))/_xlfn.STDEV.S(G$5:G$486)</f>
        <v>1.9602203200973445E-2</v>
      </c>
      <c r="M128" s="6">
        <f>(H128-AVERAGE(H$5:H$486))/_xlfn.STDEV.S(H$5:H$486)</f>
        <v>-9.6396573492135967E-3</v>
      </c>
      <c r="N128" s="6">
        <f>Table1[[#This Row],[PtsSD]]*$D$1+Table1[[#This Row],[AstSD]]*$E$1+Table1[[#This Row],[StlSD]]*$F$1+Table1[[#This Row],[BlkSD]]*$G$1+Table1[[#This Row],[RbdSD]]*$H$1</f>
        <v>0.47331444913557874</v>
      </c>
    </row>
    <row r="129" spans="1:14" x14ac:dyDescent="0.25">
      <c r="A129" s="3">
        <v>125</v>
      </c>
      <c r="B129" s="3" t="s">
        <v>111</v>
      </c>
      <c r="C129" s="3" t="s">
        <v>74</v>
      </c>
      <c r="D129" s="4">
        <v>15.7</v>
      </c>
      <c r="E129" s="4">
        <v>1.8</v>
      </c>
      <c r="F129" s="4">
        <v>1.4</v>
      </c>
      <c r="G129" s="4">
        <v>0.1</v>
      </c>
      <c r="H129" s="4">
        <v>2.5</v>
      </c>
      <c r="I129" s="6">
        <f>(D129-AVERAGE(D$5:D$486))/_xlfn.STDEV.S(D$5:D$486)</f>
        <v>1.299435752609551</v>
      </c>
      <c r="J129" s="6">
        <f>(E129-AVERAGE(E$5:E$486))/_xlfn.STDEV.S(E$5:E$486)</f>
        <v>1.0809091496898595E-2</v>
      </c>
      <c r="K129" s="6">
        <f>(F129-AVERAGE(F$5:F$486))/_xlfn.STDEV.S(F$5:F$486)</f>
        <v>1.7555947843571094</v>
      </c>
      <c r="L129" s="6">
        <f>(G129-AVERAGE(G$5:G$486))/_xlfn.STDEV.S(G$5:G$486)</f>
        <v>-0.67173403652105745</v>
      </c>
      <c r="M129" s="6">
        <f>(H129-AVERAGE(H$5:H$486))/_xlfn.STDEV.S(H$5:H$486)</f>
        <v>-0.4136670349422813</v>
      </c>
      <c r="N129" s="6">
        <f>Table1[[#This Row],[PtsSD]]*$D$1+Table1[[#This Row],[AstSD]]*$E$1+Table1[[#This Row],[StlSD]]*$F$1+Table1[[#This Row],[BlkSD]]*$G$1+Table1[[#This Row],[RbdSD]]*$H$1</f>
        <v>0.47183824926919654</v>
      </c>
    </row>
    <row r="130" spans="1:14" x14ac:dyDescent="0.25">
      <c r="A130" s="3">
        <v>126</v>
      </c>
      <c r="B130" s="3" t="s">
        <v>131</v>
      </c>
      <c r="C130" s="3" t="s">
        <v>41</v>
      </c>
      <c r="D130" s="4">
        <v>14</v>
      </c>
      <c r="E130" s="4">
        <v>2.6</v>
      </c>
      <c r="F130" s="4">
        <v>0.7</v>
      </c>
      <c r="G130" s="4">
        <v>0.4</v>
      </c>
      <c r="H130" s="4">
        <v>4</v>
      </c>
      <c r="I130" s="6">
        <f>(D130-AVERAGE(D$5:D$486))/_xlfn.STDEV.S(D$5:D$486)</f>
        <v>1.0091528584742551</v>
      </c>
      <c r="J130" s="6">
        <f>(E130-AVERAGE(E$5:E$486))/_xlfn.STDEV.S(E$5:E$486)</f>
        <v>0.44954442636049935</v>
      </c>
      <c r="K130" s="6">
        <f>(F130-AVERAGE(F$5:F$486))/_xlfn.STDEV.S(F$5:F$486)</f>
        <v>0.1538163088511898</v>
      </c>
      <c r="L130" s="6">
        <f>(G130-AVERAGE(G$5:G$486))/_xlfn.STDEV.S(G$5:G$486)</f>
        <v>1.9602203200973445E-2</v>
      </c>
      <c r="M130" s="6">
        <f>(H130-AVERAGE(H$5:H$486))/_xlfn.STDEV.S(H$5:H$486)</f>
        <v>0.19237403144732024</v>
      </c>
      <c r="N130" s="6">
        <f>Table1[[#This Row],[PtsSD]]*$D$1+Table1[[#This Row],[AstSD]]*$E$1+Table1[[#This Row],[StlSD]]*$F$1+Table1[[#This Row],[BlkSD]]*$G$1+Table1[[#This Row],[RbdSD]]*$H$1</f>
        <v>0.45714232591166493</v>
      </c>
    </row>
    <row r="131" spans="1:14" x14ac:dyDescent="0.25">
      <c r="A131" s="3">
        <v>127</v>
      </c>
      <c r="B131" s="3" t="s">
        <v>165</v>
      </c>
      <c r="C131" s="3" t="s">
        <v>67</v>
      </c>
      <c r="D131" s="4">
        <v>12</v>
      </c>
      <c r="E131" s="4">
        <v>2.9</v>
      </c>
      <c r="F131" s="4">
        <v>1</v>
      </c>
      <c r="G131" s="4">
        <v>0.3</v>
      </c>
      <c r="H131" s="4">
        <v>4</v>
      </c>
      <c r="I131" s="6">
        <f>(D131-AVERAGE(D$5:D$486))/_xlfn.STDEV.S(D$5:D$486)</f>
        <v>0.66764357125625973</v>
      </c>
      <c r="J131" s="6">
        <f>(E131-AVERAGE(E$5:E$486))/_xlfn.STDEV.S(E$5:E$486)</f>
        <v>0.61407017693434951</v>
      </c>
      <c r="K131" s="6">
        <f>(F131-AVERAGE(F$5:F$486))/_xlfn.STDEV.S(F$5:F$486)</f>
        <v>0.84029279835372694</v>
      </c>
      <c r="L131" s="6">
        <f>(G131-AVERAGE(G$5:G$486))/_xlfn.STDEV.S(G$5:G$486)</f>
        <v>-0.21084321003970355</v>
      </c>
      <c r="M131" s="6">
        <f>(H131-AVERAGE(H$5:H$486))/_xlfn.STDEV.S(H$5:H$486)</f>
        <v>0.19237403144732024</v>
      </c>
      <c r="N131" s="6">
        <f>Table1[[#This Row],[PtsSD]]*$D$1+Table1[[#This Row],[AstSD]]*$E$1+Table1[[#This Row],[StlSD]]*$F$1+Table1[[#This Row],[BlkSD]]*$G$1+Table1[[#This Row],[RbdSD]]*$H$1</f>
        <v>0.45599935130031533</v>
      </c>
    </row>
    <row r="132" spans="1:14" x14ac:dyDescent="0.25">
      <c r="A132" s="3">
        <v>128</v>
      </c>
      <c r="B132" s="3" t="s">
        <v>153</v>
      </c>
      <c r="C132" s="3" t="s">
        <v>76</v>
      </c>
      <c r="D132" s="4">
        <v>13</v>
      </c>
      <c r="E132" s="4">
        <v>3</v>
      </c>
      <c r="F132" s="4">
        <v>1.1000000000000001</v>
      </c>
      <c r="G132" s="4">
        <v>0.2</v>
      </c>
      <c r="H132" s="4">
        <v>3.2</v>
      </c>
      <c r="I132" s="6">
        <f>(D132-AVERAGE(D$5:D$486))/_xlfn.STDEV.S(D$5:D$486)</f>
        <v>0.83839821486525745</v>
      </c>
      <c r="J132" s="6">
        <f>(E132-AVERAGE(E$5:E$486))/_xlfn.STDEV.S(E$5:E$486)</f>
        <v>0.66891209379229966</v>
      </c>
      <c r="K132" s="6">
        <f>(F132-AVERAGE(F$5:F$486))/_xlfn.STDEV.S(F$5:F$486)</f>
        <v>1.0691182948545728</v>
      </c>
      <c r="L132" s="6">
        <f>(G132-AVERAGE(G$5:G$486))/_xlfn.STDEV.S(G$5:G$486)</f>
        <v>-0.44128862328038043</v>
      </c>
      <c r="M132" s="6">
        <f>(H132-AVERAGE(H$5:H$486))/_xlfn.STDEV.S(H$5:H$486)</f>
        <v>-0.13084787062713382</v>
      </c>
      <c r="N132" s="6">
        <f>Table1[[#This Row],[PtsSD]]*$D$1+Table1[[#This Row],[AstSD]]*$E$1+Table1[[#This Row],[StlSD]]*$F$1+Table1[[#This Row],[BlkSD]]*$G$1+Table1[[#This Row],[RbdSD]]*$H$1</f>
        <v>0.45330675982873925</v>
      </c>
    </row>
    <row r="133" spans="1:14" x14ac:dyDescent="0.25">
      <c r="A133" s="3">
        <v>129</v>
      </c>
      <c r="B133" s="3" t="s">
        <v>139</v>
      </c>
      <c r="C133" s="3" t="s">
        <v>84</v>
      </c>
      <c r="D133" s="4">
        <v>13.6</v>
      </c>
      <c r="E133" s="4">
        <v>1.8</v>
      </c>
      <c r="F133" s="4">
        <v>0.7</v>
      </c>
      <c r="G133" s="4">
        <v>0.5</v>
      </c>
      <c r="H133" s="4">
        <v>4.7</v>
      </c>
      <c r="I133" s="6">
        <f>(D133-AVERAGE(D$5:D$486))/_xlfn.STDEV.S(D$5:D$486)</f>
        <v>0.940851001030656</v>
      </c>
      <c r="J133" s="6">
        <f>(E133-AVERAGE(E$5:E$486))/_xlfn.STDEV.S(E$5:E$486)</f>
        <v>1.0809091496898595E-2</v>
      </c>
      <c r="K133" s="6">
        <f>(F133-AVERAGE(F$5:F$486))/_xlfn.STDEV.S(F$5:F$486)</f>
        <v>0.1538163088511898</v>
      </c>
      <c r="L133" s="6">
        <f>(G133-AVERAGE(G$5:G$486))/_xlfn.STDEV.S(G$5:G$486)</f>
        <v>0.2500476164416503</v>
      </c>
      <c r="M133" s="6">
        <f>(H133-AVERAGE(H$5:H$486))/_xlfn.STDEV.S(H$5:H$486)</f>
        <v>0.47519319576246771</v>
      </c>
      <c r="N133" s="6">
        <f>Table1[[#This Row],[PtsSD]]*$D$1+Table1[[#This Row],[AstSD]]*$E$1+Table1[[#This Row],[StlSD]]*$F$1+Table1[[#This Row],[BlkSD]]*$G$1+Table1[[#This Row],[RbdSD]]*$H$1</f>
        <v>0.44003534655499604</v>
      </c>
    </row>
    <row r="134" spans="1:14" x14ac:dyDescent="0.25">
      <c r="A134" s="3">
        <v>130</v>
      </c>
      <c r="B134" s="3" t="s">
        <v>254</v>
      </c>
      <c r="C134" s="3" t="s">
        <v>55</v>
      </c>
      <c r="D134" s="4">
        <v>8.1</v>
      </c>
      <c r="E134" s="4">
        <v>0.5</v>
      </c>
      <c r="F134" s="4">
        <v>0.6</v>
      </c>
      <c r="G134" s="4">
        <v>1.1000000000000001</v>
      </c>
      <c r="H134" s="4">
        <v>7.8</v>
      </c>
      <c r="I134" s="6">
        <f>(D134-AVERAGE(D$5:D$486))/_xlfn.STDEV.S(D$5:D$486)</f>
        <v>1.7004611811687388E-3</v>
      </c>
      <c r="J134" s="6">
        <f>(E134-AVERAGE(E$5:E$486))/_xlfn.STDEV.S(E$5:E$486)</f>
        <v>-0.70213582765645266</v>
      </c>
      <c r="K134" s="6">
        <f>(F134-AVERAGE(F$5:F$486))/_xlfn.STDEV.S(F$5:F$486)</f>
        <v>-7.5009187649655806E-2</v>
      </c>
      <c r="L134" s="6">
        <f>(G134-AVERAGE(G$5:G$486))/_xlfn.STDEV.S(G$5:G$486)</f>
        <v>1.632720095885712</v>
      </c>
      <c r="M134" s="6">
        <f>(H134-AVERAGE(H$5:H$486))/_xlfn.STDEV.S(H$5:H$486)</f>
        <v>1.7276780663009774</v>
      </c>
      <c r="N134" s="6">
        <f>Table1[[#This Row],[PtsSD]]*$D$1+Table1[[#This Row],[AstSD]]*$E$1+Table1[[#This Row],[StlSD]]*$F$1+Table1[[#This Row],[BlkSD]]*$G$1+Table1[[#This Row],[RbdSD]]*$H$1</f>
        <v>0.439275222318664</v>
      </c>
    </row>
    <row r="135" spans="1:14" x14ac:dyDescent="0.25">
      <c r="A135" s="3">
        <v>131</v>
      </c>
      <c r="B135" s="3" t="s">
        <v>177</v>
      </c>
      <c r="C135" s="3" t="s">
        <v>53</v>
      </c>
      <c r="D135" s="4">
        <v>11.2</v>
      </c>
      <c r="E135" s="4">
        <v>1.5</v>
      </c>
      <c r="F135" s="4">
        <v>1</v>
      </c>
      <c r="G135" s="4">
        <v>0.5</v>
      </c>
      <c r="H135" s="4">
        <v>5.3</v>
      </c>
      <c r="I135" s="6">
        <f>(D135-AVERAGE(D$5:D$486))/_xlfn.STDEV.S(D$5:D$486)</f>
        <v>0.53103985636906148</v>
      </c>
      <c r="J135" s="6">
        <f>(E135-AVERAGE(E$5:E$486))/_xlfn.STDEV.S(E$5:E$486)</f>
        <v>-0.1537166590769517</v>
      </c>
      <c r="K135" s="6">
        <f>(F135-AVERAGE(F$5:F$486))/_xlfn.STDEV.S(F$5:F$486)</f>
        <v>0.84029279835372694</v>
      </c>
      <c r="L135" s="6">
        <f>(G135-AVERAGE(G$5:G$486))/_xlfn.STDEV.S(G$5:G$486)</f>
        <v>0.2500476164416503</v>
      </c>
      <c r="M135" s="6">
        <f>(H135-AVERAGE(H$5:H$486))/_xlfn.STDEV.S(H$5:H$486)</f>
        <v>0.71760962231830816</v>
      </c>
      <c r="N135" s="6">
        <f>Table1[[#This Row],[PtsSD]]*$D$1+Table1[[#This Row],[AstSD]]*$E$1+Table1[[#This Row],[StlSD]]*$F$1+Table1[[#This Row],[BlkSD]]*$G$1+Table1[[#This Row],[RbdSD]]*$H$1</f>
        <v>0.4356416117782963</v>
      </c>
    </row>
    <row r="136" spans="1:14" x14ac:dyDescent="0.25">
      <c r="A136" s="3">
        <v>132</v>
      </c>
      <c r="B136" s="3" t="s">
        <v>118</v>
      </c>
      <c r="C136" s="3" t="s">
        <v>93</v>
      </c>
      <c r="D136" s="4">
        <v>14.9</v>
      </c>
      <c r="E136" s="4">
        <v>1.4</v>
      </c>
      <c r="F136" s="4">
        <v>1.1000000000000001</v>
      </c>
      <c r="G136" s="4">
        <v>0.2</v>
      </c>
      <c r="H136" s="4">
        <v>3.8</v>
      </c>
      <c r="I136" s="6">
        <f>(D136-AVERAGE(D$5:D$486))/_xlfn.STDEV.S(D$5:D$486)</f>
        <v>1.1628320377223531</v>
      </c>
      <c r="J136" s="6">
        <f>(E136-AVERAGE(E$5:E$486))/_xlfn.STDEV.S(E$5:E$486)</f>
        <v>-0.20855857593490185</v>
      </c>
      <c r="K136" s="6">
        <f>(F136-AVERAGE(F$5:F$486))/_xlfn.STDEV.S(F$5:F$486)</f>
        <v>1.0691182948545728</v>
      </c>
      <c r="L136" s="6">
        <f>(G136-AVERAGE(G$5:G$486))/_xlfn.STDEV.S(G$5:G$486)</f>
        <v>-0.44128862328038043</v>
      </c>
      <c r="M136" s="6">
        <f>(H136-AVERAGE(H$5:H$486))/_xlfn.STDEV.S(H$5:H$486)</f>
        <v>0.11156855592870664</v>
      </c>
      <c r="N136" s="6">
        <f>Table1[[#This Row],[PtsSD]]*$D$1+Table1[[#This Row],[AstSD]]*$E$1+Table1[[#This Row],[StlSD]]*$F$1+Table1[[#This Row],[BlkSD]]*$G$1+Table1[[#This Row],[RbdSD]]*$H$1</f>
        <v>0.42362605805159581</v>
      </c>
    </row>
    <row r="137" spans="1:14" x14ac:dyDescent="0.25">
      <c r="A137" s="3">
        <v>133</v>
      </c>
      <c r="B137" s="3" t="s">
        <v>172</v>
      </c>
      <c r="C137" s="3" t="s">
        <v>31</v>
      </c>
      <c r="D137" s="4">
        <v>11.4</v>
      </c>
      <c r="E137" s="4">
        <v>3.7</v>
      </c>
      <c r="F137" s="4">
        <v>1.2</v>
      </c>
      <c r="G137" s="4">
        <v>0.2</v>
      </c>
      <c r="H137" s="4">
        <v>2.4</v>
      </c>
      <c r="I137" s="6">
        <f>(D137-AVERAGE(D$5:D$486))/_xlfn.STDEV.S(D$5:D$486)</f>
        <v>0.56519078509086118</v>
      </c>
      <c r="J137" s="6">
        <f>(E137-AVERAGE(E$5:E$486))/_xlfn.STDEV.S(E$5:E$486)</f>
        <v>1.0528055117979505</v>
      </c>
      <c r="K137" s="6">
        <f>(F137-AVERAGE(F$5:F$486))/_xlfn.STDEV.S(F$5:F$486)</f>
        <v>1.2979437913554182</v>
      </c>
      <c r="L137" s="6">
        <f>(G137-AVERAGE(G$5:G$486))/_xlfn.STDEV.S(G$5:G$486)</f>
        <v>-0.44128862328038043</v>
      </c>
      <c r="M137" s="6">
        <f>(H137-AVERAGE(H$5:H$486))/_xlfn.STDEV.S(H$5:H$486)</f>
        <v>-0.4540697727015881</v>
      </c>
      <c r="N137" s="6">
        <f>Table1[[#This Row],[PtsSD]]*$D$1+Table1[[#This Row],[AstSD]]*$E$1+Table1[[#This Row],[StlSD]]*$F$1+Table1[[#This Row],[BlkSD]]*$G$1+Table1[[#This Row],[RbdSD]]*$H$1</f>
        <v>0.41780265855778653</v>
      </c>
    </row>
    <row r="138" spans="1:14" x14ac:dyDescent="0.25">
      <c r="A138" s="3">
        <v>134</v>
      </c>
      <c r="B138" s="3" t="s">
        <v>128</v>
      </c>
      <c r="C138" s="3" t="s">
        <v>104</v>
      </c>
      <c r="D138" s="4">
        <v>14</v>
      </c>
      <c r="E138" s="4">
        <v>2.7</v>
      </c>
      <c r="F138" s="4">
        <v>0.9</v>
      </c>
      <c r="G138" s="4">
        <v>0.2</v>
      </c>
      <c r="H138" s="4">
        <v>3.3</v>
      </c>
      <c r="I138" s="6">
        <f>(D138-AVERAGE(D$5:D$486))/_xlfn.STDEV.S(D$5:D$486)</f>
        <v>1.0091528584742551</v>
      </c>
      <c r="J138" s="6">
        <f>(E138-AVERAGE(E$5:E$486))/_xlfn.STDEV.S(E$5:E$486)</f>
        <v>0.50438634321844955</v>
      </c>
      <c r="K138" s="6">
        <f>(F138-AVERAGE(F$5:F$486))/_xlfn.STDEV.S(F$5:F$486)</f>
        <v>0.61146730185288134</v>
      </c>
      <c r="L138" s="6">
        <f>(G138-AVERAGE(G$5:G$486))/_xlfn.STDEV.S(G$5:G$486)</f>
        <v>-0.44128862328038043</v>
      </c>
      <c r="M138" s="6">
        <f>(H138-AVERAGE(H$5:H$486))/_xlfn.STDEV.S(H$5:H$486)</f>
        <v>-9.044513286782721E-2</v>
      </c>
      <c r="N138" s="6">
        <f>Table1[[#This Row],[PtsSD]]*$D$1+Table1[[#This Row],[AstSD]]*$E$1+Table1[[#This Row],[StlSD]]*$F$1+Table1[[#This Row],[BlkSD]]*$G$1+Table1[[#This Row],[RbdSD]]*$H$1</f>
        <v>0.41106090139827611</v>
      </c>
    </row>
    <row r="139" spans="1:14" x14ac:dyDescent="0.25">
      <c r="A139" s="3">
        <v>135</v>
      </c>
      <c r="B139" s="3" t="s">
        <v>195</v>
      </c>
      <c r="C139" s="3" t="s">
        <v>44</v>
      </c>
      <c r="D139" s="4">
        <v>10.3</v>
      </c>
      <c r="E139" s="4">
        <v>3.5</v>
      </c>
      <c r="F139" s="4">
        <v>1</v>
      </c>
      <c r="G139" s="4">
        <v>0.3</v>
      </c>
      <c r="H139" s="4">
        <v>3.7</v>
      </c>
      <c r="I139" s="6">
        <f>(D139-AVERAGE(D$5:D$486))/_xlfn.STDEV.S(D$5:D$486)</f>
        <v>0.37736067712096383</v>
      </c>
      <c r="J139" s="6">
        <f>(E139-AVERAGE(E$5:E$486))/_xlfn.STDEV.S(E$5:E$486)</f>
        <v>0.94312167808205016</v>
      </c>
      <c r="K139" s="6">
        <f>(F139-AVERAGE(F$5:F$486))/_xlfn.STDEV.S(F$5:F$486)</f>
        <v>0.84029279835372694</v>
      </c>
      <c r="L139" s="6">
        <f>(G139-AVERAGE(G$5:G$486))/_xlfn.STDEV.S(G$5:G$486)</f>
        <v>-0.21084321003970355</v>
      </c>
      <c r="M139" s="6">
        <f>(H139-AVERAGE(H$5:H$486))/_xlfn.STDEV.S(H$5:H$486)</f>
        <v>7.1165818169400014E-2</v>
      </c>
      <c r="N139" s="6">
        <f>Table1[[#This Row],[PtsSD]]*$D$1+Table1[[#This Row],[AstSD]]*$E$1+Table1[[#This Row],[StlSD]]*$F$1+Table1[[#This Row],[BlkSD]]*$G$1+Table1[[#This Row],[RbdSD]]*$H$1</f>
        <v>0.41048314063368263</v>
      </c>
    </row>
    <row r="140" spans="1:14" x14ac:dyDescent="0.25">
      <c r="A140" s="3">
        <v>136</v>
      </c>
      <c r="B140" s="3" t="s">
        <v>308</v>
      </c>
      <c r="C140" s="3" t="s">
        <v>33</v>
      </c>
      <c r="D140" s="4">
        <v>6.2</v>
      </c>
      <c r="E140" s="4">
        <v>1.9</v>
      </c>
      <c r="F140" s="4">
        <v>1.2</v>
      </c>
      <c r="G140" s="4">
        <v>0.9</v>
      </c>
      <c r="H140" s="4">
        <v>5</v>
      </c>
      <c r="I140" s="6">
        <f>(D140-AVERAGE(D$5:D$486))/_xlfn.STDEV.S(D$5:D$486)</f>
        <v>-0.32273336167592676</v>
      </c>
      <c r="J140" s="6">
        <f>(E140-AVERAGE(E$5:E$486))/_xlfn.STDEV.S(E$5:E$486)</f>
        <v>6.565100835484862E-2</v>
      </c>
      <c r="K140" s="6">
        <f>(F140-AVERAGE(F$5:F$486))/_xlfn.STDEV.S(F$5:F$486)</f>
        <v>1.2979437913554182</v>
      </c>
      <c r="L140" s="6">
        <f>(G140-AVERAGE(G$5:G$486))/_xlfn.STDEV.S(G$5:G$486)</f>
        <v>1.1718292694043579</v>
      </c>
      <c r="M140" s="6">
        <f>(H140-AVERAGE(H$5:H$486))/_xlfn.STDEV.S(H$5:H$486)</f>
        <v>0.59640140904038796</v>
      </c>
      <c r="N140" s="6">
        <f>Table1[[#This Row],[PtsSD]]*$D$1+Table1[[#This Row],[AstSD]]*$E$1+Table1[[#This Row],[StlSD]]*$F$1+Table1[[#This Row],[BlkSD]]*$G$1+Table1[[#This Row],[RbdSD]]*$H$1</f>
        <v>0.40605643409023573</v>
      </c>
    </row>
    <row r="141" spans="1:14" x14ac:dyDescent="0.25">
      <c r="A141" s="3">
        <v>137</v>
      </c>
      <c r="B141" s="3" t="s">
        <v>175</v>
      </c>
      <c r="C141" s="3" t="s">
        <v>108</v>
      </c>
      <c r="D141" s="4">
        <v>11.3</v>
      </c>
      <c r="E141" s="4">
        <v>2.2999999999999998</v>
      </c>
      <c r="F141" s="4">
        <v>0.8</v>
      </c>
      <c r="G141" s="4">
        <v>0.6</v>
      </c>
      <c r="H141" s="4">
        <v>4.2</v>
      </c>
      <c r="I141" s="6">
        <f>(D141-AVERAGE(D$5:D$486))/_xlfn.STDEV.S(D$5:D$486)</f>
        <v>0.5481153207299615</v>
      </c>
      <c r="J141" s="6">
        <f>(E141-AVERAGE(E$5:E$486))/_xlfn.STDEV.S(E$5:E$486)</f>
        <v>0.28501867578664891</v>
      </c>
      <c r="K141" s="6">
        <f>(F141-AVERAGE(F$5:F$486))/_xlfn.STDEV.S(F$5:F$486)</f>
        <v>0.38264180535203568</v>
      </c>
      <c r="L141" s="6">
        <f>(G141-AVERAGE(G$5:G$486))/_xlfn.STDEV.S(G$5:G$486)</f>
        <v>0.48049302968232716</v>
      </c>
      <c r="M141" s="6">
        <f>(H141-AVERAGE(H$5:H$486))/_xlfn.STDEV.S(H$5:H$486)</f>
        <v>0.27317950696593385</v>
      </c>
      <c r="N141" s="6">
        <f>Table1[[#This Row],[PtsSD]]*$D$1+Table1[[#This Row],[AstSD]]*$E$1+Table1[[#This Row],[StlSD]]*$F$1+Table1[[#This Row],[BlkSD]]*$G$1+Table1[[#This Row],[RbdSD]]*$H$1</f>
        <v>0.40554445802465944</v>
      </c>
    </row>
    <row r="142" spans="1:14" x14ac:dyDescent="0.25">
      <c r="A142" s="3">
        <v>138</v>
      </c>
      <c r="B142" s="3" t="s">
        <v>161</v>
      </c>
      <c r="C142" s="3" t="s">
        <v>104</v>
      </c>
      <c r="D142" s="4">
        <v>12.3</v>
      </c>
      <c r="E142" s="4">
        <v>0.9</v>
      </c>
      <c r="F142" s="4">
        <v>0.4</v>
      </c>
      <c r="G142" s="4">
        <v>0.5</v>
      </c>
      <c r="H142" s="4">
        <v>7.5</v>
      </c>
      <c r="I142" s="6">
        <f>(D142-AVERAGE(D$5:D$486))/_xlfn.STDEV.S(D$5:D$486)</f>
        <v>0.71886996433895911</v>
      </c>
      <c r="J142" s="6">
        <f>(E142-AVERAGE(E$5:E$486))/_xlfn.STDEV.S(E$5:E$486)</f>
        <v>-0.48276816022465224</v>
      </c>
      <c r="K142" s="6">
        <f>(F142-AVERAGE(F$5:F$486))/_xlfn.STDEV.S(F$5:F$486)</f>
        <v>-0.53266018065134701</v>
      </c>
      <c r="L142" s="6">
        <f>(G142-AVERAGE(G$5:G$486))/_xlfn.STDEV.S(G$5:G$486)</f>
        <v>0.2500476164416503</v>
      </c>
      <c r="M142" s="6">
        <f>(H142-AVERAGE(H$5:H$486))/_xlfn.STDEV.S(H$5:H$486)</f>
        <v>1.6064698530230572</v>
      </c>
      <c r="N142" s="6">
        <f>Table1[[#This Row],[PtsSD]]*$D$1+Table1[[#This Row],[AstSD]]*$E$1+Table1[[#This Row],[StlSD]]*$F$1+Table1[[#This Row],[BlkSD]]*$G$1+Table1[[#This Row],[RbdSD]]*$H$1</f>
        <v>0.39800944322991422</v>
      </c>
    </row>
    <row r="143" spans="1:14" x14ac:dyDescent="0.25">
      <c r="A143" s="3">
        <v>139</v>
      </c>
      <c r="B143" s="3" t="s">
        <v>174</v>
      </c>
      <c r="C143" s="3" t="s">
        <v>46</v>
      </c>
      <c r="D143" s="4">
        <v>11.4</v>
      </c>
      <c r="E143" s="4">
        <v>4.7</v>
      </c>
      <c r="F143" s="4">
        <v>0.9</v>
      </c>
      <c r="G143" s="4">
        <v>0.1</v>
      </c>
      <c r="H143" s="4">
        <v>2.4</v>
      </c>
      <c r="I143" s="6">
        <f>(D143-AVERAGE(D$5:D$486))/_xlfn.STDEV.S(D$5:D$486)</f>
        <v>0.56519078509086118</v>
      </c>
      <c r="J143" s="6">
        <f>(E143-AVERAGE(E$5:E$486))/_xlfn.STDEV.S(E$5:E$486)</f>
        <v>1.6012246803774512</v>
      </c>
      <c r="K143" s="6">
        <f>(F143-AVERAGE(F$5:F$486))/_xlfn.STDEV.S(F$5:F$486)</f>
        <v>0.61146730185288134</v>
      </c>
      <c r="L143" s="6">
        <f>(G143-AVERAGE(G$5:G$486))/_xlfn.STDEV.S(G$5:G$486)</f>
        <v>-0.67173403652105745</v>
      </c>
      <c r="M143" s="6">
        <f>(H143-AVERAGE(H$5:H$486))/_xlfn.STDEV.S(H$5:H$486)</f>
        <v>-0.4540697727015881</v>
      </c>
      <c r="N143" s="6">
        <f>Table1[[#This Row],[PtsSD]]*$D$1+Table1[[#This Row],[AstSD]]*$E$1+Table1[[#This Row],[StlSD]]*$F$1+Table1[[#This Row],[BlkSD]]*$G$1+Table1[[#This Row],[RbdSD]]*$H$1</f>
        <v>0.38994820686220466</v>
      </c>
    </row>
    <row r="144" spans="1:14" x14ac:dyDescent="0.25">
      <c r="A144" s="3">
        <v>140</v>
      </c>
      <c r="B144" s="3" t="s">
        <v>200</v>
      </c>
      <c r="C144" s="3" t="s">
        <v>74</v>
      </c>
      <c r="D144" s="4">
        <v>10.1</v>
      </c>
      <c r="E144" s="4">
        <v>4.9000000000000004</v>
      </c>
      <c r="F144" s="4">
        <v>0.9</v>
      </c>
      <c r="G144" s="4">
        <v>0.2</v>
      </c>
      <c r="H144" s="4">
        <v>2.5</v>
      </c>
      <c r="I144" s="6">
        <f>(D144-AVERAGE(D$5:D$486))/_xlfn.STDEV.S(D$5:D$486)</f>
        <v>0.34320974839916407</v>
      </c>
      <c r="J144" s="6">
        <f>(E144-AVERAGE(E$5:E$486))/_xlfn.STDEV.S(E$5:E$486)</f>
        <v>1.7109085140933515</v>
      </c>
      <c r="K144" s="6">
        <f>(F144-AVERAGE(F$5:F$486))/_xlfn.STDEV.S(F$5:F$486)</f>
        <v>0.61146730185288134</v>
      </c>
      <c r="L144" s="6">
        <f>(G144-AVERAGE(G$5:G$486))/_xlfn.STDEV.S(G$5:G$486)</f>
        <v>-0.44128862328038043</v>
      </c>
      <c r="M144" s="6">
        <f>(H144-AVERAGE(H$5:H$486))/_xlfn.STDEV.S(H$5:H$486)</f>
        <v>-0.4136670349422813</v>
      </c>
      <c r="N144" s="6">
        <f>Table1[[#This Row],[PtsSD]]*$D$1+Table1[[#This Row],[AstSD]]*$E$1+Table1[[#This Row],[StlSD]]*$F$1+Table1[[#This Row],[BlkSD]]*$G$1+Table1[[#This Row],[RbdSD]]*$H$1</f>
        <v>0.38793802213583845</v>
      </c>
    </row>
    <row r="145" spans="1:14" x14ac:dyDescent="0.25">
      <c r="A145" s="3">
        <v>141</v>
      </c>
      <c r="B145" s="3" t="s">
        <v>212</v>
      </c>
      <c r="C145" s="3" t="s">
        <v>74</v>
      </c>
      <c r="D145" s="4">
        <v>9.6999999999999993</v>
      </c>
      <c r="E145" s="4">
        <v>0.8</v>
      </c>
      <c r="F145" s="4">
        <v>0.4</v>
      </c>
      <c r="G145" s="4">
        <v>0.9</v>
      </c>
      <c r="H145" s="4">
        <v>7.4</v>
      </c>
      <c r="I145" s="6">
        <f>(D145-AVERAGE(D$5:D$486))/_xlfn.STDEV.S(D$5:D$486)</f>
        <v>0.27490789095556495</v>
      </c>
      <c r="J145" s="6">
        <f>(E145-AVERAGE(E$5:E$486))/_xlfn.STDEV.S(E$5:E$486)</f>
        <v>-0.53761007708260233</v>
      </c>
      <c r="K145" s="6">
        <f>(F145-AVERAGE(F$5:F$486))/_xlfn.STDEV.S(F$5:F$486)</f>
        <v>-0.53266018065134701</v>
      </c>
      <c r="L145" s="6">
        <f>(G145-AVERAGE(G$5:G$486))/_xlfn.STDEV.S(G$5:G$486)</f>
        <v>1.1718292694043579</v>
      </c>
      <c r="M145" s="6">
        <f>(H145-AVERAGE(H$5:H$486))/_xlfn.STDEV.S(H$5:H$486)</f>
        <v>1.5660671152637506</v>
      </c>
      <c r="N145" s="6">
        <f>Table1[[#This Row],[PtsSD]]*$D$1+Table1[[#This Row],[AstSD]]*$E$1+Table1[[#This Row],[StlSD]]*$F$1+Table1[[#This Row],[BlkSD]]*$G$1+Table1[[#This Row],[RbdSD]]*$H$1</f>
        <v>0.38403913823585079</v>
      </c>
    </row>
    <row r="146" spans="1:14" x14ac:dyDescent="0.25">
      <c r="A146" s="3">
        <v>142</v>
      </c>
      <c r="B146" s="3" t="s">
        <v>183</v>
      </c>
      <c r="C146" s="3" t="s">
        <v>55</v>
      </c>
      <c r="D146" s="4">
        <v>11.1</v>
      </c>
      <c r="E146" s="4">
        <v>1.2</v>
      </c>
      <c r="F146" s="4">
        <v>0.7</v>
      </c>
      <c r="G146" s="4">
        <v>0.8</v>
      </c>
      <c r="H146" s="4">
        <v>5.0999999999999996</v>
      </c>
      <c r="I146" s="6">
        <f>(D146-AVERAGE(D$5:D$486))/_xlfn.STDEV.S(D$5:D$486)</f>
        <v>0.5139643920081618</v>
      </c>
      <c r="J146" s="6">
        <f>(E146-AVERAGE(E$5:E$486))/_xlfn.STDEV.S(E$5:E$486)</f>
        <v>-0.31824240965080203</v>
      </c>
      <c r="K146" s="6">
        <f>(F146-AVERAGE(F$5:F$486))/_xlfn.STDEV.S(F$5:F$486)</f>
        <v>0.1538163088511898</v>
      </c>
      <c r="L146" s="6">
        <f>(G146-AVERAGE(G$5:G$486))/_xlfn.STDEV.S(G$5:G$486)</f>
        <v>0.94138385616368114</v>
      </c>
      <c r="M146" s="6">
        <f>(H146-AVERAGE(H$5:H$486))/_xlfn.STDEV.S(H$5:H$486)</f>
        <v>0.63680414679969455</v>
      </c>
      <c r="N146" s="6">
        <f>Table1[[#This Row],[PtsSD]]*$D$1+Table1[[#This Row],[AstSD]]*$E$1+Table1[[#This Row],[StlSD]]*$F$1+Table1[[#This Row],[BlkSD]]*$G$1+Table1[[#This Row],[RbdSD]]*$H$1</f>
        <v>0.38218168978445766</v>
      </c>
    </row>
    <row r="147" spans="1:14" x14ac:dyDescent="0.25">
      <c r="A147" s="3">
        <v>143</v>
      </c>
      <c r="B147" s="3" t="s">
        <v>194</v>
      </c>
      <c r="C147" s="3" t="s">
        <v>74</v>
      </c>
      <c r="D147" s="4">
        <v>10.4</v>
      </c>
      <c r="E147" s="4">
        <v>1.5</v>
      </c>
      <c r="F147" s="4">
        <v>0.3</v>
      </c>
      <c r="G147" s="4">
        <v>1</v>
      </c>
      <c r="H147" s="4">
        <v>5.9</v>
      </c>
      <c r="I147" s="6">
        <f>(D147-AVERAGE(D$5:D$486))/_xlfn.STDEV.S(D$5:D$486)</f>
        <v>0.39443614148186351</v>
      </c>
      <c r="J147" s="6">
        <f>(E147-AVERAGE(E$5:E$486))/_xlfn.STDEV.S(E$5:E$486)</f>
        <v>-0.1537166590769517</v>
      </c>
      <c r="K147" s="6">
        <f>(F147-AVERAGE(F$5:F$486))/_xlfn.STDEV.S(F$5:F$486)</f>
        <v>-0.76148567715219273</v>
      </c>
      <c r="L147" s="6">
        <f>(G147-AVERAGE(G$5:G$486))/_xlfn.STDEV.S(G$5:G$486)</f>
        <v>1.402274682645035</v>
      </c>
      <c r="M147" s="6">
        <f>(H147-AVERAGE(H$5:H$486))/_xlfn.STDEV.S(H$5:H$486)</f>
        <v>0.960026048874149</v>
      </c>
      <c r="N147" s="6">
        <f>Table1[[#This Row],[PtsSD]]*$D$1+Table1[[#This Row],[AstSD]]*$E$1+Table1[[#This Row],[StlSD]]*$F$1+Table1[[#This Row],[BlkSD]]*$G$1+Table1[[#This Row],[RbdSD]]*$H$1</f>
        <v>0.37571107122792485</v>
      </c>
    </row>
    <row r="148" spans="1:14" x14ac:dyDescent="0.25">
      <c r="A148" s="3">
        <v>144</v>
      </c>
      <c r="B148" s="3" t="s">
        <v>110</v>
      </c>
      <c r="C148" s="3" t="s">
        <v>53</v>
      </c>
      <c r="D148" s="4">
        <v>15.8</v>
      </c>
      <c r="E148" s="4">
        <v>2.7</v>
      </c>
      <c r="F148" s="4">
        <v>0.6</v>
      </c>
      <c r="G148" s="4">
        <v>0.1</v>
      </c>
      <c r="H148" s="4">
        <v>3.4</v>
      </c>
      <c r="I148" s="6">
        <f>(D148-AVERAGE(D$5:D$486))/_xlfn.STDEV.S(D$5:D$486)</f>
        <v>1.3165112169704509</v>
      </c>
      <c r="J148" s="6">
        <f>(E148-AVERAGE(E$5:E$486))/_xlfn.STDEV.S(E$5:E$486)</f>
        <v>0.50438634321844955</v>
      </c>
      <c r="K148" s="6">
        <f>(F148-AVERAGE(F$5:F$486))/_xlfn.STDEV.S(F$5:F$486)</f>
        <v>-7.5009187649655806E-2</v>
      </c>
      <c r="L148" s="6">
        <f>(G148-AVERAGE(G$5:G$486))/_xlfn.STDEV.S(G$5:G$486)</f>
        <v>-0.67173403652105745</v>
      </c>
      <c r="M148" s="6">
        <f>(H148-AVERAGE(H$5:H$486))/_xlfn.STDEV.S(H$5:H$486)</f>
        <v>-5.0042395108520404E-2</v>
      </c>
      <c r="N148" s="6">
        <f>Table1[[#This Row],[PtsSD]]*$D$1+Table1[[#This Row],[AstSD]]*$E$1+Table1[[#This Row],[StlSD]]*$F$1+Table1[[#This Row],[BlkSD]]*$G$1+Table1[[#This Row],[RbdSD]]*$H$1</f>
        <v>0.37381067108751409</v>
      </c>
    </row>
    <row r="149" spans="1:14" x14ac:dyDescent="0.25">
      <c r="A149" s="3">
        <v>145</v>
      </c>
      <c r="B149" s="3" t="s">
        <v>231</v>
      </c>
      <c r="C149" s="3" t="s">
        <v>108</v>
      </c>
      <c r="D149" s="4">
        <v>9.1</v>
      </c>
      <c r="E149" s="4">
        <v>3.9</v>
      </c>
      <c r="F149" s="4">
        <v>1.1000000000000001</v>
      </c>
      <c r="G149" s="4">
        <v>0.4</v>
      </c>
      <c r="H149" s="4">
        <v>2.6</v>
      </c>
      <c r="I149" s="6">
        <f>(D149-AVERAGE(D$5:D$486))/_xlfn.STDEV.S(D$5:D$486)</f>
        <v>0.1724551047901664</v>
      </c>
      <c r="J149" s="6">
        <f>(E149-AVERAGE(E$5:E$486))/_xlfn.STDEV.S(E$5:E$486)</f>
        <v>1.1624893455138505</v>
      </c>
      <c r="K149" s="6">
        <f>(F149-AVERAGE(F$5:F$486))/_xlfn.STDEV.S(F$5:F$486)</f>
        <v>1.0691182948545728</v>
      </c>
      <c r="L149" s="6">
        <f>(G149-AVERAGE(G$5:G$486))/_xlfn.STDEV.S(G$5:G$486)</f>
        <v>1.9602203200973445E-2</v>
      </c>
      <c r="M149" s="6">
        <f>(H149-AVERAGE(H$5:H$486))/_xlfn.STDEV.S(H$5:H$486)</f>
        <v>-0.37326429718297449</v>
      </c>
      <c r="N149" s="6">
        <f>Table1[[#This Row],[PtsSD]]*$D$1+Table1[[#This Row],[AstSD]]*$E$1+Table1[[#This Row],[StlSD]]*$F$1+Table1[[#This Row],[BlkSD]]*$G$1+Table1[[#This Row],[RbdSD]]*$H$1</f>
        <v>0.37288961581155711</v>
      </c>
    </row>
    <row r="150" spans="1:14" x14ac:dyDescent="0.25">
      <c r="A150" s="3">
        <v>146</v>
      </c>
      <c r="B150" s="3" t="s">
        <v>234</v>
      </c>
      <c r="C150" s="3" t="s">
        <v>86</v>
      </c>
      <c r="D150" s="4">
        <v>9</v>
      </c>
      <c r="E150" s="4">
        <v>1.7</v>
      </c>
      <c r="F150" s="4">
        <v>1.6</v>
      </c>
      <c r="G150" s="4">
        <v>0.3</v>
      </c>
      <c r="H150" s="4">
        <v>3.8</v>
      </c>
      <c r="I150" s="6">
        <f>(D150-AVERAGE(D$5:D$486))/_xlfn.STDEV.S(D$5:D$486)</f>
        <v>0.15537964042926672</v>
      </c>
      <c r="J150" s="6">
        <f>(E150-AVERAGE(E$5:E$486))/_xlfn.STDEV.S(E$5:E$486)</f>
        <v>-4.4032825361051547E-2</v>
      </c>
      <c r="K150" s="6">
        <f>(F150-AVERAGE(F$5:F$486))/_xlfn.STDEV.S(F$5:F$486)</f>
        <v>2.213245777358801</v>
      </c>
      <c r="L150" s="6">
        <f>(G150-AVERAGE(G$5:G$486))/_xlfn.STDEV.S(G$5:G$486)</f>
        <v>-0.21084321003970355</v>
      </c>
      <c r="M150" s="6">
        <f>(H150-AVERAGE(H$5:H$486))/_xlfn.STDEV.S(H$5:H$486)</f>
        <v>0.11156855592870664</v>
      </c>
      <c r="N150" s="6">
        <f>Table1[[#This Row],[PtsSD]]*$D$1+Table1[[#This Row],[AstSD]]*$E$1+Table1[[#This Row],[StlSD]]*$F$1+Table1[[#This Row],[BlkSD]]*$G$1+Table1[[#This Row],[RbdSD]]*$H$1</f>
        <v>0.36048142334017563</v>
      </c>
    </row>
    <row r="151" spans="1:14" x14ac:dyDescent="0.25">
      <c r="A151" s="3">
        <v>147</v>
      </c>
      <c r="B151" s="3" t="s">
        <v>224</v>
      </c>
      <c r="C151" s="3" t="s">
        <v>84</v>
      </c>
      <c r="D151" s="4">
        <v>9.4</v>
      </c>
      <c r="E151" s="4">
        <v>0.8</v>
      </c>
      <c r="F151" s="4">
        <v>0.3</v>
      </c>
      <c r="G151" s="4">
        <v>1.2</v>
      </c>
      <c r="H151" s="4">
        <v>6.4</v>
      </c>
      <c r="I151" s="6">
        <f>(D151-AVERAGE(D$5:D$486))/_xlfn.STDEV.S(D$5:D$486)</f>
        <v>0.22368149787286584</v>
      </c>
      <c r="J151" s="6">
        <f>(E151-AVERAGE(E$5:E$486))/_xlfn.STDEV.S(E$5:E$486)</f>
        <v>-0.53761007708260233</v>
      </c>
      <c r="K151" s="6">
        <f>(F151-AVERAGE(F$5:F$486))/_xlfn.STDEV.S(F$5:F$486)</f>
        <v>-0.76148567715219273</v>
      </c>
      <c r="L151" s="6">
        <f>(G151-AVERAGE(G$5:G$486))/_xlfn.STDEV.S(G$5:G$486)</f>
        <v>1.8631655091263886</v>
      </c>
      <c r="M151" s="6">
        <f>(H151-AVERAGE(H$5:H$486))/_xlfn.STDEV.S(H$5:H$486)</f>
        <v>1.1620397376706828</v>
      </c>
      <c r="N151" s="6">
        <f>Table1[[#This Row],[PtsSD]]*$D$1+Table1[[#This Row],[AstSD]]*$E$1+Table1[[#This Row],[StlSD]]*$F$1+Table1[[#This Row],[BlkSD]]*$G$1+Table1[[#This Row],[RbdSD]]*$H$1</f>
        <v>0.35724235627560519</v>
      </c>
    </row>
    <row r="152" spans="1:14" x14ac:dyDescent="0.25">
      <c r="A152" s="3">
        <v>148</v>
      </c>
      <c r="B152" s="3" t="s">
        <v>73</v>
      </c>
      <c r="C152" s="3" t="s">
        <v>74</v>
      </c>
      <c r="D152" s="4">
        <v>17.899999999999999</v>
      </c>
      <c r="E152" s="4">
        <v>1.5</v>
      </c>
      <c r="F152" s="4">
        <v>0.7</v>
      </c>
      <c r="G152" s="4">
        <v>0.2</v>
      </c>
      <c r="H152" s="4">
        <v>2.6</v>
      </c>
      <c r="I152" s="6">
        <f>(D152-AVERAGE(D$5:D$486))/_xlfn.STDEV.S(D$5:D$486)</f>
        <v>1.6750959685493458</v>
      </c>
      <c r="J152" s="6">
        <f>(E152-AVERAGE(E$5:E$486))/_xlfn.STDEV.S(E$5:E$486)</f>
        <v>-0.1537166590769517</v>
      </c>
      <c r="K152" s="6">
        <f>(F152-AVERAGE(F$5:F$486))/_xlfn.STDEV.S(F$5:F$486)</f>
        <v>0.1538163088511898</v>
      </c>
      <c r="L152" s="6">
        <f>(G152-AVERAGE(G$5:G$486))/_xlfn.STDEV.S(G$5:G$486)</f>
        <v>-0.44128862328038043</v>
      </c>
      <c r="M152" s="6">
        <f>(H152-AVERAGE(H$5:H$486))/_xlfn.STDEV.S(H$5:H$486)</f>
        <v>-0.37326429718297449</v>
      </c>
      <c r="N152" s="6">
        <f>Table1[[#This Row],[PtsSD]]*$D$1+Table1[[#This Row],[AstSD]]*$E$1+Table1[[#This Row],[StlSD]]*$F$1+Table1[[#This Row],[BlkSD]]*$G$1+Table1[[#This Row],[RbdSD]]*$H$1</f>
        <v>0.35401175214843988</v>
      </c>
    </row>
    <row r="153" spans="1:14" x14ac:dyDescent="0.25">
      <c r="A153" s="3">
        <v>149</v>
      </c>
      <c r="B153" s="3" t="s">
        <v>181</v>
      </c>
      <c r="C153" s="3" t="s">
        <v>93</v>
      </c>
      <c r="D153" s="4">
        <v>11.1</v>
      </c>
      <c r="E153" s="4">
        <v>1.1000000000000001</v>
      </c>
      <c r="F153" s="4">
        <v>0.4</v>
      </c>
      <c r="G153" s="4">
        <v>0.9</v>
      </c>
      <c r="H153" s="4">
        <v>5.7</v>
      </c>
      <c r="I153" s="6">
        <f>(D153-AVERAGE(D$5:D$486))/_xlfn.STDEV.S(D$5:D$486)</f>
        <v>0.5139643920081618</v>
      </c>
      <c r="J153" s="6">
        <f>(E153-AVERAGE(E$5:E$486))/_xlfn.STDEV.S(E$5:E$486)</f>
        <v>-0.37308432650875201</v>
      </c>
      <c r="K153" s="6">
        <f>(F153-AVERAGE(F$5:F$486))/_xlfn.STDEV.S(F$5:F$486)</f>
        <v>-0.53266018065134701</v>
      </c>
      <c r="L153" s="6">
        <f>(G153-AVERAGE(G$5:G$486))/_xlfn.STDEV.S(G$5:G$486)</f>
        <v>1.1718292694043579</v>
      </c>
      <c r="M153" s="6">
        <f>(H153-AVERAGE(H$5:H$486))/_xlfn.STDEV.S(H$5:H$486)</f>
        <v>0.87922057335553538</v>
      </c>
      <c r="N153" s="6">
        <f>Table1[[#This Row],[PtsSD]]*$D$1+Table1[[#This Row],[AstSD]]*$E$1+Table1[[#This Row],[StlSD]]*$F$1+Table1[[#This Row],[BlkSD]]*$G$1+Table1[[#This Row],[RbdSD]]*$H$1</f>
        <v>0.3512919302847568</v>
      </c>
    </row>
    <row r="154" spans="1:14" x14ac:dyDescent="0.25">
      <c r="A154" s="3">
        <v>150</v>
      </c>
      <c r="B154" s="3" t="s">
        <v>167</v>
      </c>
      <c r="C154" s="3" t="s">
        <v>46</v>
      </c>
      <c r="D154" s="4">
        <v>11.9</v>
      </c>
      <c r="E154" s="4">
        <v>2.6</v>
      </c>
      <c r="F154" s="4">
        <v>0.8</v>
      </c>
      <c r="G154" s="4">
        <v>0.4</v>
      </c>
      <c r="H154" s="4">
        <v>3.5</v>
      </c>
      <c r="I154" s="6">
        <f>(D154-AVERAGE(D$5:D$486))/_xlfn.STDEV.S(D$5:D$486)</f>
        <v>0.65056810689536004</v>
      </c>
      <c r="J154" s="6">
        <f>(E154-AVERAGE(E$5:E$486))/_xlfn.STDEV.S(E$5:E$486)</f>
        <v>0.44954442636049935</v>
      </c>
      <c r="K154" s="6">
        <f>(F154-AVERAGE(F$5:F$486))/_xlfn.STDEV.S(F$5:F$486)</f>
        <v>0.38264180535203568</v>
      </c>
      <c r="L154" s="6">
        <f>(G154-AVERAGE(G$5:G$486))/_xlfn.STDEV.S(G$5:G$486)</f>
        <v>1.9602203200973445E-2</v>
      </c>
      <c r="M154" s="6">
        <f>(H154-AVERAGE(H$5:H$486))/_xlfn.STDEV.S(H$5:H$486)</f>
        <v>-9.6396573492135967E-3</v>
      </c>
      <c r="N154" s="6">
        <f>Table1[[#This Row],[PtsSD]]*$D$1+Table1[[#This Row],[AstSD]]*$E$1+Table1[[#This Row],[StlSD]]*$F$1+Table1[[#This Row],[BlkSD]]*$G$1+Table1[[#This Row],[RbdSD]]*$H$1</f>
        <v>0.34348798715381657</v>
      </c>
    </row>
    <row r="155" spans="1:14" x14ac:dyDescent="0.25">
      <c r="A155" s="3">
        <v>151</v>
      </c>
      <c r="B155" s="3" t="s">
        <v>251</v>
      </c>
      <c r="C155" s="3" t="s">
        <v>53</v>
      </c>
      <c r="D155" s="4">
        <v>8.3000000000000007</v>
      </c>
      <c r="E155" s="4">
        <v>3.2</v>
      </c>
      <c r="F155" s="4">
        <v>1.2</v>
      </c>
      <c r="G155" s="4">
        <v>0.4</v>
      </c>
      <c r="H155" s="4">
        <v>3.2</v>
      </c>
      <c r="I155" s="6">
        <f>(D155-AVERAGE(D$5:D$486))/_xlfn.STDEV.S(D$5:D$486)</f>
        <v>3.5851389902968454E-2</v>
      </c>
      <c r="J155" s="6">
        <f>(E155-AVERAGE(E$5:E$486))/_xlfn.STDEV.S(E$5:E$486)</f>
        <v>0.77859592750819995</v>
      </c>
      <c r="K155" s="6">
        <f>(F155-AVERAGE(F$5:F$486))/_xlfn.STDEV.S(F$5:F$486)</f>
        <v>1.2979437913554182</v>
      </c>
      <c r="L155" s="6">
        <f>(G155-AVERAGE(G$5:G$486))/_xlfn.STDEV.S(G$5:G$486)</f>
        <v>1.9602203200973445E-2</v>
      </c>
      <c r="M155" s="6">
        <f>(H155-AVERAGE(H$5:H$486))/_xlfn.STDEV.S(H$5:H$486)</f>
        <v>-0.13084787062713382</v>
      </c>
      <c r="N155" s="6">
        <f>Table1[[#This Row],[PtsSD]]*$D$1+Table1[[#This Row],[AstSD]]*$E$1+Table1[[#This Row],[StlSD]]*$F$1+Table1[[#This Row],[BlkSD]]*$G$1+Table1[[#This Row],[RbdSD]]*$H$1</f>
        <v>0.33793692753056254</v>
      </c>
    </row>
    <row r="156" spans="1:14" x14ac:dyDescent="0.25">
      <c r="A156" s="3">
        <v>152</v>
      </c>
      <c r="B156" s="3" t="s">
        <v>283</v>
      </c>
      <c r="C156" s="3" t="s">
        <v>33</v>
      </c>
      <c r="D156" s="4">
        <v>6.9</v>
      </c>
      <c r="E156" s="4">
        <v>5.6</v>
      </c>
      <c r="F156" s="4">
        <v>1</v>
      </c>
      <c r="G156" s="4">
        <v>0.1</v>
      </c>
      <c r="H156" s="4">
        <v>2.9</v>
      </c>
      <c r="I156" s="6">
        <f>(D156-AVERAGE(D$5:D$486))/_xlfn.STDEV.S(D$5:D$486)</f>
        <v>-0.20320511114962836</v>
      </c>
      <c r="J156" s="6">
        <f>(E156-AVERAGE(E$5:E$486))/_xlfn.STDEV.S(E$5:E$486)</f>
        <v>2.0948019320990019</v>
      </c>
      <c r="K156" s="6">
        <f>(F156-AVERAGE(F$5:F$486))/_xlfn.STDEV.S(F$5:F$486)</f>
        <v>0.84029279835372694</v>
      </c>
      <c r="L156" s="6">
        <f>(G156-AVERAGE(G$5:G$486))/_xlfn.STDEV.S(G$5:G$486)</f>
        <v>-0.67173403652105745</v>
      </c>
      <c r="M156" s="6">
        <f>(H156-AVERAGE(H$5:H$486))/_xlfn.STDEV.S(H$5:H$486)</f>
        <v>-0.25205608390505424</v>
      </c>
      <c r="N156" s="6">
        <f>Table1[[#This Row],[PtsSD]]*$D$1+Table1[[#This Row],[AstSD]]*$E$1+Table1[[#This Row],[StlSD]]*$F$1+Table1[[#This Row],[BlkSD]]*$G$1+Table1[[#This Row],[RbdSD]]*$H$1</f>
        <v>0.33287145056880146</v>
      </c>
    </row>
    <row r="157" spans="1:14" x14ac:dyDescent="0.25">
      <c r="A157" s="3">
        <v>153</v>
      </c>
      <c r="B157" s="3" t="s">
        <v>162</v>
      </c>
      <c r="C157" s="3" t="s">
        <v>80</v>
      </c>
      <c r="D157" s="4">
        <v>12.1</v>
      </c>
      <c r="E157" s="4">
        <v>2.1</v>
      </c>
      <c r="F157" s="4">
        <v>1</v>
      </c>
      <c r="G157" s="4">
        <v>0.2</v>
      </c>
      <c r="H157" s="4">
        <v>3.8</v>
      </c>
      <c r="I157" s="6">
        <f>(D157-AVERAGE(D$5:D$486))/_xlfn.STDEV.S(D$5:D$486)</f>
        <v>0.68471903561715941</v>
      </c>
      <c r="J157" s="6">
        <f>(E157-AVERAGE(E$5:E$486))/_xlfn.STDEV.S(E$5:E$486)</f>
        <v>0.1753348420707489</v>
      </c>
      <c r="K157" s="6">
        <f>(F157-AVERAGE(F$5:F$486))/_xlfn.STDEV.S(F$5:F$486)</f>
        <v>0.84029279835372694</v>
      </c>
      <c r="L157" s="6">
        <f>(G157-AVERAGE(G$5:G$486))/_xlfn.STDEV.S(G$5:G$486)</f>
        <v>-0.44128862328038043</v>
      </c>
      <c r="M157" s="6">
        <f>(H157-AVERAGE(H$5:H$486))/_xlfn.STDEV.S(H$5:H$486)</f>
        <v>0.11156855592870664</v>
      </c>
      <c r="N157" s="6">
        <f>Table1[[#This Row],[PtsSD]]*$D$1+Table1[[#This Row],[AstSD]]*$E$1+Table1[[#This Row],[StlSD]]*$F$1+Table1[[#This Row],[BlkSD]]*$G$1+Table1[[#This Row],[RbdSD]]*$H$1</f>
        <v>0.32264701654604089</v>
      </c>
    </row>
    <row r="158" spans="1:14" x14ac:dyDescent="0.25">
      <c r="A158" s="3">
        <v>154</v>
      </c>
      <c r="B158" s="3" t="s">
        <v>265</v>
      </c>
      <c r="C158" s="3" t="s">
        <v>80</v>
      </c>
      <c r="D158" s="4">
        <v>7.7</v>
      </c>
      <c r="E158" s="4">
        <v>2.6</v>
      </c>
      <c r="F158" s="4">
        <v>0.8</v>
      </c>
      <c r="G158" s="4">
        <v>0.3</v>
      </c>
      <c r="H158" s="4">
        <v>6.3</v>
      </c>
      <c r="I158" s="6">
        <f>(D158-AVERAGE(D$5:D$486))/_xlfn.STDEV.S(D$5:D$486)</f>
        <v>-6.6601396262430237E-2</v>
      </c>
      <c r="J158" s="6">
        <f>(E158-AVERAGE(E$5:E$486))/_xlfn.STDEV.S(E$5:E$486)</f>
        <v>0.44954442636049935</v>
      </c>
      <c r="K158" s="6">
        <f>(F158-AVERAGE(F$5:F$486))/_xlfn.STDEV.S(F$5:F$486)</f>
        <v>0.38264180535203568</v>
      </c>
      <c r="L158" s="6">
        <f>(G158-AVERAGE(G$5:G$486))/_xlfn.STDEV.S(G$5:G$486)</f>
        <v>-0.21084321003970355</v>
      </c>
      <c r="M158" s="6">
        <f>(H158-AVERAGE(H$5:H$486))/_xlfn.STDEV.S(H$5:H$486)</f>
        <v>1.1216369999113758</v>
      </c>
      <c r="N158" s="6">
        <f>Table1[[#This Row],[PtsSD]]*$D$1+Table1[[#This Row],[AstSD]]*$E$1+Table1[[#This Row],[StlSD]]*$F$1+Table1[[#This Row],[BlkSD]]*$G$1+Table1[[#This Row],[RbdSD]]*$H$1</f>
        <v>0.32002565567249575</v>
      </c>
    </row>
    <row r="159" spans="1:14" x14ac:dyDescent="0.25">
      <c r="A159" s="3">
        <v>155</v>
      </c>
      <c r="B159" s="3" t="s">
        <v>229</v>
      </c>
      <c r="C159" s="3" t="s">
        <v>95</v>
      </c>
      <c r="D159" s="4">
        <v>9.1</v>
      </c>
      <c r="E159" s="4">
        <v>1.5</v>
      </c>
      <c r="F159" s="4">
        <v>1</v>
      </c>
      <c r="G159" s="4">
        <v>0.9</v>
      </c>
      <c r="H159" s="4">
        <v>3.4</v>
      </c>
      <c r="I159" s="6">
        <f>(D159-AVERAGE(D$5:D$486))/_xlfn.STDEV.S(D$5:D$486)</f>
        <v>0.1724551047901664</v>
      </c>
      <c r="J159" s="6">
        <f>(E159-AVERAGE(E$5:E$486))/_xlfn.STDEV.S(E$5:E$486)</f>
        <v>-0.1537166590769517</v>
      </c>
      <c r="K159" s="6">
        <f>(F159-AVERAGE(F$5:F$486))/_xlfn.STDEV.S(F$5:F$486)</f>
        <v>0.84029279835372694</v>
      </c>
      <c r="L159" s="6">
        <f>(G159-AVERAGE(G$5:G$486))/_xlfn.STDEV.S(G$5:G$486)</f>
        <v>1.1718292694043579</v>
      </c>
      <c r="M159" s="6">
        <f>(H159-AVERAGE(H$5:H$486))/_xlfn.STDEV.S(H$5:H$486)</f>
        <v>-5.0042395108520404E-2</v>
      </c>
      <c r="N159" s="6">
        <f>Table1[[#This Row],[PtsSD]]*$D$1+Table1[[#This Row],[AstSD]]*$E$1+Table1[[#This Row],[StlSD]]*$F$1+Table1[[#This Row],[BlkSD]]*$G$1+Table1[[#This Row],[RbdSD]]*$H$1</f>
        <v>0.31280303076366822</v>
      </c>
    </row>
    <row r="160" spans="1:14" x14ac:dyDescent="0.25">
      <c r="A160" s="3">
        <v>156</v>
      </c>
      <c r="B160" s="3" t="s">
        <v>297</v>
      </c>
      <c r="C160" s="3" t="s">
        <v>53</v>
      </c>
      <c r="D160" s="4">
        <v>6.5</v>
      </c>
      <c r="E160" s="4">
        <v>1.5</v>
      </c>
      <c r="F160" s="4">
        <v>0.8</v>
      </c>
      <c r="G160" s="4">
        <v>0.7</v>
      </c>
      <c r="H160" s="4">
        <v>6.6</v>
      </c>
      <c r="I160" s="6">
        <f>(D160-AVERAGE(D$5:D$486))/_xlfn.STDEV.S(D$5:D$486)</f>
        <v>-0.27150696859322748</v>
      </c>
      <c r="J160" s="6">
        <f>(E160-AVERAGE(E$5:E$486))/_xlfn.STDEV.S(E$5:E$486)</f>
        <v>-0.1537166590769517</v>
      </c>
      <c r="K160" s="6">
        <f>(F160-AVERAGE(F$5:F$486))/_xlfn.STDEV.S(F$5:F$486)</f>
        <v>0.38264180535203568</v>
      </c>
      <c r="L160" s="6">
        <f>(G160-AVERAGE(G$5:G$486))/_xlfn.STDEV.S(G$5:G$486)</f>
        <v>0.71093844292300401</v>
      </c>
      <c r="M160" s="6">
        <f>(H160-AVERAGE(H$5:H$486))/_xlfn.STDEV.S(H$5:H$486)</f>
        <v>1.2428452131892962</v>
      </c>
      <c r="N160" s="6">
        <f>Table1[[#This Row],[PtsSD]]*$D$1+Table1[[#This Row],[AstSD]]*$E$1+Table1[[#This Row],[StlSD]]*$F$1+Table1[[#This Row],[BlkSD]]*$G$1+Table1[[#This Row],[RbdSD]]*$H$1</f>
        <v>0.30041065748575663</v>
      </c>
    </row>
    <row r="161" spans="1:14" x14ac:dyDescent="0.25">
      <c r="A161" s="3">
        <v>157</v>
      </c>
      <c r="B161" s="3" t="s">
        <v>204</v>
      </c>
      <c r="C161" s="3" t="s">
        <v>31</v>
      </c>
      <c r="D161" s="4">
        <v>9.9</v>
      </c>
      <c r="E161" s="4">
        <v>2</v>
      </c>
      <c r="F161" s="4">
        <v>0.9</v>
      </c>
      <c r="G161" s="4">
        <v>0.4</v>
      </c>
      <c r="H161" s="4">
        <v>4.5999999999999996</v>
      </c>
      <c r="I161" s="6">
        <f>(D161-AVERAGE(D$5:D$486))/_xlfn.STDEV.S(D$5:D$486)</f>
        <v>0.3090588196773647</v>
      </c>
      <c r="J161" s="6">
        <f>(E161-AVERAGE(E$5:E$486))/_xlfn.STDEV.S(E$5:E$486)</f>
        <v>0.12049292521279875</v>
      </c>
      <c r="K161" s="6">
        <f>(F161-AVERAGE(F$5:F$486))/_xlfn.STDEV.S(F$5:F$486)</f>
        <v>0.61146730185288134</v>
      </c>
      <c r="L161" s="6">
        <f>(G161-AVERAGE(G$5:G$486))/_xlfn.STDEV.S(G$5:G$486)</f>
        <v>1.9602203200973445E-2</v>
      </c>
      <c r="M161" s="6">
        <f>(H161-AVERAGE(H$5:H$486))/_xlfn.STDEV.S(H$5:H$486)</f>
        <v>0.43479045800316074</v>
      </c>
      <c r="N161" s="6">
        <f>Table1[[#This Row],[PtsSD]]*$D$1+Table1[[#This Row],[AstSD]]*$E$1+Table1[[#This Row],[StlSD]]*$F$1+Table1[[#This Row],[BlkSD]]*$G$1+Table1[[#This Row],[RbdSD]]*$H$1</f>
        <v>0.29843474830447952</v>
      </c>
    </row>
    <row r="162" spans="1:14" x14ac:dyDescent="0.25">
      <c r="A162" s="3">
        <v>158</v>
      </c>
      <c r="B162" s="3" t="s">
        <v>276</v>
      </c>
      <c r="C162" s="3" t="s">
        <v>50</v>
      </c>
      <c r="D162" s="4">
        <v>7.2</v>
      </c>
      <c r="E162" s="4">
        <v>1.4</v>
      </c>
      <c r="F162" s="4">
        <v>1</v>
      </c>
      <c r="G162" s="4">
        <v>0.5</v>
      </c>
      <c r="H162" s="4">
        <v>6.2</v>
      </c>
      <c r="I162" s="6">
        <f>(D162-AVERAGE(D$5:D$486))/_xlfn.STDEV.S(D$5:D$486)</f>
        <v>-0.15197871806692909</v>
      </c>
      <c r="J162" s="6">
        <f>(E162-AVERAGE(E$5:E$486))/_xlfn.STDEV.S(E$5:E$486)</f>
        <v>-0.20855857593490185</v>
      </c>
      <c r="K162" s="6">
        <f>(F162-AVERAGE(F$5:F$486))/_xlfn.STDEV.S(F$5:F$486)</f>
        <v>0.84029279835372694</v>
      </c>
      <c r="L162" s="6">
        <f>(G162-AVERAGE(G$5:G$486))/_xlfn.STDEV.S(G$5:G$486)</f>
        <v>0.2500476164416503</v>
      </c>
      <c r="M162" s="6">
        <f>(H162-AVERAGE(H$5:H$486))/_xlfn.STDEV.S(H$5:H$486)</f>
        <v>1.0812342621520692</v>
      </c>
      <c r="N162" s="6">
        <f>Table1[[#This Row],[PtsSD]]*$D$1+Table1[[#This Row],[AstSD]]*$E$1+Table1[[#This Row],[StlSD]]*$F$1+Table1[[#This Row],[BlkSD]]*$G$1+Table1[[#This Row],[RbdSD]]*$H$1</f>
        <v>0.29249258404266132</v>
      </c>
    </row>
    <row r="163" spans="1:14" x14ac:dyDescent="0.25">
      <c r="A163" s="3">
        <v>159</v>
      </c>
      <c r="B163" s="3" t="s">
        <v>148</v>
      </c>
      <c r="C163" s="3" t="s">
        <v>108</v>
      </c>
      <c r="D163" s="4">
        <v>13.1</v>
      </c>
      <c r="E163" s="4">
        <v>4.4000000000000004</v>
      </c>
      <c r="F163" s="4">
        <v>0.7</v>
      </c>
      <c r="G163" s="4">
        <v>0</v>
      </c>
      <c r="H163" s="4">
        <v>1.8</v>
      </c>
      <c r="I163" s="6">
        <f>(D163-AVERAGE(D$5:D$486))/_xlfn.STDEV.S(D$5:D$486)</f>
        <v>0.85547367922615714</v>
      </c>
      <c r="J163" s="6">
        <f>(E163-AVERAGE(E$5:E$486))/_xlfn.STDEV.S(E$5:E$486)</f>
        <v>1.436698929803601</v>
      </c>
      <c r="K163" s="6">
        <f>(F163-AVERAGE(F$5:F$486))/_xlfn.STDEV.S(F$5:F$486)</f>
        <v>0.1538163088511898</v>
      </c>
      <c r="L163" s="6">
        <f>(G163-AVERAGE(G$5:G$486))/_xlfn.STDEV.S(G$5:G$486)</f>
        <v>-0.90217944976173425</v>
      </c>
      <c r="M163" s="6">
        <f>(H163-AVERAGE(H$5:H$486))/_xlfn.STDEV.S(H$5:H$486)</f>
        <v>-0.69648619925742861</v>
      </c>
      <c r="N163" s="6">
        <f>Table1[[#This Row],[PtsSD]]*$D$1+Table1[[#This Row],[AstSD]]*$E$1+Table1[[#This Row],[StlSD]]*$F$1+Table1[[#This Row],[BlkSD]]*$G$1+Table1[[#This Row],[RbdSD]]*$H$1</f>
        <v>0.29243017874049992</v>
      </c>
    </row>
    <row r="164" spans="1:14" x14ac:dyDescent="0.25">
      <c r="A164" s="3">
        <v>160</v>
      </c>
      <c r="B164" s="3" t="s">
        <v>294</v>
      </c>
      <c r="C164" s="3" t="s">
        <v>46</v>
      </c>
      <c r="D164" s="4">
        <v>6.6</v>
      </c>
      <c r="E164" s="4">
        <v>0.5</v>
      </c>
      <c r="F164" s="4">
        <v>0.5</v>
      </c>
      <c r="G164" s="4">
        <v>1.2</v>
      </c>
      <c r="H164" s="4">
        <v>6.8</v>
      </c>
      <c r="I164" s="6">
        <f>(D164-AVERAGE(D$5:D$486))/_xlfn.STDEV.S(D$5:D$486)</f>
        <v>-0.2544315042323278</v>
      </c>
      <c r="J164" s="6">
        <f>(E164-AVERAGE(E$5:E$486))/_xlfn.STDEV.S(E$5:E$486)</f>
        <v>-0.70213582765645266</v>
      </c>
      <c r="K164" s="6">
        <f>(F164-AVERAGE(F$5:F$486))/_xlfn.STDEV.S(F$5:F$486)</f>
        <v>-0.30383468415050141</v>
      </c>
      <c r="L164" s="6">
        <f>(G164-AVERAGE(G$5:G$486))/_xlfn.STDEV.S(G$5:G$486)</f>
        <v>1.8631655091263886</v>
      </c>
      <c r="M164" s="6">
        <f>(H164-AVERAGE(H$5:H$486))/_xlfn.STDEV.S(H$5:H$486)</f>
        <v>1.3236506887079098</v>
      </c>
      <c r="N164" s="6">
        <f>Table1[[#This Row],[PtsSD]]*$D$1+Table1[[#This Row],[AstSD]]*$E$1+Table1[[#This Row],[StlSD]]*$F$1+Table1[[#This Row],[BlkSD]]*$G$1+Table1[[#This Row],[RbdSD]]*$H$1</f>
        <v>0.28187314468697616</v>
      </c>
    </row>
    <row r="165" spans="1:14" x14ac:dyDescent="0.25">
      <c r="A165" s="3">
        <v>161</v>
      </c>
      <c r="B165" s="3" t="s">
        <v>178</v>
      </c>
      <c r="C165" s="3" t="s">
        <v>80</v>
      </c>
      <c r="D165" s="4">
        <v>11.2</v>
      </c>
      <c r="E165" s="4">
        <v>1.3</v>
      </c>
      <c r="F165" s="4">
        <v>0.8</v>
      </c>
      <c r="G165" s="4">
        <v>0.1</v>
      </c>
      <c r="H165" s="4">
        <v>6.2</v>
      </c>
      <c r="I165" s="6">
        <f>(D165-AVERAGE(D$5:D$486))/_xlfn.STDEV.S(D$5:D$486)</f>
        <v>0.53103985636906148</v>
      </c>
      <c r="J165" s="6">
        <f>(E165-AVERAGE(E$5:E$486))/_xlfn.STDEV.S(E$5:E$486)</f>
        <v>-0.26340049279285188</v>
      </c>
      <c r="K165" s="6">
        <f>(F165-AVERAGE(F$5:F$486))/_xlfn.STDEV.S(F$5:F$486)</f>
        <v>0.38264180535203568</v>
      </c>
      <c r="L165" s="6">
        <f>(G165-AVERAGE(G$5:G$486))/_xlfn.STDEV.S(G$5:G$486)</f>
        <v>-0.67173403652105745</v>
      </c>
      <c r="M165" s="6">
        <f>(H165-AVERAGE(H$5:H$486))/_xlfn.STDEV.S(H$5:H$486)</f>
        <v>1.0812342621520692</v>
      </c>
      <c r="N165" s="6">
        <f>Table1[[#This Row],[PtsSD]]*$D$1+Table1[[#This Row],[AstSD]]*$E$1+Table1[[#This Row],[StlSD]]*$F$1+Table1[[#This Row],[BlkSD]]*$G$1+Table1[[#This Row],[RbdSD]]*$H$1</f>
        <v>0.27951487610720865</v>
      </c>
    </row>
    <row r="166" spans="1:14" x14ac:dyDescent="0.25">
      <c r="A166" s="3">
        <v>162</v>
      </c>
      <c r="B166" s="3" t="s">
        <v>272</v>
      </c>
      <c r="C166" s="3" t="s">
        <v>86</v>
      </c>
      <c r="D166" s="4">
        <v>7.4</v>
      </c>
      <c r="E166" s="4">
        <v>2.1</v>
      </c>
      <c r="F166" s="4">
        <v>0.8</v>
      </c>
      <c r="G166" s="4">
        <v>1.1000000000000001</v>
      </c>
      <c r="H166" s="4">
        <v>3.2</v>
      </c>
      <c r="I166" s="6">
        <f>(D166-AVERAGE(D$5:D$486))/_xlfn.STDEV.S(D$5:D$486)</f>
        <v>-0.11782778934512951</v>
      </c>
      <c r="J166" s="6">
        <f>(E166-AVERAGE(E$5:E$486))/_xlfn.STDEV.S(E$5:E$486)</f>
        <v>0.1753348420707489</v>
      </c>
      <c r="K166" s="6">
        <f>(F166-AVERAGE(F$5:F$486))/_xlfn.STDEV.S(F$5:F$486)</f>
        <v>0.38264180535203568</v>
      </c>
      <c r="L166" s="6">
        <f>(G166-AVERAGE(G$5:G$486))/_xlfn.STDEV.S(G$5:G$486)</f>
        <v>1.632720095885712</v>
      </c>
      <c r="M166" s="6">
        <f>(H166-AVERAGE(H$5:H$486))/_xlfn.STDEV.S(H$5:H$486)</f>
        <v>-0.13084787062713382</v>
      </c>
      <c r="N166" s="6">
        <f>Table1[[#This Row],[PtsSD]]*$D$1+Table1[[#This Row],[AstSD]]*$E$1+Table1[[#This Row],[StlSD]]*$F$1+Table1[[#This Row],[BlkSD]]*$G$1+Table1[[#This Row],[RbdSD]]*$H$1</f>
        <v>0.27585334267084632</v>
      </c>
    </row>
    <row r="167" spans="1:14" x14ac:dyDescent="0.25">
      <c r="A167" s="3">
        <v>163</v>
      </c>
      <c r="B167" s="3" t="s">
        <v>310</v>
      </c>
      <c r="C167" s="3" t="s">
        <v>72</v>
      </c>
      <c r="D167" s="4">
        <v>6.2</v>
      </c>
      <c r="E167" s="4">
        <v>1.1000000000000001</v>
      </c>
      <c r="F167" s="4">
        <v>0.6</v>
      </c>
      <c r="G167" s="4">
        <v>1.3</v>
      </c>
      <c r="H167" s="4">
        <v>5.3</v>
      </c>
      <c r="I167" s="6">
        <f>(D167-AVERAGE(D$5:D$486))/_xlfn.STDEV.S(D$5:D$486)</f>
        <v>-0.32273336167592676</v>
      </c>
      <c r="J167" s="6">
        <f>(E167-AVERAGE(E$5:E$486))/_xlfn.STDEV.S(E$5:E$486)</f>
        <v>-0.37308432650875201</v>
      </c>
      <c r="K167" s="6">
        <f>(F167-AVERAGE(F$5:F$486))/_xlfn.STDEV.S(F$5:F$486)</f>
        <v>-7.5009187649655806E-2</v>
      </c>
      <c r="L167" s="6">
        <f>(G167-AVERAGE(G$5:G$486))/_xlfn.STDEV.S(G$5:G$486)</f>
        <v>2.0936109223670658</v>
      </c>
      <c r="M167" s="6">
        <f>(H167-AVERAGE(H$5:H$486))/_xlfn.STDEV.S(H$5:H$486)</f>
        <v>0.71760962231830816</v>
      </c>
      <c r="N167" s="6">
        <f>Table1[[#This Row],[PtsSD]]*$D$1+Table1[[#This Row],[AstSD]]*$E$1+Table1[[#This Row],[StlSD]]*$F$1+Table1[[#This Row],[BlkSD]]*$G$1+Table1[[#This Row],[RbdSD]]*$H$1</f>
        <v>0.27487531086674472</v>
      </c>
    </row>
    <row r="168" spans="1:14" x14ac:dyDescent="0.25">
      <c r="A168" s="3">
        <v>164</v>
      </c>
      <c r="B168" s="3" t="s">
        <v>159</v>
      </c>
      <c r="C168" s="3" t="s">
        <v>80</v>
      </c>
      <c r="D168" s="4">
        <v>12.3</v>
      </c>
      <c r="E168" s="4">
        <v>4.0999999999999996</v>
      </c>
      <c r="F168" s="4">
        <v>0.6</v>
      </c>
      <c r="G168" s="4">
        <v>0.1</v>
      </c>
      <c r="H168" s="4">
        <v>2.4</v>
      </c>
      <c r="I168" s="6">
        <f>(D168-AVERAGE(D$5:D$486))/_xlfn.STDEV.S(D$5:D$486)</f>
        <v>0.71886996433895911</v>
      </c>
      <c r="J168" s="6">
        <f>(E168-AVERAGE(E$5:E$486))/_xlfn.STDEV.S(E$5:E$486)</f>
        <v>1.2721731792297504</v>
      </c>
      <c r="K168" s="6">
        <f>(F168-AVERAGE(F$5:F$486))/_xlfn.STDEV.S(F$5:F$486)</f>
        <v>-7.5009187649655806E-2</v>
      </c>
      <c r="L168" s="6">
        <f>(G168-AVERAGE(G$5:G$486))/_xlfn.STDEV.S(G$5:G$486)</f>
        <v>-0.67173403652105745</v>
      </c>
      <c r="M168" s="6">
        <f>(H168-AVERAGE(H$5:H$486))/_xlfn.STDEV.S(H$5:H$486)</f>
        <v>-0.4540697727015881</v>
      </c>
      <c r="N168" s="6">
        <f>Table1[[#This Row],[PtsSD]]*$D$1+Table1[[#This Row],[AstSD]]*$E$1+Table1[[#This Row],[StlSD]]*$F$1+Table1[[#This Row],[BlkSD]]*$G$1+Table1[[#This Row],[RbdSD]]*$H$1</f>
        <v>0.26727018698171323</v>
      </c>
    </row>
    <row r="169" spans="1:14" x14ac:dyDescent="0.25">
      <c r="A169" s="3">
        <v>165</v>
      </c>
      <c r="B169" s="3" t="s">
        <v>207</v>
      </c>
      <c r="C169" s="3" t="s">
        <v>50</v>
      </c>
      <c r="D169" s="4">
        <v>9.6999999999999993</v>
      </c>
      <c r="E169" s="4">
        <v>0.9</v>
      </c>
      <c r="F169" s="4">
        <v>0.4</v>
      </c>
      <c r="G169" s="4">
        <v>0.9</v>
      </c>
      <c r="H169" s="4">
        <v>5.8</v>
      </c>
      <c r="I169" s="6">
        <f>(D169-AVERAGE(D$5:D$486))/_xlfn.STDEV.S(D$5:D$486)</f>
        <v>0.27490789095556495</v>
      </c>
      <c r="J169" s="6">
        <f>(E169-AVERAGE(E$5:E$486))/_xlfn.STDEV.S(E$5:E$486)</f>
        <v>-0.48276816022465224</v>
      </c>
      <c r="K169" s="6">
        <f>(F169-AVERAGE(F$5:F$486))/_xlfn.STDEV.S(F$5:F$486)</f>
        <v>-0.53266018065134701</v>
      </c>
      <c r="L169" s="6">
        <f>(G169-AVERAGE(G$5:G$486))/_xlfn.STDEV.S(G$5:G$486)</f>
        <v>1.1718292694043579</v>
      </c>
      <c r="M169" s="6">
        <f>(H169-AVERAGE(H$5:H$486))/_xlfn.STDEV.S(H$5:H$486)</f>
        <v>0.91962331111484197</v>
      </c>
      <c r="N169" s="6">
        <f>Table1[[#This Row],[PtsSD]]*$D$1+Table1[[#This Row],[AstSD]]*$E$1+Table1[[#This Row],[StlSD]]*$F$1+Table1[[#This Row],[BlkSD]]*$G$1+Table1[[#This Row],[RbdSD]]*$H$1</f>
        <v>0.2657187607776591</v>
      </c>
    </row>
    <row r="170" spans="1:14" x14ac:dyDescent="0.25">
      <c r="A170" s="3">
        <v>166</v>
      </c>
      <c r="B170" s="3" t="s">
        <v>220</v>
      </c>
      <c r="C170" s="3" t="s">
        <v>48</v>
      </c>
      <c r="D170" s="4">
        <v>9.5</v>
      </c>
      <c r="E170" s="4">
        <v>4.0999999999999996</v>
      </c>
      <c r="F170" s="4">
        <v>0.7</v>
      </c>
      <c r="G170" s="4">
        <v>0.3</v>
      </c>
      <c r="H170" s="4">
        <v>2.8</v>
      </c>
      <c r="I170" s="6">
        <f>(D170-AVERAGE(D$5:D$486))/_xlfn.STDEV.S(D$5:D$486)</f>
        <v>0.24075696223376555</v>
      </c>
      <c r="J170" s="6">
        <f>(E170-AVERAGE(E$5:E$486))/_xlfn.STDEV.S(E$5:E$486)</f>
        <v>1.2721731792297504</v>
      </c>
      <c r="K170" s="6">
        <f>(F170-AVERAGE(F$5:F$486))/_xlfn.STDEV.S(F$5:F$486)</f>
        <v>0.1538163088511898</v>
      </c>
      <c r="L170" s="6">
        <f>(G170-AVERAGE(G$5:G$486))/_xlfn.STDEV.S(G$5:G$486)</f>
        <v>-0.21084321003970355</v>
      </c>
      <c r="M170" s="6">
        <f>(H170-AVERAGE(H$5:H$486))/_xlfn.STDEV.S(H$5:H$486)</f>
        <v>-0.29245882166436105</v>
      </c>
      <c r="N170" s="6">
        <f>Table1[[#This Row],[PtsSD]]*$D$1+Table1[[#This Row],[AstSD]]*$E$1+Table1[[#This Row],[StlSD]]*$F$1+Table1[[#This Row],[BlkSD]]*$G$1+Table1[[#This Row],[RbdSD]]*$H$1</f>
        <v>0.25961592500493047</v>
      </c>
    </row>
    <row r="171" spans="1:14" x14ac:dyDescent="0.25">
      <c r="A171" s="3">
        <v>167</v>
      </c>
      <c r="B171" s="3" t="s">
        <v>114</v>
      </c>
      <c r="C171" s="3" t="s">
        <v>31</v>
      </c>
      <c r="D171" s="4">
        <v>15.2</v>
      </c>
      <c r="E171" s="4">
        <v>2.2000000000000002</v>
      </c>
      <c r="F171" s="4">
        <v>0.8</v>
      </c>
      <c r="G171" s="4">
        <v>0.1</v>
      </c>
      <c r="H171" s="4">
        <v>2.1</v>
      </c>
      <c r="I171" s="6">
        <f>(D171-AVERAGE(D$5:D$486))/_xlfn.STDEV.S(D$5:D$486)</f>
        <v>1.2140584308050522</v>
      </c>
      <c r="J171" s="6">
        <f>(E171-AVERAGE(E$5:E$486))/_xlfn.STDEV.S(E$5:E$486)</f>
        <v>0.23017675892869904</v>
      </c>
      <c r="K171" s="6">
        <f>(F171-AVERAGE(F$5:F$486))/_xlfn.STDEV.S(F$5:F$486)</f>
        <v>0.38264180535203568</v>
      </c>
      <c r="L171" s="6">
        <f>(G171-AVERAGE(G$5:G$486))/_xlfn.STDEV.S(G$5:G$486)</f>
        <v>-0.67173403652105745</v>
      </c>
      <c r="M171" s="6">
        <f>(H171-AVERAGE(H$5:H$486))/_xlfn.STDEV.S(H$5:H$486)</f>
        <v>-0.5752779859795083</v>
      </c>
      <c r="N171" s="6">
        <f>Table1[[#This Row],[PtsSD]]*$D$1+Table1[[#This Row],[AstSD]]*$E$1+Table1[[#This Row],[StlSD]]*$F$1+Table1[[#This Row],[BlkSD]]*$G$1+Table1[[#This Row],[RbdSD]]*$H$1</f>
        <v>0.25183344915600048</v>
      </c>
    </row>
    <row r="172" spans="1:14" x14ac:dyDescent="0.25">
      <c r="A172" s="3">
        <v>168</v>
      </c>
      <c r="B172" s="3" t="s">
        <v>201</v>
      </c>
      <c r="C172" s="3" t="s">
        <v>76</v>
      </c>
      <c r="D172" s="4">
        <v>10.1</v>
      </c>
      <c r="E172" s="4">
        <v>1.9</v>
      </c>
      <c r="F172" s="4">
        <v>0.9</v>
      </c>
      <c r="G172" s="4">
        <v>0.4</v>
      </c>
      <c r="H172" s="4">
        <v>3.8</v>
      </c>
      <c r="I172" s="6">
        <f>(D172-AVERAGE(D$5:D$486))/_xlfn.STDEV.S(D$5:D$486)</f>
        <v>0.34320974839916407</v>
      </c>
      <c r="J172" s="6">
        <f>(E172-AVERAGE(E$5:E$486))/_xlfn.STDEV.S(E$5:E$486)</f>
        <v>6.565100835484862E-2</v>
      </c>
      <c r="K172" s="6">
        <f>(F172-AVERAGE(F$5:F$486))/_xlfn.STDEV.S(F$5:F$486)</f>
        <v>0.61146730185288134</v>
      </c>
      <c r="L172" s="6">
        <f>(G172-AVERAGE(G$5:G$486))/_xlfn.STDEV.S(G$5:G$486)</f>
        <v>1.9602203200973445E-2</v>
      </c>
      <c r="M172" s="6">
        <f>(H172-AVERAGE(H$5:H$486))/_xlfn.STDEV.S(H$5:H$486)</f>
        <v>0.11156855592870664</v>
      </c>
      <c r="N172" s="6">
        <f>Table1[[#This Row],[PtsSD]]*$D$1+Table1[[#This Row],[AstSD]]*$E$1+Table1[[#This Row],[StlSD]]*$F$1+Table1[[#This Row],[BlkSD]]*$G$1+Table1[[#This Row],[RbdSD]]*$H$1</f>
        <v>0.23306726313453846</v>
      </c>
    </row>
    <row r="173" spans="1:14" x14ac:dyDescent="0.25">
      <c r="A173" s="3">
        <v>169</v>
      </c>
      <c r="B173" s="3" t="s">
        <v>241</v>
      </c>
      <c r="C173" s="3" t="s">
        <v>39</v>
      </c>
      <c r="D173" s="4">
        <v>8.5</v>
      </c>
      <c r="E173" s="4">
        <v>1.2</v>
      </c>
      <c r="F173" s="4">
        <v>0.8</v>
      </c>
      <c r="G173" s="4">
        <v>0.6</v>
      </c>
      <c r="H173" s="4">
        <v>5.3</v>
      </c>
      <c r="I173" s="6">
        <f>(D173-AVERAGE(D$5:D$486))/_xlfn.STDEV.S(D$5:D$486)</f>
        <v>7.000231862476787E-2</v>
      </c>
      <c r="J173" s="6">
        <f>(E173-AVERAGE(E$5:E$486))/_xlfn.STDEV.S(E$5:E$486)</f>
        <v>-0.31824240965080203</v>
      </c>
      <c r="K173" s="6">
        <f>(F173-AVERAGE(F$5:F$486))/_xlfn.STDEV.S(F$5:F$486)</f>
        <v>0.38264180535203568</v>
      </c>
      <c r="L173" s="6">
        <f>(G173-AVERAGE(G$5:G$486))/_xlfn.STDEV.S(G$5:G$486)</f>
        <v>0.48049302968232716</v>
      </c>
      <c r="M173" s="6">
        <f>(H173-AVERAGE(H$5:H$486))/_xlfn.STDEV.S(H$5:H$486)</f>
        <v>0.71760962231830816</v>
      </c>
      <c r="N173" s="6">
        <f>Table1[[#This Row],[PtsSD]]*$D$1+Table1[[#This Row],[AstSD]]*$E$1+Table1[[#This Row],[StlSD]]*$F$1+Table1[[#This Row],[BlkSD]]*$G$1+Table1[[#This Row],[RbdSD]]*$H$1</f>
        <v>0.23034436337608599</v>
      </c>
    </row>
    <row r="174" spans="1:14" x14ac:dyDescent="0.25">
      <c r="A174" s="3">
        <v>170</v>
      </c>
      <c r="B174" s="3" t="s">
        <v>222</v>
      </c>
      <c r="C174" s="3" t="s">
        <v>31</v>
      </c>
      <c r="D174" s="4">
        <v>9.4</v>
      </c>
      <c r="E174" s="4">
        <v>1.1000000000000001</v>
      </c>
      <c r="F174" s="4">
        <v>0.9</v>
      </c>
      <c r="G174" s="4">
        <v>0.4</v>
      </c>
      <c r="H174" s="4">
        <v>5.2</v>
      </c>
      <c r="I174" s="6">
        <f>(D174-AVERAGE(D$5:D$486))/_xlfn.STDEV.S(D$5:D$486)</f>
        <v>0.22368149787286584</v>
      </c>
      <c r="J174" s="6">
        <f>(E174-AVERAGE(E$5:E$486))/_xlfn.STDEV.S(E$5:E$486)</f>
        <v>-0.37308432650875201</v>
      </c>
      <c r="K174" s="6">
        <f>(F174-AVERAGE(F$5:F$486))/_xlfn.STDEV.S(F$5:F$486)</f>
        <v>0.61146730185288134</v>
      </c>
      <c r="L174" s="6">
        <f>(G174-AVERAGE(G$5:G$486))/_xlfn.STDEV.S(G$5:G$486)</f>
        <v>1.9602203200973445E-2</v>
      </c>
      <c r="M174" s="6">
        <f>(H174-AVERAGE(H$5:H$486))/_xlfn.STDEV.S(H$5:H$486)</f>
        <v>0.67720688455900158</v>
      </c>
      <c r="N174" s="6">
        <f>Table1[[#This Row],[PtsSD]]*$D$1+Table1[[#This Row],[AstSD]]*$E$1+Table1[[#This Row],[StlSD]]*$F$1+Table1[[#This Row],[BlkSD]]*$G$1+Table1[[#This Row],[RbdSD]]*$H$1</f>
        <v>0.22258938672998788</v>
      </c>
    </row>
    <row r="175" spans="1:14" x14ac:dyDescent="0.25">
      <c r="A175" s="3">
        <v>171</v>
      </c>
      <c r="B175" s="3" t="s">
        <v>239</v>
      </c>
      <c r="C175" s="3" t="s">
        <v>44</v>
      </c>
      <c r="D175" s="4">
        <v>8.6999999999999993</v>
      </c>
      <c r="E175" s="4">
        <v>1.1000000000000001</v>
      </c>
      <c r="F175" s="4">
        <v>0.2</v>
      </c>
      <c r="G175" s="4">
        <v>1.1000000000000001</v>
      </c>
      <c r="H175" s="4">
        <v>5.6</v>
      </c>
      <c r="I175" s="6">
        <f>(D175-AVERAGE(D$5:D$486))/_xlfn.STDEV.S(D$5:D$486)</f>
        <v>0.10415324734656728</v>
      </c>
      <c r="J175" s="6">
        <f>(E175-AVERAGE(E$5:E$486))/_xlfn.STDEV.S(E$5:E$486)</f>
        <v>-0.37308432650875201</v>
      </c>
      <c r="K175" s="6">
        <f>(F175-AVERAGE(F$5:F$486))/_xlfn.STDEV.S(F$5:F$486)</f>
        <v>-0.99031117365303845</v>
      </c>
      <c r="L175" s="6">
        <f>(G175-AVERAGE(G$5:G$486))/_xlfn.STDEV.S(G$5:G$486)</f>
        <v>1.632720095885712</v>
      </c>
      <c r="M175" s="6">
        <f>(H175-AVERAGE(H$5:H$486))/_xlfn.STDEV.S(H$5:H$486)</f>
        <v>0.83881783559622836</v>
      </c>
      <c r="N175" s="6">
        <f>Table1[[#This Row],[PtsSD]]*$D$1+Table1[[#This Row],[AstSD]]*$E$1+Table1[[#This Row],[StlSD]]*$F$1+Table1[[#This Row],[BlkSD]]*$G$1+Table1[[#This Row],[RbdSD]]*$H$1</f>
        <v>0.22075401435636646</v>
      </c>
    </row>
    <row r="176" spans="1:14" x14ac:dyDescent="0.25">
      <c r="A176" s="3">
        <v>172</v>
      </c>
      <c r="B176" s="3" t="s">
        <v>247</v>
      </c>
      <c r="C176" s="3" t="s">
        <v>93</v>
      </c>
      <c r="D176" s="4">
        <v>8.4</v>
      </c>
      <c r="E176" s="4">
        <v>1</v>
      </c>
      <c r="F176" s="4">
        <v>0.4</v>
      </c>
      <c r="G176" s="4">
        <v>0.9</v>
      </c>
      <c r="H176" s="4">
        <v>5.9</v>
      </c>
      <c r="I176" s="6">
        <f>(D176-AVERAGE(D$5:D$486))/_xlfn.STDEV.S(D$5:D$486)</f>
        <v>5.2926854263868166E-2</v>
      </c>
      <c r="J176" s="6">
        <f>(E176-AVERAGE(E$5:E$486))/_xlfn.STDEV.S(E$5:E$486)</f>
        <v>-0.42792624336670215</v>
      </c>
      <c r="K176" s="6">
        <f>(F176-AVERAGE(F$5:F$486))/_xlfn.STDEV.S(F$5:F$486)</f>
        <v>-0.53266018065134701</v>
      </c>
      <c r="L176" s="6">
        <f>(G176-AVERAGE(G$5:G$486))/_xlfn.STDEV.S(G$5:G$486)</f>
        <v>1.1718292694043579</v>
      </c>
      <c r="M176" s="6">
        <f>(H176-AVERAGE(H$5:H$486))/_xlfn.STDEV.S(H$5:H$486)</f>
        <v>0.960026048874149</v>
      </c>
      <c r="N176" s="6">
        <f>Table1[[#This Row],[PtsSD]]*$D$1+Table1[[#This Row],[AstSD]]*$E$1+Table1[[#This Row],[StlSD]]*$F$1+Table1[[#This Row],[BlkSD]]*$G$1+Table1[[#This Row],[RbdSD]]*$H$1</f>
        <v>0.21817338069360145</v>
      </c>
    </row>
    <row r="177" spans="1:14" x14ac:dyDescent="0.25">
      <c r="A177" s="3">
        <v>173</v>
      </c>
      <c r="B177" s="3" t="s">
        <v>286</v>
      </c>
      <c r="C177" s="3" t="s">
        <v>80</v>
      </c>
      <c r="D177" s="4">
        <v>6.8</v>
      </c>
      <c r="E177" s="4">
        <v>1.9</v>
      </c>
      <c r="F177" s="4">
        <v>0.8</v>
      </c>
      <c r="G177" s="4">
        <v>0.8</v>
      </c>
      <c r="H177" s="4">
        <v>4.4000000000000004</v>
      </c>
      <c r="I177" s="6">
        <f>(D177-AVERAGE(D$5:D$486))/_xlfn.STDEV.S(D$5:D$486)</f>
        <v>-0.22028057551052821</v>
      </c>
      <c r="J177" s="6">
        <f>(E177-AVERAGE(E$5:E$486))/_xlfn.STDEV.S(E$5:E$486)</f>
        <v>6.565100835484862E-2</v>
      </c>
      <c r="K177" s="6">
        <f>(F177-AVERAGE(F$5:F$486))/_xlfn.STDEV.S(F$5:F$486)</f>
        <v>0.38264180535203568</v>
      </c>
      <c r="L177" s="6">
        <f>(G177-AVERAGE(G$5:G$486))/_xlfn.STDEV.S(G$5:G$486)</f>
        <v>0.94138385616368114</v>
      </c>
      <c r="M177" s="6">
        <f>(H177-AVERAGE(H$5:H$486))/_xlfn.STDEV.S(H$5:H$486)</f>
        <v>0.35398498248454746</v>
      </c>
      <c r="N177" s="6">
        <f>Table1[[#This Row],[PtsSD]]*$D$1+Table1[[#This Row],[AstSD]]*$E$1+Table1[[#This Row],[StlSD]]*$F$1+Table1[[#This Row],[BlkSD]]*$G$1+Table1[[#This Row],[RbdSD]]*$H$1</f>
        <v>0.2164468747420783</v>
      </c>
    </row>
    <row r="178" spans="1:14" x14ac:dyDescent="0.25">
      <c r="A178" s="3">
        <v>174</v>
      </c>
      <c r="B178" s="3" t="s">
        <v>230</v>
      </c>
      <c r="C178" s="3" t="s">
        <v>104</v>
      </c>
      <c r="D178" s="4">
        <v>9.1</v>
      </c>
      <c r="E178" s="4">
        <v>1.2</v>
      </c>
      <c r="F178" s="4">
        <v>0.8</v>
      </c>
      <c r="G178" s="4">
        <v>0.5</v>
      </c>
      <c r="H178" s="4">
        <v>5.0999999999999996</v>
      </c>
      <c r="I178" s="6">
        <f>(D178-AVERAGE(D$5:D$486))/_xlfn.STDEV.S(D$5:D$486)</f>
        <v>0.1724551047901664</v>
      </c>
      <c r="J178" s="6">
        <f>(E178-AVERAGE(E$5:E$486))/_xlfn.STDEV.S(E$5:E$486)</f>
        <v>-0.31824240965080203</v>
      </c>
      <c r="K178" s="6">
        <f>(F178-AVERAGE(F$5:F$486))/_xlfn.STDEV.S(F$5:F$486)</f>
        <v>0.38264180535203568</v>
      </c>
      <c r="L178" s="6">
        <f>(G178-AVERAGE(G$5:G$486))/_xlfn.STDEV.S(G$5:G$486)</f>
        <v>0.2500476164416503</v>
      </c>
      <c r="M178" s="6">
        <f>(H178-AVERAGE(H$5:H$486))/_xlfn.STDEV.S(H$5:H$486)</f>
        <v>0.63680414679969455</v>
      </c>
      <c r="N178" s="6">
        <f>Table1[[#This Row],[PtsSD]]*$D$1+Table1[[#This Row],[AstSD]]*$E$1+Table1[[#This Row],[StlSD]]*$F$1+Table1[[#This Row],[BlkSD]]*$G$1+Table1[[#This Row],[RbdSD]]*$H$1</f>
        <v>0.2103522921358813</v>
      </c>
    </row>
    <row r="179" spans="1:14" x14ac:dyDescent="0.25">
      <c r="A179" s="3">
        <v>175</v>
      </c>
      <c r="B179" s="3" t="s">
        <v>232</v>
      </c>
      <c r="C179" s="3" t="s">
        <v>95</v>
      </c>
      <c r="D179" s="4">
        <v>9.1</v>
      </c>
      <c r="E179" s="4">
        <v>2.8</v>
      </c>
      <c r="F179" s="4">
        <v>0.6</v>
      </c>
      <c r="G179" s="4">
        <v>0.4</v>
      </c>
      <c r="H179" s="4">
        <v>4.0999999999999996</v>
      </c>
      <c r="I179" s="6">
        <f>(D179-AVERAGE(D$5:D$486))/_xlfn.STDEV.S(D$5:D$486)</f>
        <v>0.1724551047901664</v>
      </c>
      <c r="J179" s="6">
        <f>(E179-AVERAGE(E$5:E$486))/_xlfn.STDEV.S(E$5:E$486)</f>
        <v>0.55922826007639936</v>
      </c>
      <c r="K179" s="6">
        <f>(F179-AVERAGE(F$5:F$486))/_xlfn.STDEV.S(F$5:F$486)</f>
        <v>-7.5009187649655806E-2</v>
      </c>
      <c r="L179" s="6">
        <f>(G179-AVERAGE(G$5:G$486))/_xlfn.STDEV.S(G$5:G$486)</f>
        <v>1.9602203200973445E-2</v>
      </c>
      <c r="M179" s="6">
        <f>(H179-AVERAGE(H$5:H$486))/_xlfn.STDEV.S(H$5:H$486)</f>
        <v>0.23277676920662688</v>
      </c>
      <c r="N179" s="6">
        <f>Table1[[#This Row],[PtsSD]]*$D$1+Table1[[#This Row],[AstSD]]*$E$1+Table1[[#This Row],[StlSD]]*$F$1+Table1[[#This Row],[BlkSD]]*$G$1+Table1[[#This Row],[RbdSD]]*$H$1</f>
        <v>0.20182648962635286</v>
      </c>
    </row>
    <row r="180" spans="1:14" x14ac:dyDescent="0.25">
      <c r="A180" s="3">
        <v>176</v>
      </c>
      <c r="B180" s="3" t="s">
        <v>354</v>
      </c>
      <c r="C180" s="3" t="s">
        <v>27</v>
      </c>
      <c r="D180" s="4">
        <v>4.8</v>
      </c>
      <c r="E180" s="4">
        <v>0.7</v>
      </c>
      <c r="F180" s="4">
        <v>0.3</v>
      </c>
      <c r="G180" s="4">
        <v>1.6</v>
      </c>
      <c r="H180" s="4">
        <v>5.6</v>
      </c>
      <c r="I180" s="6">
        <f>(D180-AVERAGE(D$5:D$486))/_xlfn.STDEV.S(D$5:D$486)</f>
        <v>-0.5617898627285236</v>
      </c>
      <c r="J180" s="6">
        <f>(E180-AVERAGE(E$5:E$486))/_xlfn.STDEV.S(E$5:E$486)</f>
        <v>-0.59245199394055248</v>
      </c>
      <c r="K180" s="6">
        <f>(F180-AVERAGE(F$5:F$486))/_xlfn.STDEV.S(F$5:F$486)</f>
        <v>-0.76148567715219273</v>
      </c>
      <c r="L180" s="6">
        <f>(G180-AVERAGE(G$5:G$486))/_xlfn.STDEV.S(G$5:G$486)</f>
        <v>2.7849471620890967</v>
      </c>
      <c r="M180" s="6">
        <f>(H180-AVERAGE(H$5:H$486))/_xlfn.STDEV.S(H$5:H$486)</f>
        <v>0.83881783559622836</v>
      </c>
      <c r="N180" s="6">
        <f>Table1[[#This Row],[PtsSD]]*$D$1+Table1[[#This Row],[AstSD]]*$E$1+Table1[[#This Row],[StlSD]]*$F$1+Table1[[#This Row],[BlkSD]]*$G$1+Table1[[#This Row],[RbdSD]]*$H$1</f>
        <v>0.18425543225311364</v>
      </c>
    </row>
    <row r="181" spans="1:14" x14ac:dyDescent="0.25">
      <c r="A181" s="3">
        <v>177</v>
      </c>
      <c r="B181" s="3" t="s">
        <v>252</v>
      </c>
      <c r="C181" s="3" t="s">
        <v>95</v>
      </c>
      <c r="D181" s="4">
        <v>8.1999999999999993</v>
      </c>
      <c r="E181" s="4">
        <v>1.5</v>
      </c>
      <c r="F181" s="4">
        <v>0.5</v>
      </c>
      <c r="G181" s="4">
        <v>0.5</v>
      </c>
      <c r="H181" s="4">
        <v>6.2</v>
      </c>
      <c r="I181" s="6">
        <f>(D181-AVERAGE(D$5:D$486))/_xlfn.STDEV.S(D$5:D$486)</f>
        <v>1.8775925542068445E-2</v>
      </c>
      <c r="J181" s="6">
        <f>(E181-AVERAGE(E$5:E$486))/_xlfn.STDEV.S(E$5:E$486)</f>
        <v>-0.1537166590769517</v>
      </c>
      <c r="K181" s="6">
        <f>(F181-AVERAGE(F$5:F$486))/_xlfn.STDEV.S(F$5:F$486)</f>
        <v>-0.30383468415050141</v>
      </c>
      <c r="L181" s="6">
        <f>(G181-AVERAGE(G$5:G$486))/_xlfn.STDEV.S(G$5:G$486)</f>
        <v>0.2500476164416503</v>
      </c>
      <c r="M181" s="6">
        <f>(H181-AVERAGE(H$5:H$486))/_xlfn.STDEV.S(H$5:H$486)</f>
        <v>1.0812342621520692</v>
      </c>
      <c r="N181" s="6">
        <f>Table1[[#This Row],[PtsSD]]*$D$1+Table1[[#This Row],[AstSD]]*$E$1+Table1[[#This Row],[StlSD]]*$F$1+Table1[[#This Row],[BlkSD]]*$G$1+Table1[[#This Row],[RbdSD]]*$H$1</f>
        <v>0.1830682381213164</v>
      </c>
    </row>
    <row r="182" spans="1:14" x14ac:dyDescent="0.25">
      <c r="A182" s="3">
        <v>178</v>
      </c>
      <c r="B182" s="3" t="s">
        <v>211</v>
      </c>
      <c r="C182" s="3" t="s">
        <v>35</v>
      </c>
      <c r="D182" s="4">
        <v>9.6999999999999993</v>
      </c>
      <c r="E182" s="4">
        <v>4.3</v>
      </c>
      <c r="F182" s="4">
        <v>0.7</v>
      </c>
      <c r="G182" s="4">
        <v>0.1</v>
      </c>
      <c r="H182" s="4">
        <v>2.1</v>
      </c>
      <c r="I182" s="6">
        <f>(D182-AVERAGE(D$5:D$486))/_xlfn.STDEV.S(D$5:D$486)</f>
        <v>0.27490789095556495</v>
      </c>
      <c r="J182" s="6">
        <f>(E182-AVERAGE(E$5:E$486))/_xlfn.STDEV.S(E$5:E$486)</f>
        <v>1.3818570129456507</v>
      </c>
      <c r="K182" s="6">
        <f>(F182-AVERAGE(F$5:F$486))/_xlfn.STDEV.S(F$5:F$486)</f>
        <v>0.1538163088511898</v>
      </c>
      <c r="L182" s="6">
        <f>(G182-AVERAGE(G$5:G$486))/_xlfn.STDEV.S(G$5:G$486)</f>
        <v>-0.67173403652105745</v>
      </c>
      <c r="M182" s="6">
        <f>(H182-AVERAGE(H$5:H$486))/_xlfn.STDEV.S(H$5:H$486)</f>
        <v>-0.5752779859795083</v>
      </c>
      <c r="N182" s="6">
        <f>Table1[[#This Row],[PtsSD]]*$D$1+Table1[[#This Row],[AstSD]]*$E$1+Table1[[#This Row],[StlSD]]*$F$1+Table1[[#This Row],[BlkSD]]*$G$1+Table1[[#This Row],[RbdSD]]*$H$1</f>
        <v>0.16610051352941776</v>
      </c>
    </row>
    <row r="183" spans="1:14" x14ac:dyDescent="0.25">
      <c r="A183" s="3">
        <v>179</v>
      </c>
      <c r="B183" s="3" t="s">
        <v>188</v>
      </c>
      <c r="C183" s="3" t="s">
        <v>21</v>
      </c>
      <c r="D183" s="4">
        <v>10.5</v>
      </c>
      <c r="E183" s="4">
        <v>1.5</v>
      </c>
      <c r="F183" s="4">
        <v>0.8</v>
      </c>
      <c r="G183" s="4">
        <v>0.3</v>
      </c>
      <c r="H183" s="4">
        <v>4.0999999999999996</v>
      </c>
      <c r="I183" s="6">
        <f>(D183-AVERAGE(D$5:D$486))/_xlfn.STDEV.S(D$5:D$486)</f>
        <v>0.4115116058427632</v>
      </c>
      <c r="J183" s="6">
        <f>(E183-AVERAGE(E$5:E$486))/_xlfn.STDEV.S(E$5:E$486)</f>
        <v>-0.1537166590769517</v>
      </c>
      <c r="K183" s="6">
        <f>(F183-AVERAGE(F$5:F$486))/_xlfn.STDEV.S(F$5:F$486)</f>
        <v>0.38264180535203568</v>
      </c>
      <c r="L183" s="6">
        <f>(G183-AVERAGE(G$5:G$486))/_xlfn.STDEV.S(G$5:G$486)</f>
        <v>-0.21084321003970355</v>
      </c>
      <c r="M183" s="6">
        <f>(H183-AVERAGE(H$5:H$486))/_xlfn.STDEV.S(H$5:H$486)</f>
        <v>0.23277676920662688</v>
      </c>
      <c r="N183" s="6">
        <f>Table1[[#This Row],[PtsSD]]*$D$1+Table1[[#This Row],[AstSD]]*$E$1+Table1[[#This Row],[StlSD]]*$F$1+Table1[[#This Row],[BlkSD]]*$G$1+Table1[[#This Row],[RbdSD]]*$H$1</f>
        <v>0.16503529307561382</v>
      </c>
    </row>
    <row r="184" spans="1:14" x14ac:dyDescent="0.25">
      <c r="A184" s="3">
        <v>180</v>
      </c>
      <c r="B184" s="3" t="s">
        <v>166</v>
      </c>
      <c r="C184" s="3" t="s">
        <v>23</v>
      </c>
      <c r="D184" s="4">
        <v>11.9</v>
      </c>
      <c r="E184" s="4">
        <v>0.5</v>
      </c>
      <c r="F184" s="4">
        <v>0.4</v>
      </c>
      <c r="G184" s="4">
        <v>0.6</v>
      </c>
      <c r="H184" s="4">
        <v>4.9000000000000004</v>
      </c>
      <c r="I184" s="6">
        <f>(D184-AVERAGE(D$5:D$486))/_xlfn.STDEV.S(D$5:D$486)</f>
        <v>0.65056810689536004</v>
      </c>
      <c r="J184" s="6">
        <f>(E184-AVERAGE(E$5:E$486))/_xlfn.STDEV.S(E$5:E$486)</f>
        <v>-0.70213582765645266</v>
      </c>
      <c r="K184" s="6">
        <f>(F184-AVERAGE(F$5:F$486))/_xlfn.STDEV.S(F$5:F$486)</f>
        <v>-0.53266018065134701</v>
      </c>
      <c r="L184" s="6">
        <f>(G184-AVERAGE(G$5:G$486))/_xlfn.STDEV.S(G$5:G$486)</f>
        <v>0.48049302968232716</v>
      </c>
      <c r="M184" s="6">
        <f>(H184-AVERAGE(H$5:H$486))/_xlfn.STDEV.S(H$5:H$486)</f>
        <v>0.55599867128108127</v>
      </c>
      <c r="N184" s="6">
        <f>Table1[[#This Row],[PtsSD]]*$D$1+Table1[[#This Row],[AstSD]]*$E$1+Table1[[#This Row],[StlSD]]*$F$1+Table1[[#This Row],[BlkSD]]*$G$1+Table1[[#This Row],[RbdSD]]*$H$1</f>
        <v>0.15811792814818076</v>
      </c>
    </row>
    <row r="185" spans="1:14" x14ac:dyDescent="0.25">
      <c r="A185" s="3">
        <v>181</v>
      </c>
      <c r="B185" s="3" t="s">
        <v>132</v>
      </c>
      <c r="C185" s="3" t="s">
        <v>101</v>
      </c>
      <c r="D185" s="4">
        <v>13.9</v>
      </c>
      <c r="E185" s="4">
        <v>2.1</v>
      </c>
      <c r="F185" s="4">
        <v>0.7</v>
      </c>
      <c r="G185" s="4">
        <v>0.1</v>
      </c>
      <c r="H185" s="4">
        <v>2.2999999999999998</v>
      </c>
      <c r="I185" s="6">
        <f>(D185-AVERAGE(D$5:D$486))/_xlfn.STDEV.S(D$5:D$486)</f>
        <v>0.99207739411335538</v>
      </c>
      <c r="J185" s="6">
        <f>(E185-AVERAGE(E$5:E$486))/_xlfn.STDEV.S(E$5:E$486)</f>
        <v>0.1753348420707489</v>
      </c>
      <c r="K185" s="6">
        <f>(F185-AVERAGE(F$5:F$486))/_xlfn.STDEV.S(F$5:F$486)</f>
        <v>0.1538163088511898</v>
      </c>
      <c r="L185" s="6">
        <f>(G185-AVERAGE(G$5:G$486))/_xlfn.STDEV.S(G$5:G$486)</f>
        <v>-0.67173403652105745</v>
      </c>
      <c r="M185" s="6">
        <f>(H185-AVERAGE(H$5:H$486))/_xlfn.STDEV.S(H$5:H$486)</f>
        <v>-0.49447251046089491</v>
      </c>
      <c r="N185" s="6">
        <f>Table1[[#This Row],[PtsSD]]*$D$1+Table1[[#This Row],[AstSD]]*$E$1+Table1[[#This Row],[StlSD]]*$F$1+Table1[[#This Row],[BlkSD]]*$G$1+Table1[[#This Row],[RbdSD]]*$H$1</f>
        <v>0.15610802540549729</v>
      </c>
    </row>
    <row r="186" spans="1:14" x14ac:dyDescent="0.25">
      <c r="A186" s="3">
        <v>182</v>
      </c>
      <c r="B186" s="3" t="s">
        <v>191</v>
      </c>
      <c r="C186" s="3" t="s">
        <v>67</v>
      </c>
      <c r="D186" s="4">
        <v>10.4</v>
      </c>
      <c r="E186" s="4">
        <v>3.5</v>
      </c>
      <c r="F186" s="4">
        <v>0.8</v>
      </c>
      <c r="G186" s="4">
        <v>0.1</v>
      </c>
      <c r="H186" s="4">
        <v>2.1</v>
      </c>
      <c r="I186" s="6">
        <f>(D186-AVERAGE(D$5:D$486))/_xlfn.STDEV.S(D$5:D$486)</f>
        <v>0.39443614148186351</v>
      </c>
      <c r="J186" s="6">
        <f>(E186-AVERAGE(E$5:E$486))/_xlfn.STDEV.S(E$5:E$486)</f>
        <v>0.94312167808205016</v>
      </c>
      <c r="K186" s="6">
        <f>(F186-AVERAGE(F$5:F$486))/_xlfn.STDEV.S(F$5:F$486)</f>
        <v>0.38264180535203568</v>
      </c>
      <c r="L186" s="6">
        <f>(G186-AVERAGE(G$5:G$486))/_xlfn.STDEV.S(G$5:G$486)</f>
        <v>-0.67173403652105745</v>
      </c>
      <c r="M186" s="6">
        <f>(H186-AVERAGE(H$5:H$486))/_xlfn.STDEV.S(H$5:H$486)</f>
        <v>-0.5752779859795083</v>
      </c>
      <c r="N186" s="6">
        <f>Table1[[#This Row],[PtsSD]]*$D$1+Table1[[#This Row],[AstSD]]*$E$1+Table1[[#This Row],[StlSD]]*$F$1+Table1[[#This Row],[BlkSD]]*$G$1+Table1[[#This Row],[RbdSD]]*$H$1</f>
        <v>0.14853574618971413</v>
      </c>
    </row>
    <row r="187" spans="1:14" x14ac:dyDescent="0.25">
      <c r="A187" s="3">
        <v>183</v>
      </c>
      <c r="B187" s="3" t="s">
        <v>295</v>
      </c>
      <c r="C187" s="3" t="s">
        <v>25</v>
      </c>
      <c r="D187" s="4">
        <v>6.6</v>
      </c>
      <c r="E187" s="4">
        <v>0.3</v>
      </c>
      <c r="F187" s="4">
        <v>0.4</v>
      </c>
      <c r="G187" s="4">
        <v>1.3</v>
      </c>
      <c r="H187" s="4">
        <v>5.3</v>
      </c>
      <c r="I187" s="6">
        <f>(D187-AVERAGE(D$5:D$486))/_xlfn.STDEV.S(D$5:D$486)</f>
        <v>-0.2544315042323278</v>
      </c>
      <c r="J187" s="6">
        <f>(E187-AVERAGE(E$5:E$486))/_xlfn.STDEV.S(E$5:E$486)</f>
        <v>-0.81181966137235284</v>
      </c>
      <c r="K187" s="6">
        <f>(F187-AVERAGE(F$5:F$486))/_xlfn.STDEV.S(F$5:F$486)</f>
        <v>-0.53266018065134701</v>
      </c>
      <c r="L187" s="6">
        <f>(G187-AVERAGE(G$5:G$486))/_xlfn.STDEV.S(G$5:G$486)</f>
        <v>2.0936109223670658</v>
      </c>
      <c r="M187" s="6">
        <f>(H187-AVERAGE(H$5:H$486))/_xlfn.STDEV.S(H$5:H$486)</f>
        <v>0.71760962231830816</v>
      </c>
      <c r="N187" s="6">
        <f>Table1[[#This Row],[PtsSD]]*$D$1+Table1[[#This Row],[AstSD]]*$E$1+Table1[[#This Row],[StlSD]]*$F$1+Table1[[#This Row],[BlkSD]]*$G$1+Table1[[#This Row],[RbdSD]]*$H$1</f>
        <v>0.13897115217685058</v>
      </c>
    </row>
    <row r="188" spans="1:14" x14ac:dyDescent="0.25">
      <c r="A188" s="3">
        <v>184</v>
      </c>
      <c r="B188" s="3" t="s">
        <v>326</v>
      </c>
      <c r="C188" s="3" t="s">
        <v>67</v>
      </c>
      <c r="D188" s="4">
        <v>5.7</v>
      </c>
      <c r="E188" s="4">
        <v>1</v>
      </c>
      <c r="F188" s="4">
        <v>0.5</v>
      </c>
      <c r="G188" s="4">
        <v>1.2</v>
      </c>
      <c r="H188" s="4">
        <v>4.9000000000000004</v>
      </c>
      <c r="I188" s="6">
        <f>(D188-AVERAGE(D$5:D$486))/_xlfn.STDEV.S(D$5:D$486)</f>
        <v>-0.40811068348042562</v>
      </c>
      <c r="J188" s="6">
        <f>(E188-AVERAGE(E$5:E$486))/_xlfn.STDEV.S(E$5:E$486)</f>
        <v>-0.42792624336670215</v>
      </c>
      <c r="K188" s="6">
        <f>(F188-AVERAGE(F$5:F$486))/_xlfn.STDEV.S(F$5:F$486)</f>
        <v>-0.30383468415050141</v>
      </c>
      <c r="L188" s="6">
        <f>(G188-AVERAGE(G$5:G$486))/_xlfn.STDEV.S(G$5:G$486)</f>
        <v>1.8631655091263886</v>
      </c>
      <c r="M188" s="6">
        <f>(H188-AVERAGE(H$5:H$486))/_xlfn.STDEV.S(H$5:H$486)</f>
        <v>0.55599867128108127</v>
      </c>
      <c r="N188" s="6">
        <f>Table1[[#This Row],[PtsSD]]*$D$1+Table1[[#This Row],[AstSD]]*$E$1+Table1[[#This Row],[StlSD]]*$F$1+Table1[[#This Row],[BlkSD]]*$G$1+Table1[[#This Row],[RbdSD]]*$H$1</f>
        <v>0.1370809042851312</v>
      </c>
    </row>
    <row r="189" spans="1:14" x14ac:dyDescent="0.25">
      <c r="A189" s="3">
        <v>185</v>
      </c>
      <c r="B189" s="3" t="s">
        <v>228</v>
      </c>
      <c r="C189" s="3" t="s">
        <v>46</v>
      </c>
      <c r="D189" s="4">
        <v>9.1</v>
      </c>
      <c r="E189" s="4">
        <v>0.5</v>
      </c>
      <c r="F189" s="4">
        <v>0.6</v>
      </c>
      <c r="G189" s="4">
        <v>0.9</v>
      </c>
      <c r="H189" s="4">
        <v>4.2</v>
      </c>
      <c r="I189" s="6">
        <f>(D189-AVERAGE(D$5:D$486))/_xlfn.STDEV.S(D$5:D$486)</f>
        <v>0.1724551047901664</v>
      </c>
      <c r="J189" s="6">
        <f>(E189-AVERAGE(E$5:E$486))/_xlfn.STDEV.S(E$5:E$486)</f>
        <v>-0.70213582765645266</v>
      </c>
      <c r="K189" s="6">
        <f>(F189-AVERAGE(F$5:F$486))/_xlfn.STDEV.S(F$5:F$486)</f>
        <v>-7.5009187649655806E-2</v>
      </c>
      <c r="L189" s="6">
        <f>(G189-AVERAGE(G$5:G$486))/_xlfn.STDEV.S(G$5:G$486)</f>
        <v>1.1718292694043579</v>
      </c>
      <c r="M189" s="6">
        <f>(H189-AVERAGE(H$5:H$486))/_xlfn.STDEV.S(H$5:H$486)</f>
        <v>0.27317950696593385</v>
      </c>
      <c r="N189" s="6">
        <f>Table1[[#This Row],[PtsSD]]*$D$1+Table1[[#This Row],[AstSD]]*$E$1+Table1[[#This Row],[StlSD]]*$F$1+Table1[[#This Row],[BlkSD]]*$G$1+Table1[[#This Row],[RbdSD]]*$H$1</f>
        <v>0.13046827956215148</v>
      </c>
    </row>
    <row r="190" spans="1:14" x14ac:dyDescent="0.25">
      <c r="A190" s="3">
        <v>186</v>
      </c>
      <c r="B190" s="3" t="s">
        <v>270</v>
      </c>
      <c r="C190" s="3" t="s">
        <v>72</v>
      </c>
      <c r="D190" s="4">
        <v>7.4</v>
      </c>
      <c r="E190" s="4">
        <v>1</v>
      </c>
      <c r="F190" s="4">
        <v>1.2</v>
      </c>
      <c r="G190" s="4">
        <v>0.6</v>
      </c>
      <c r="H190" s="4">
        <v>3.3</v>
      </c>
      <c r="I190" s="6">
        <f>(D190-AVERAGE(D$5:D$486))/_xlfn.STDEV.S(D$5:D$486)</f>
        <v>-0.11782778934512951</v>
      </c>
      <c r="J190" s="6">
        <f>(E190-AVERAGE(E$5:E$486))/_xlfn.STDEV.S(E$5:E$486)</f>
        <v>-0.42792624336670215</v>
      </c>
      <c r="K190" s="6">
        <f>(F190-AVERAGE(F$5:F$486))/_xlfn.STDEV.S(F$5:F$486)</f>
        <v>1.2979437913554182</v>
      </c>
      <c r="L190" s="6">
        <f>(G190-AVERAGE(G$5:G$486))/_xlfn.STDEV.S(G$5:G$486)</f>
        <v>0.48049302968232716</v>
      </c>
      <c r="M190" s="6">
        <f>(H190-AVERAGE(H$5:H$486))/_xlfn.STDEV.S(H$5:H$486)</f>
        <v>-9.044513286782721E-2</v>
      </c>
      <c r="N190" s="6">
        <f>Table1[[#This Row],[PtsSD]]*$D$1+Table1[[#This Row],[AstSD]]*$E$1+Table1[[#This Row],[StlSD]]*$F$1+Table1[[#This Row],[BlkSD]]*$G$1+Table1[[#This Row],[RbdSD]]*$H$1</f>
        <v>0.12774291110521704</v>
      </c>
    </row>
    <row r="191" spans="1:14" x14ac:dyDescent="0.25">
      <c r="A191" s="3">
        <v>187</v>
      </c>
      <c r="B191" s="3" t="s">
        <v>184</v>
      </c>
      <c r="C191" s="3" t="s">
        <v>33</v>
      </c>
      <c r="D191" s="4">
        <v>11</v>
      </c>
      <c r="E191" s="4">
        <v>3.5</v>
      </c>
      <c r="F191" s="4">
        <v>0.6</v>
      </c>
      <c r="G191" s="4">
        <v>0.1</v>
      </c>
      <c r="H191" s="4">
        <v>2.2999999999999998</v>
      </c>
      <c r="I191" s="6">
        <f>(D191-AVERAGE(D$5:D$486))/_xlfn.STDEV.S(D$5:D$486)</f>
        <v>0.49688892764726206</v>
      </c>
      <c r="J191" s="6">
        <f>(E191-AVERAGE(E$5:E$486))/_xlfn.STDEV.S(E$5:E$486)</f>
        <v>0.94312167808205016</v>
      </c>
      <c r="K191" s="6">
        <f>(F191-AVERAGE(F$5:F$486))/_xlfn.STDEV.S(F$5:F$486)</f>
        <v>-7.5009187649655806E-2</v>
      </c>
      <c r="L191" s="6">
        <f>(G191-AVERAGE(G$5:G$486))/_xlfn.STDEV.S(G$5:G$486)</f>
        <v>-0.67173403652105745</v>
      </c>
      <c r="M191" s="6">
        <f>(H191-AVERAGE(H$5:H$486))/_xlfn.STDEV.S(H$5:H$486)</f>
        <v>-0.49447251046089491</v>
      </c>
      <c r="N191" s="6">
        <f>Table1[[#This Row],[PtsSD]]*$D$1+Table1[[#This Row],[AstSD]]*$E$1+Table1[[#This Row],[StlSD]]*$F$1+Table1[[#This Row],[BlkSD]]*$G$1+Table1[[#This Row],[RbdSD]]*$H$1</f>
        <v>0.12678502819280268</v>
      </c>
    </row>
    <row r="192" spans="1:14" x14ac:dyDescent="0.25">
      <c r="A192" s="3">
        <v>188</v>
      </c>
      <c r="B192" s="3" t="s">
        <v>323</v>
      </c>
      <c r="C192" s="3" t="s">
        <v>29</v>
      </c>
      <c r="D192" s="4">
        <v>5.8</v>
      </c>
      <c r="E192" s="4">
        <v>0.5</v>
      </c>
      <c r="F192" s="4">
        <v>0.3</v>
      </c>
      <c r="G192" s="4">
        <v>0.8</v>
      </c>
      <c r="H192" s="4">
        <v>7.9</v>
      </c>
      <c r="I192" s="6">
        <f>(D192-AVERAGE(D$5:D$486))/_xlfn.STDEV.S(D$5:D$486)</f>
        <v>-0.39103521911952588</v>
      </c>
      <c r="J192" s="6">
        <f>(E192-AVERAGE(E$5:E$486))/_xlfn.STDEV.S(E$5:E$486)</f>
        <v>-0.70213582765645266</v>
      </c>
      <c r="K192" s="6">
        <f>(F192-AVERAGE(F$5:F$486))/_xlfn.STDEV.S(F$5:F$486)</f>
        <v>-0.76148567715219273</v>
      </c>
      <c r="L192" s="6">
        <f>(G192-AVERAGE(G$5:G$486))/_xlfn.STDEV.S(G$5:G$486)</f>
        <v>0.94138385616368114</v>
      </c>
      <c r="M192" s="6">
        <f>(H192-AVERAGE(H$5:H$486))/_xlfn.STDEV.S(H$5:H$486)</f>
        <v>1.7680808040602844</v>
      </c>
      <c r="N192" s="6">
        <f>Table1[[#This Row],[PtsSD]]*$D$1+Table1[[#This Row],[AstSD]]*$E$1+Table1[[#This Row],[StlSD]]*$F$1+Table1[[#This Row],[BlkSD]]*$G$1+Table1[[#This Row],[RbdSD]]*$H$1</f>
        <v>0.12286315639663192</v>
      </c>
    </row>
    <row r="193" spans="1:14" x14ac:dyDescent="0.25">
      <c r="A193" s="3">
        <v>189</v>
      </c>
      <c r="B193" s="3" t="s">
        <v>218</v>
      </c>
      <c r="C193" s="3" t="s">
        <v>33</v>
      </c>
      <c r="D193" s="4">
        <v>9.5</v>
      </c>
      <c r="E193" s="4">
        <v>1.5</v>
      </c>
      <c r="F193" s="4">
        <v>0.8</v>
      </c>
      <c r="G193" s="4">
        <v>0.3</v>
      </c>
      <c r="H193" s="4">
        <v>4</v>
      </c>
      <c r="I193" s="6">
        <f>(D193-AVERAGE(D$5:D$486))/_xlfn.STDEV.S(D$5:D$486)</f>
        <v>0.24075696223376555</v>
      </c>
      <c r="J193" s="6">
        <f>(E193-AVERAGE(E$5:E$486))/_xlfn.STDEV.S(E$5:E$486)</f>
        <v>-0.1537166590769517</v>
      </c>
      <c r="K193" s="6">
        <f>(F193-AVERAGE(F$5:F$486))/_xlfn.STDEV.S(F$5:F$486)</f>
        <v>0.38264180535203568</v>
      </c>
      <c r="L193" s="6">
        <f>(G193-AVERAGE(G$5:G$486))/_xlfn.STDEV.S(G$5:G$486)</f>
        <v>-0.21084321003970355</v>
      </c>
      <c r="M193" s="6">
        <f>(H193-AVERAGE(H$5:H$486))/_xlfn.STDEV.S(H$5:H$486)</f>
        <v>0.19237403144732024</v>
      </c>
      <c r="N193" s="6">
        <f>Table1[[#This Row],[PtsSD]]*$D$1+Table1[[#This Row],[AstSD]]*$E$1+Table1[[#This Row],[StlSD]]*$F$1+Table1[[#This Row],[BlkSD]]*$G$1+Table1[[#This Row],[RbdSD]]*$H$1</f>
        <v>0.10572835244105321</v>
      </c>
    </row>
    <row r="194" spans="1:14" x14ac:dyDescent="0.25">
      <c r="A194" s="3">
        <v>190</v>
      </c>
      <c r="B194" s="3" t="s">
        <v>237</v>
      </c>
      <c r="C194" s="3" t="s">
        <v>93</v>
      </c>
      <c r="D194" s="4">
        <v>8.6999999999999993</v>
      </c>
      <c r="E194" s="4">
        <v>1.6</v>
      </c>
      <c r="F194" s="4">
        <v>0.5</v>
      </c>
      <c r="G194" s="4">
        <v>0.4</v>
      </c>
      <c r="H194" s="4">
        <v>5.2</v>
      </c>
      <c r="I194" s="6">
        <f>(D194-AVERAGE(D$5:D$486))/_xlfn.STDEV.S(D$5:D$486)</f>
        <v>0.10415324734656728</v>
      </c>
      <c r="J194" s="6">
        <f>(E194-AVERAGE(E$5:E$486))/_xlfn.STDEV.S(E$5:E$486)</f>
        <v>-9.8874742219001568E-2</v>
      </c>
      <c r="K194" s="6">
        <f>(F194-AVERAGE(F$5:F$486))/_xlfn.STDEV.S(F$5:F$486)</f>
        <v>-0.30383468415050141</v>
      </c>
      <c r="L194" s="6">
        <f>(G194-AVERAGE(G$5:G$486))/_xlfn.STDEV.S(G$5:G$486)</f>
        <v>1.9602203200973445E-2</v>
      </c>
      <c r="M194" s="6">
        <f>(H194-AVERAGE(H$5:H$486))/_xlfn.STDEV.S(H$5:H$486)</f>
        <v>0.67720688455900158</v>
      </c>
      <c r="N194" s="6">
        <f>Table1[[#This Row],[PtsSD]]*$D$1+Table1[[#This Row],[AstSD]]*$E$1+Table1[[#This Row],[StlSD]]*$F$1+Table1[[#This Row],[BlkSD]]*$G$1+Table1[[#This Row],[RbdSD]]*$H$1</f>
        <v>0.104277530529541</v>
      </c>
    </row>
    <row r="195" spans="1:14" x14ac:dyDescent="0.25">
      <c r="A195" s="3">
        <v>191</v>
      </c>
      <c r="B195" s="3" t="s">
        <v>271</v>
      </c>
      <c r="C195" s="3" t="s">
        <v>53</v>
      </c>
      <c r="D195" s="4">
        <v>7.4</v>
      </c>
      <c r="E195" s="4">
        <v>0.9</v>
      </c>
      <c r="F195" s="4">
        <v>0.7</v>
      </c>
      <c r="G195" s="4">
        <v>0.8</v>
      </c>
      <c r="H195" s="4">
        <v>4.4000000000000004</v>
      </c>
      <c r="I195" s="6">
        <f>(D195-AVERAGE(D$5:D$486))/_xlfn.STDEV.S(D$5:D$486)</f>
        <v>-0.11782778934512951</v>
      </c>
      <c r="J195" s="6">
        <f>(E195-AVERAGE(E$5:E$486))/_xlfn.STDEV.S(E$5:E$486)</f>
        <v>-0.48276816022465224</v>
      </c>
      <c r="K195" s="6">
        <f>(F195-AVERAGE(F$5:F$486))/_xlfn.STDEV.S(F$5:F$486)</f>
        <v>0.1538163088511898</v>
      </c>
      <c r="L195" s="6">
        <f>(G195-AVERAGE(G$5:G$486))/_xlfn.STDEV.S(G$5:G$486)</f>
        <v>0.94138385616368114</v>
      </c>
      <c r="M195" s="6">
        <f>(H195-AVERAGE(H$5:H$486))/_xlfn.STDEV.S(H$5:H$486)</f>
        <v>0.35398498248454746</v>
      </c>
      <c r="N195" s="6">
        <f>Table1[[#This Row],[PtsSD]]*$D$1+Table1[[#This Row],[AstSD]]*$E$1+Table1[[#This Row],[StlSD]]*$F$1+Table1[[#This Row],[BlkSD]]*$G$1+Table1[[#This Row],[RbdSD]]*$H$1</f>
        <v>0.10317505240067083</v>
      </c>
    </row>
    <row r="196" spans="1:14" x14ac:dyDescent="0.25">
      <c r="A196" s="3">
        <v>192</v>
      </c>
      <c r="B196" s="3" t="s">
        <v>292</v>
      </c>
      <c r="C196" s="3" t="s">
        <v>23</v>
      </c>
      <c r="D196" s="4">
        <v>6.7</v>
      </c>
      <c r="E196" s="4">
        <v>1.7</v>
      </c>
      <c r="F196" s="4">
        <v>1.2</v>
      </c>
      <c r="G196" s="4">
        <v>0.2</v>
      </c>
      <c r="H196" s="4">
        <v>4.2</v>
      </c>
      <c r="I196" s="6">
        <f>(D196-AVERAGE(D$5:D$486))/_xlfn.STDEV.S(D$5:D$486)</f>
        <v>-0.23735603987142792</v>
      </c>
      <c r="J196" s="6">
        <f>(E196-AVERAGE(E$5:E$486))/_xlfn.STDEV.S(E$5:E$486)</f>
        <v>-4.4032825361051547E-2</v>
      </c>
      <c r="K196" s="6">
        <f>(F196-AVERAGE(F$5:F$486))/_xlfn.STDEV.S(F$5:F$486)</f>
        <v>1.2979437913554182</v>
      </c>
      <c r="L196" s="6">
        <f>(G196-AVERAGE(G$5:G$486))/_xlfn.STDEV.S(G$5:G$486)</f>
        <v>-0.44128862328038043</v>
      </c>
      <c r="M196" s="6">
        <f>(H196-AVERAGE(H$5:H$486))/_xlfn.STDEV.S(H$5:H$486)</f>
        <v>0.27317950696593385</v>
      </c>
      <c r="N196" s="6">
        <f>Table1[[#This Row],[PtsSD]]*$D$1+Table1[[#This Row],[AstSD]]*$E$1+Table1[[#This Row],[StlSD]]*$F$1+Table1[[#This Row],[BlkSD]]*$G$1+Table1[[#This Row],[RbdSD]]*$H$1</f>
        <v>0.10312079957080375</v>
      </c>
    </row>
    <row r="197" spans="1:14" x14ac:dyDescent="0.25">
      <c r="A197" s="3">
        <v>193</v>
      </c>
      <c r="B197" s="3" t="s">
        <v>340</v>
      </c>
      <c r="C197" s="3" t="s">
        <v>93</v>
      </c>
      <c r="D197" s="4">
        <v>5.0999999999999996</v>
      </c>
      <c r="E197" s="4">
        <v>2.5</v>
      </c>
      <c r="F197" s="4">
        <v>1.3</v>
      </c>
      <c r="G197" s="4">
        <v>0.2</v>
      </c>
      <c r="H197" s="4">
        <v>3.7</v>
      </c>
      <c r="I197" s="6">
        <f>(D197-AVERAGE(D$5:D$486))/_xlfn.STDEV.S(D$5:D$486)</f>
        <v>-0.51056346964582433</v>
      </c>
      <c r="J197" s="6">
        <f>(E197-AVERAGE(E$5:E$486))/_xlfn.STDEV.S(E$5:E$486)</f>
        <v>0.3947025095025492</v>
      </c>
      <c r="K197" s="6">
        <f>(F197-AVERAGE(F$5:F$486))/_xlfn.STDEV.S(F$5:F$486)</f>
        <v>1.526769287856264</v>
      </c>
      <c r="L197" s="6">
        <f>(G197-AVERAGE(G$5:G$486))/_xlfn.STDEV.S(G$5:G$486)</f>
        <v>-0.44128862328038043</v>
      </c>
      <c r="M197" s="6">
        <f>(H197-AVERAGE(H$5:H$486))/_xlfn.STDEV.S(H$5:H$486)</f>
        <v>7.1165818169400014E-2</v>
      </c>
      <c r="N197" s="6">
        <f>Table1[[#This Row],[PtsSD]]*$D$1+Table1[[#This Row],[AstSD]]*$E$1+Table1[[#This Row],[StlSD]]*$F$1+Table1[[#This Row],[BlkSD]]*$G$1+Table1[[#This Row],[RbdSD]]*$H$1</f>
        <v>0.10282672432702505</v>
      </c>
    </row>
    <row r="198" spans="1:14" x14ac:dyDescent="0.25">
      <c r="A198" s="3">
        <v>194</v>
      </c>
      <c r="B198" s="3" t="s">
        <v>260</v>
      </c>
      <c r="C198" s="3" t="s">
        <v>46</v>
      </c>
      <c r="D198" s="4">
        <v>7.9</v>
      </c>
      <c r="E198" s="4">
        <v>4.5</v>
      </c>
      <c r="F198" s="4">
        <v>0.7</v>
      </c>
      <c r="G198" s="4">
        <v>0.1</v>
      </c>
      <c r="H198" s="4">
        <v>2.1</v>
      </c>
      <c r="I198" s="6">
        <f>(D198-AVERAGE(D$5:D$486))/_xlfn.STDEV.S(D$5:D$486)</f>
        <v>-3.2450467540630676E-2</v>
      </c>
      <c r="J198" s="6">
        <f>(E198-AVERAGE(E$5:E$486))/_xlfn.STDEV.S(E$5:E$486)</f>
        <v>1.491540846661551</v>
      </c>
      <c r="K198" s="6">
        <f>(F198-AVERAGE(F$5:F$486))/_xlfn.STDEV.S(F$5:F$486)</f>
        <v>0.1538163088511898</v>
      </c>
      <c r="L198" s="6">
        <f>(G198-AVERAGE(G$5:G$486))/_xlfn.STDEV.S(G$5:G$486)</f>
        <v>-0.67173403652105745</v>
      </c>
      <c r="M198" s="6">
        <f>(H198-AVERAGE(H$5:H$486))/_xlfn.STDEV.S(H$5:H$486)</f>
        <v>-0.5752779859795083</v>
      </c>
      <c r="N198" s="6">
        <f>Table1[[#This Row],[PtsSD]]*$D$1+Table1[[#This Row],[AstSD]]*$E$1+Table1[[#This Row],[StlSD]]*$F$1+Table1[[#This Row],[BlkSD]]*$G$1+Table1[[#This Row],[RbdSD]]*$H$1</f>
        <v>9.5829772723739187E-2</v>
      </c>
    </row>
    <row r="199" spans="1:14" x14ac:dyDescent="0.25">
      <c r="A199" s="3">
        <v>195</v>
      </c>
      <c r="B199" s="3" t="s">
        <v>289</v>
      </c>
      <c r="C199" s="3" t="s">
        <v>74</v>
      </c>
      <c r="D199" s="4">
        <v>6.8</v>
      </c>
      <c r="E199" s="4">
        <v>5.7</v>
      </c>
      <c r="F199" s="4">
        <v>0.5</v>
      </c>
      <c r="G199" s="4">
        <v>0.1</v>
      </c>
      <c r="H199" s="4">
        <v>1.9</v>
      </c>
      <c r="I199" s="6">
        <f>(D199-AVERAGE(D$5:D$486))/_xlfn.STDEV.S(D$5:D$486)</f>
        <v>-0.22028057551052821</v>
      </c>
      <c r="J199" s="6">
        <f>(E199-AVERAGE(E$5:E$486))/_xlfn.STDEV.S(E$5:E$486)</f>
        <v>2.149643848956952</v>
      </c>
      <c r="K199" s="6">
        <f>(F199-AVERAGE(F$5:F$486))/_xlfn.STDEV.S(F$5:F$486)</f>
        <v>-0.30383468415050141</v>
      </c>
      <c r="L199" s="6">
        <f>(G199-AVERAGE(G$5:G$486))/_xlfn.STDEV.S(G$5:G$486)</f>
        <v>-0.67173403652105745</v>
      </c>
      <c r="M199" s="6">
        <f>(H199-AVERAGE(H$5:H$486))/_xlfn.STDEV.S(H$5:H$486)</f>
        <v>-0.65608346149812191</v>
      </c>
      <c r="N199" s="6">
        <f>Table1[[#This Row],[PtsSD]]*$D$1+Table1[[#This Row],[AstSD]]*$E$1+Table1[[#This Row],[StlSD]]*$F$1+Table1[[#This Row],[BlkSD]]*$G$1+Table1[[#This Row],[RbdSD]]*$H$1</f>
        <v>8.6292596737873789E-2</v>
      </c>
    </row>
    <row r="200" spans="1:14" x14ac:dyDescent="0.25">
      <c r="A200" s="3">
        <v>196</v>
      </c>
      <c r="B200" s="3" t="s">
        <v>256</v>
      </c>
      <c r="C200" s="3" t="s">
        <v>74</v>
      </c>
      <c r="D200" s="4">
        <v>8</v>
      </c>
      <c r="E200" s="4">
        <v>1.6</v>
      </c>
      <c r="F200" s="4">
        <v>0.5</v>
      </c>
      <c r="G200" s="4">
        <v>0.8</v>
      </c>
      <c r="H200" s="4">
        <v>3.7</v>
      </c>
      <c r="I200" s="6">
        <f>(D200-AVERAGE(D$5:D$486))/_xlfn.STDEV.S(D$5:D$486)</f>
        <v>-1.5375003179730968E-2</v>
      </c>
      <c r="J200" s="6">
        <f>(E200-AVERAGE(E$5:E$486))/_xlfn.STDEV.S(E$5:E$486)</f>
        <v>-9.8874742219001568E-2</v>
      </c>
      <c r="K200" s="6">
        <f>(F200-AVERAGE(F$5:F$486))/_xlfn.STDEV.S(F$5:F$486)</f>
        <v>-0.30383468415050141</v>
      </c>
      <c r="L200" s="6">
        <f>(G200-AVERAGE(G$5:G$486))/_xlfn.STDEV.S(G$5:G$486)</f>
        <v>0.94138385616368114</v>
      </c>
      <c r="M200" s="6">
        <f>(H200-AVERAGE(H$5:H$486))/_xlfn.STDEV.S(H$5:H$486)</f>
        <v>7.1165818169400014E-2</v>
      </c>
      <c r="N200" s="6">
        <f>Table1[[#This Row],[PtsSD]]*$D$1+Table1[[#This Row],[AstSD]]*$E$1+Table1[[#This Row],[StlSD]]*$F$1+Table1[[#This Row],[BlkSD]]*$G$1+Table1[[#This Row],[RbdSD]]*$H$1</f>
        <v>8.5478090038137361E-2</v>
      </c>
    </row>
    <row r="201" spans="1:14" x14ac:dyDescent="0.25">
      <c r="A201" s="3">
        <v>197</v>
      </c>
      <c r="B201" s="3" t="s">
        <v>261</v>
      </c>
      <c r="C201" s="3" t="s">
        <v>33</v>
      </c>
      <c r="D201" s="4">
        <v>7.9</v>
      </c>
      <c r="E201" s="4">
        <v>0.6</v>
      </c>
      <c r="F201" s="4">
        <v>0.3</v>
      </c>
      <c r="G201" s="4">
        <v>0.9</v>
      </c>
      <c r="H201" s="4">
        <v>5.5</v>
      </c>
      <c r="I201" s="6">
        <f>(D201-AVERAGE(D$5:D$486))/_xlfn.STDEV.S(D$5:D$486)</f>
        <v>-3.2450467540630676E-2</v>
      </c>
      <c r="J201" s="6">
        <f>(E201-AVERAGE(E$5:E$486))/_xlfn.STDEV.S(E$5:E$486)</f>
        <v>-0.64729391079850263</v>
      </c>
      <c r="K201" s="6">
        <f>(F201-AVERAGE(F$5:F$486))/_xlfn.STDEV.S(F$5:F$486)</f>
        <v>-0.76148567715219273</v>
      </c>
      <c r="L201" s="6">
        <f>(G201-AVERAGE(G$5:G$486))/_xlfn.STDEV.S(G$5:G$486)</f>
        <v>1.1718292694043579</v>
      </c>
      <c r="M201" s="6">
        <f>(H201-AVERAGE(H$5:H$486))/_xlfn.STDEV.S(H$5:H$486)</f>
        <v>0.79841509783692177</v>
      </c>
      <c r="N201" s="6">
        <f>Table1[[#This Row],[PtsSD]]*$D$1+Table1[[#This Row],[AstSD]]*$E$1+Table1[[#This Row],[StlSD]]*$F$1+Table1[[#This Row],[BlkSD]]*$G$1+Table1[[#This Row],[RbdSD]]*$H$1</f>
        <v>8.2040635983319427E-2</v>
      </c>
    </row>
    <row r="202" spans="1:14" x14ac:dyDescent="0.25">
      <c r="A202" s="3">
        <v>198</v>
      </c>
      <c r="B202" s="3" t="s">
        <v>303</v>
      </c>
      <c r="C202" s="3" t="s">
        <v>21</v>
      </c>
      <c r="D202" s="4">
        <v>6.3</v>
      </c>
      <c r="E202" s="4">
        <v>1.5</v>
      </c>
      <c r="F202" s="4">
        <v>1.3</v>
      </c>
      <c r="G202" s="4">
        <v>0.3</v>
      </c>
      <c r="H202" s="4">
        <v>3.6</v>
      </c>
      <c r="I202" s="6">
        <f>(D202-AVERAGE(D$5:D$486))/_xlfn.STDEV.S(D$5:D$486)</f>
        <v>-0.30565789731502707</v>
      </c>
      <c r="J202" s="6">
        <f>(E202-AVERAGE(E$5:E$486))/_xlfn.STDEV.S(E$5:E$486)</f>
        <v>-0.1537166590769517</v>
      </c>
      <c r="K202" s="6">
        <f>(F202-AVERAGE(F$5:F$486))/_xlfn.STDEV.S(F$5:F$486)</f>
        <v>1.526769287856264</v>
      </c>
      <c r="L202" s="6">
        <f>(G202-AVERAGE(G$5:G$486))/_xlfn.STDEV.S(G$5:G$486)</f>
        <v>-0.21084321003970355</v>
      </c>
      <c r="M202" s="6">
        <f>(H202-AVERAGE(H$5:H$486))/_xlfn.STDEV.S(H$5:H$486)</f>
        <v>3.0763080410093208E-2</v>
      </c>
      <c r="N202" s="6">
        <f>Table1[[#This Row],[PtsSD]]*$D$1+Table1[[#This Row],[AstSD]]*$E$1+Table1[[#This Row],[StlSD]]*$F$1+Table1[[#This Row],[BlkSD]]*$G$1+Table1[[#This Row],[RbdSD]]*$H$1</f>
        <v>8.1100826744604226E-2</v>
      </c>
    </row>
    <row r="203" spans="1:14" x14ac:dyDescent="0.25">
      <c r="A203" s="3">
        <v>199</v>
      </c>
      <c r="B203" s="3" t="s">
        <v>279</v>
      </c>
      <c r="C203" s="3" t="s">
        <v>37</v>
      </c>
      <c r="D203" s="4">
        <v>7.1</v>
      </c>
      <c r="E203" s="4">
        <v>0.6</v>
      </c>
      <c r="F203" s="4">
        <v>0.4</v>
      </c>
      <c r="G203" s="4">
        <v>0.7</v>
      </c>
      <c r="H203" s="4">
        <v>6.4</v>
      </c>
      <c r="I203" s="6">
        <f>(D203-AVERAGE(D$5:D$486))/_xlfn.STDEV.S(D$5:D$486)</f>
        <v>-0.16905418242782894</v>
      </c>
      <c r="J203" s="6">
        <f>(E203-AVERAGE(E$5:E$486))/_xlfn.STDEV.S(E$5:E$486)</f>
        <v>-0.64729391079850263</v>
      </c>
      <c r="K203" s="6">
        <f>(F203-AVERAGE(F$5:F$486))/_xlfn.STDEV.S(F$5:F$486)</f>
        <v>-0.53266018065134701</v>
      </c>
      <c r="L203" s="6">
        <f>(G203-AVERAGE(G$5:G$486))/_xlfn.STDEV.S(G$5:G$486)</f>
        <v>0.71093844292300401</v>
      </c>
      <c r="M203" s="6">
        <f>(H203-AVERAGE(H$5:H$486))/_xlfn.STDEV.S(H$5:H$486)</f>
        <v>1.1620397376706828</v>
      </c>
      <c r="N203" s="6">
        <f>Table1[[#This Row],[PtsSD]]*$D$1+Table1[[#This Row],[AstSD]]*$E$1+Table1[[#This Row],[StlSD]]*$F$1+Table1[[#This Row],[BlkSD]]*$G$1+Table1[[#This Row],[RbdSD]]*$H$1</f>
        <v>7.8974649986835899E-2</v>
      </c>
    </row>
    <row r="204" spans="1:14" x14ac:dyDescent="0.25">
      <c r="A204" s="3">
        <v>200</v>
      </c>
      <c r="B204" s="3" t="s">
        <v>274</v>
      </c>
      <c r="C204" s="3" t="s">
        <v>41</v>
      </c>
      <c r="D204" s="4">
        <v>7.2</v>
      </c>
      <c r="E204" s="4">
        <v>0.8</v>
      </c>
      <c r="F204" s="4">
        <v>0.7</v>
      </c>
      <c r="G204" s="4">
        <v>0.6</v>
      </c>
      <c r="H204" s="4">
        <v>5.2</v>
      </c>
      <c r="I204" s="6">
        <f>(D204-AVERAGE(D$5:D$486))/_xlfn.STDEV.S(D$5:D$486)</f>
        <v>-0.15197871806692909</v>
      </c>
      <c r="J204" s="6">
        <f>(E204-AVERAGE(E$5:E$486))/_xlfn.STDEV.S(E$5:E$486)</f>
        <v>-0.53761007708260233</v>
      </c>
      <c r="K204" s="6">
        <f>(F204-AVERAGE(F$5:F$486))/_xlfn.STDEV.S(F$5:F$486)</f>
        <v>0.1538163088511898</v>
      </c>
      <c r="L204" s="6">
        <f>(G204-AVERAGE(G$5:G$486))/_xlfn.STDEV.S(G$5:G$486)</f>
        <v>0.48049302968232716</v>
      </c>
      <c r="M204" s="6">
        <f>(H204-AVERAGE(H$5:H$486))/_xlfn.STDEV.S(H$5:H$486)</f>
        <v>0.67720688455900158</v>
      </c>
      <c r="N204" s="6">
        <f>Table1[[#This Row],[PtsSD]]*$D$1+Table1[[#This Row],[AstSD]]*$E$1+Table1[[#This Row],[StlSD]]*$F$1+Table1[[#This Row],[BlkSD]]*$G$1+Table1[[#This Row],[RbdSD]]*$H$1</f>
        <v>7.7472146855228685E-2</v>
      </c>
    </row>
    <row r="205" spans="1:14" x14ac:dyDescent="0.25">
      <c r="A205" s="3">
        <v>201</v>
      </c>
      <c r="B205" s="3" t="s">
        <v>209</v>
      </c>
      <c r="C205" s="3" t="s">
        <v>55</v>
      </c>
      <c r="D205" s="4">
        <v>9.6999999999999993</v>
      </c>
      <c r="E205" s="4">
        <v>1.1000000000000001</v>
      </c>
      <c r="F205" s="4">
        <v>0.9</v>
      </c>
      <c r="G205" s="4">
        <v>0.2</v>
      </c>
      <c r="H205" s="4">
        <v>3.9</v>
      </c>
      <c r="I205" s="6">
        <f>(D205-AVERAGE(D$5:D$486))/_xlfn.STDEV.S(D$5:D$486)</f>
        <v>0.27490789095556495</v>
      </c>
      <c r="J205" s="6">
        <f>(E205-AVERAGE(E$5:E$486))/_xlfn.STDEV.S(E$5:E$486)</f>
        <v>-0.37308432650875201</v>
      </c>
      <c r="K205" s="6">
        <f>(F205-AVERAGE(F$5:F$486))/_xlfn.STDEV.S(F$5:F$486)</f>
        <v>0.61146730185288134</v>
      </c>
      <c r="L205" s="6">
        <f>(G205-AVERAGE(G$5:G$486))/_xlfn.STDEV.S(G$5:G$486)</f>
        <v>-0.44128862328038043</v>
      </c>
      <c r="M205" s="6">
        <f>(H205-AVERAGE(H$5:H$486))/_xlfn.STDEV.S(H$5:H$486)</f>
        <v>0.15197129368801343</v>
      </c>
      <c r="N205" s="6">
        <f>Table1[[#This Row],[PtsSD]]*$D$1+Table1[[#This Row],[AstSD]]*$E$1+Table1[[#This Row],[StlSD]]*$F$1+Table1[[#This Row],[BlkSD]]*$G$1+Table1[[#This Row],[RbdSD]]*$H$1</f>
        <v>6.3776562508396889E-2</v>
      </c>
    </row>
    <row r="206" spans="1:14" x14ac:dyDescent="0.25">
      <c r="A206" s="3">
        <v>202</v>
      </c>
      <c r="B206" s="3" t="s">
        <v>171</v>
      </c>
      <c r="C206" s="3" t="s">
        <v>80</v>
      </c>
      <c r="D206" s="4">
        <v>11.7</v>
      </c>
      <c r="E206" s="4">
        <v>2.2000000000000002</v>
      </c>
      <c r="F206" s="4">
        <v>0.5</v>
      </c>
      <c r="G206" s="4">
        <v>0.3</v>
      </c>
      <c r="H206" s="4">
        <v>2.4</v>
      </c>
      <c r="I206" s="6">
        <f>(D206-AVERAGE(D$5:D$486))/_xlfn.STDEV.S(D$5:D$486)</f>
        <v>0.61641717817356034</v>
      </c>
      <c r="J206" s="6">
        <f>(E206-AVERAGE(E$5:E$486))/_xlfn.STDEV.S(E$5:E$486)</f>
        <v>0.23017675892869904</v>
      </c>
      <c r="K206" s="6">
        <f>(F206-AVERAGE(F$5:F$486))/_xlfn.STDEV.S(F$5:F$486)</f>
        <v>-0.30383468415050141</v>
      </c>
      <c r="L206" s="6">
        <f>(G206-AVERAGE(G$5:G$486))/_xlfn.STDEV.S(G$5:G$486)</f>
        <v>-0.21084321003970355</v>
      </c>
      <c r="M206" s="6">
        <f>(H206-AVERAGE(H$5:H$486))/_xlfn.STDEV.S(H$5:H$486)</f>
        <v>-0.4540697727015881</v>
      </c>
      <c r="N206" s="6">
        <f>Table1[[#This Row],[PtsSD]]*$D$1+Table1[[#This Row],[AstSD]]*$E$1+Table1[[#This Row],[StlSD]]*$F$1+Table1[[#This Row],[BlkSD]]*$G$1+Table1[[#This Row],[RbdSD]]*$H$1</f>
        <v>6.2944866568959507E-2</v>
      </c>
    </row>
    <row r="207" spans="1:14" x14ac:dyDescent="0.25">
      <c r="A207" s="3">
        <v>203</v>
      </c>
      <c r="B207" s="3" t="s">
        <v>288</v>
      </c>
      <c r="C207" s="3" t="s">
        <v>80</v>
      </c>
      <c r="D207" s="4">
        <v>6.8</v>
      </c>
      <c r="E207" s="4">
        <v>0.7</v>
      </c>
      <c r="F207" s="4">
        <v>0.5</v>
      </c>
      <c r="G207" s="4">
        <v>0.7</v>
      </c>
      <c r="H207" s="4">
        <v>5.8</v>
      </c>
      <c r="I207" s="6">
        <f>(D207-AVERAGE(D$5:D$486))/_xlfn.STDEV.S(D$5:D$486)</f>
        <v>-0.22028057551052821</v>
      </c>
      <c r="J207" s="6">
        <f>(E207-AVERAGE(E$5:E$486))/_xlfn.STDEV.S(E$5:E$486)</f>
        <v>-0.59245199394055248</v>
      </c>
      <c r="K207" s="6">
        <f>(F207-AVERAGE(F$5:F$486))/_xlfn.STDEV.S(F$5:F$486)</f>
        <v>-0.30383468415050141</v>
      </c>
      <c r="L207" s="6">
        <f>(G207-AVERAGE(G$5:G$486))/_xlfn.STDEV.S(G$5:G$486)</f>
        <v>0.71093844292300401</v>
      </c>
      <c r="M207" s="6">
        <f>(H207-AVERAGE(H$5:H$486))/_xlfn.STDEV.S(H$5:H$486)</f>
        <v>0.91962331111484197</v>
      </c>
      <c r="N207" s="6">
        <f>Table1[[#This Row],[PtsSD]]*$D$1+Table1[[#This Row],[AstSD]]*$E$1+Table1[[#This Row],[StlSD]]*$F$1+Table1[[#This Row],[BlkSD]]*$G$1+Table1[[#This Row],[RbdSD]]*$H$1</f>
        <v>6.0415654597574822E-2</v>
      </c>
    </row>
    <row r="208" spans="1:14" x14ac:dyDescent="0.25">
      <c r="A208" s="3">
        <v>204</v>
      </c>
      <c r="B208" s="3" t="s">
        <v>215</v>
      </c>
      <c r="C208" s="3" t="s">
        <v>101</v>
      </c>
      <c r="D208" s="4">
        <v>9.6</v>
      </c>
      <c r="E208" s="4">
        <v>0.9</v>
      </c>
      <c r="F208" s="4">
        <v>0.7</v>
      </c>
      <c r="G208" s="4">
        <v>0.5</v>
      </c>
      <c r="H208" s="4">
        <v>3.7</v>
      </c>
      <c r="I208" s="6">
        <f>(D208-AVERAGE(D$5:D$486))/_xlfn.STDEV.S(D$5:D$486)</f>
        <v>0.25783242659466526</v>
      </c>
      <c r="J208" s="6">
        <f>(E208-AVERAGE(E$5:E$486))/_xlfn.STDEV.S(E$5:E$486)</f>
        <v>-0.48276816022465224</v>
      </c>
      <c r="K208" s="6">
        <f>(F208-AVERAGE(F$5:F$486))/_xlfn.STDEV.S(F$5:F$486)</f>
        <v>0.1538163088511898</v>
      </c>
      <c r="L208" s="6">
        <f>(G208-AVERAGE(G$5:G$486))/_xlfn.STDEV.S(G$5:G$486)</f>
        <v>0.2500476164416503</v>
      </c>
      <c r="M208" s="6">
        <f>(H208-AVERAGE(H$5:H$486))/_xlfn.STDEV.S(H$5:H$486)</f>
        <v>7.1165818169400014E-2</v>
      </c>
      <c r="N208" s="6">
        <f>Table1[[#This Row],[PtsSD]]*$D$1+Table1[[#This Row],[AstSD]]*$E$1+Table1[[#This Row],[StlSD]]*$F$1+Table1[[#This Row],[BlkSD]]*$G$1+Table1[[#This Row],[RbdSD]]*$H$1</f>
        <v>5.5608848361275144E-2</v>
      </c>
    </row>
    <row r="209" spans="1:14" x14ac:dyDescent="0.25">
      <c r="A209" s="3">
        <v>205</v>
      </c>
      <c r="B209" s="3" t="s">
        <v>185</v>
      </c>
      <c r="C209" s="3" t="s">
        <v>39</v>
      </c>
      <c r="D209" s="4">
        <v>10.9</v>
      </c>
      <c r="E209" s="4">
        <v>1</v>
      </c>
      <c r="F209" s="4">
        <v>0.8</v>
      </c>
      <c r="G209" s="4">
        <v>0.3</v>
      </c>
      <c r="H209" s="4">
        <v>3.1</v>
      </c>
      <c r="I209" s="6">
        <f>(D209-AVERAGE(D$5:D$486))/_xlfn.STDEV.S(D$5:D$486)</f>
        <v>0.47981346328636237</v>
      </c>
      <c r="J209" s="6">
        <f>(E209-AVERAGE(E$5:E$486))/_xlfn.STDEV.S(E$5:E$486)</f>
        <v>-0.42792624336670215</v>
      </c>
      <c r="K209" s="6">
        <f>(F209-AVERAGE(F$5:F$486))/_xlfn.STDEV.S(F$5:F$486)</f>
        <v>0.38264180535203568</v>
      </c>
      <c r="L209" s="6">
        <f>(G209-AVERAGE(G$5:G$486))/_xlfn.STDEV.S(G$5:G$486)</f>
        <v>-0.21084321003970355</v>
      </c>
      <c r="M209" s="6">
        <f>(H209-AVERAGE(H$5:H$486))/_xlfn.STDEV.S(H$5:H$486)</f>
        <v>-0.17125060838644063</v>
      </c>
      <c r="N209" s="6">
        <f>Table1[[#This Row],[PtsSD]]*$D$1+Table1[[#This Row],[AstSD]]*$E$1+Table1[[#This Row],[StlSD]]*$F$1+Table1[[#This Row],[BlkSD]]*$G$1+Table1[[#This Row],[RbdSD]]*$H$1</f>
        <v>4.9878457932129951E-2</v>
      </c>
    </row>
    <row r="210" spans="1:14" x14ac:dyDescent="0.25">
      <c r="A210" s="3">
        <v>206</v>
      </c>
      <c r="B210" s="3" t="s">
        <v>238</v>
      </c>
      <c r="C210" s="3" t="s">
        <v>101</v>
      </c>
      <c r="D210" s="4">
        <v>8.6999999999999993</v>
      </c>
      <c r="E210" s="4">
        <v>3.9</v>
      </c>
      <c r="F210" s="4">
        <v>0.7</v>
      </c>
      <c r="G210" s="4">
        <v>0.1</v>
      </c>
      <c r="H210" s="4">
        <v>1.8</v>
      </c>
      <c r="I210" s="6">
        <f>(D210-AVERAGE(D$5:D$486))/_xlfn.STDEV.S(D$5:D$486)</f>
        <v>0.10415324734656728</v>
      </c>
      <c r="J210" s="6">
        <f>(E210-AVERAGE(E$5:E$486))/_xlfn.STDEV.S(E$5:E$486)</f>
        <v>1.1624893455138505</v>
      </c>
      <c r="K210" s="6">
        <f>(F210-AVERAGE(F$5:F$486))/_xlfn.STDEV.S(F$5:F$486)</f>
        <v>0.1538163088511898</v>
      </c>
      <c r="L210" s="6">
        <f>(G210-AVERAGE(G$5:G$486))/_xlfn.STDEV.S(G$5:G$486)</f>
        <v>-0.67173403652105745</v>
      </c>
      <c r="M210" s="6">
        <f>(H210-AVERAGE(H$5:H$486))/_xlfn.STDEV.S(H$5:H$486)</f>
        <v>-0.69648619925742861</v>
      </c>
      <c r="N210" s="6">
        <f>Table1[[#This Row],[PtsSD]]*$D$1+Table1[[#This Row],[AstSD]]*$E$1+Table1[[#This Row],[StlSD]]*$F$1+Table1[[#This Row],[BlkSD]]*$G$1+Table1[[#This Row],[RbdSD]]*$H$1</f>
        <v>4.6758944304774397E-2</v>
      </c>
    </row>
    <row r="211" spans="1:14" x14ac:dyDescent="0.25">
      <c r="A211" s="3">
        <v>207</v>
      </c>
      <c r="B211" s="3" t="s">
        <v>173</v>
      </c>
      <c r="C211" s="3" t="s">
        <v>95</v>
      </c>
      <c r="D211" s="4">
        <v>11.4</v>
      </c>
      <c r="E211" s="4">
        <v>2.2000000000000002</v>
      </c>
      <c r="F211" s="4">
        <v>0.6</v>
      </c>
      <c r="G211" s="4">
        <v>0.1</v>
      </c>
      <c r="H211" s="4">
        <v>2.8</v>
      </c>
      <c r="I211" s="6">
        <f>(D211-AVERAGE(D$5:D$486))/_xlfn.STDEV.S(D$5:D$486)</f>
        <v>0.56519078509086118</v>
      </c>
      <c r="J211" s="6">
        <f>(E211-AVERAGE(E$5:E$486))/_xlfn.STDEV.S(E$5:E$486)</f>
        <v>0.23017675892869904</v>
      </c>
      <c r="K211" s="6">
        <f>(F211-AVERAGE(F$5:F$486))/_xlfn.STDEV.S(F$5:F$486)</f>
        <v>-7.5009187649655806E-2</v>
      </c>
      <c r="L211" s="6">
        <f>(G211-AVERAGE(G$5:G$486))/_xlfn.STDEV.S(G$5:G$486)</f>
        <v>-0.67173403652105745</v>
      </c>
      <c r="M211" s="6">
        <f>(H211-AVERAGE(H$5:H$486))/_xlfn.STDEV.S(H$5:H$486)</f>
        <v>-0.29245882166436105</v>
      </c>
      <c r="N211" s="6">
        <f>Table1[[#This Row],[PtsSD]]*$D$1+Table1[[#This Row],[AstSD]]*$E$1+Table1[[#This Row],[StlSD]]*$F$1+Table1[[#This Row],[BlkSD]]*$G$1+Table1[[#This Row],[RbdSD]]*$H$1</f>
        <v>4.5089339354518969E-2</v>
      </c>
    </row>
    <row r="212" spans="1:14" x14ac:dyDescent="0.25">
      <c r="A212" s="3">
        <v>208</v>
      </c>
      <c r="B212" s="3" t="s">
        <v>216</v>
      </c>
      <c r="C212" s="3" t="s">
        <v>39</v>
      </c>
      <c r="D212" s="4">
        <v>9.6</v>
      </c>
      <c r="E212" s="4">
        <v>4.0999999999999996</v>
      </c>
      <c r="F212" s="4">
        <v>0.4</v>
      </c>
      <c r="G212" s="4">
        <v>0.1</v>
      </c>
      <c r="H212" s="4">
        <v>2.2000000000000002</v>
      </c>
      <c r="I212" s="6">
        <f>(D212-AVERAGE(D$5:D$486))/_xlfn.STDEV.S(D$5:D$486)</f>
        <v>0.25783242659466526</v>
      </c>
      <c r="J212" s="6">
        <f>(E212-AVERAGE(E$5:E$486))/_xlfn.STDEV.S(E$5:E$486)</f>
        <v>1.2721731792297504</v>
      </c>
      <c r="K212" s="6">
        <f>(F212-AVERAGE(F$5:F$486))/_xlfn.STDEV.S(F$5:F$486)</f>
        <v>-0.53266018065134701</v>
      </c>
      <c r="L212" s="6">
        <f>(G212-AVERAGE(G$5:G$486))/_xlfn.STDEV.S(G$5:G$486)</f>
        <v>-0.67173403652105745</v>
      </c>
      <c r="M212" s="6">
        <f>(H212-AVERAGE(H$5:H$486))/_xlfn.STDEV.S(H$5:H$486)</f>
        <v>-0.53487524822020149</v>
      </c>
      <c r="N212" s="6">
        <f>Table1[[#This Row],[PtsSD]]*$D$1+Table1[[#This Row],[AstSD]]*$E$1+Table1[[#This Row],[StlSD]]*$F$1+Table1[[#This Row],[BlkSD]]*$G$1+Table1[[#This Row],[RbdSD]]*$H$1</f>
        <v>4.4150181604448668E-2</v>
      </c>
    </row>
    <row r="213" spans="1:14" x14ac:dyDescent="0.25">
      <c r="A213" s="3">
        <v>209</v>
      </c>
      <c r="B213" s="3" t="s">
        <v>287</v>
      </c>
      <c r="C213" s="3" t="s">
        <v>60</v>
      </c>
      <c r="D213" s="4">
        <v>6.8</v>
      </c>
      <c r="E213" s="4">
        <v>0.9</v>
      </c>
      <c r="F213" s="4">
        <v>0.6</v>
      </c>
      <c r="G213" s="4">
        <v>0.6</v>
      </c>
      <c r="H213" s="4">
        <v>5.3</v>
      </c>
      <c r="I213" s="6">
        <f>(D213-AVERAGE(D$5:D$486))/_xlfn.STDEV.S(D$5:D$486)</f>
        <v>-0.22028057551052821</v>
      </c>
      <c r="J213" s="6">
        <f>(E213-AVERAGE(E$5:E$486))/_xlfn.STDEV.S(E$5:E$486)</f>
        <v>-0.48276816022465224</v>
      </c>
      <c r="K213" s="6">
        <f>(F213-AVERAGE(F$5:F$486))/_xlfn.STDEV.S(F$5:F$486)</f>
        <v>-7.5009187649655806E-2</v>
      </c>
      <c r="L213" s="6">
        <f>(G213-AVERAGE(G$5:G$486))/_xlfn.STDEV.S(G$5:G$486)</f>
        <v>0.48049302968232716</v>
      </c>
      <c r="M213" s="6">
        <f>(H213-AVERAGE(H$5:H$486))/_xlfn.STDEV.S(H$5:H$486)</f>
        <v>0.71760962231830816</v>
      </c>
      <c r="N213" s="6">
        <f>Table1[[#This Row],[PtsSD]]*$D$1+Table1[[#This Row],[AstSD]]*$E$1+Table1[[#This Row],[StlSD]]*$F$1+Table1[[#This Row],[BlkSD]]*$G$1+Table1[[#This Row],[RbdSD]]*$H$1</f>
        <v>4.170669607047342E-2</v>
      </c>
    </row>
    <row r="214" spans="1:14" x14ac:dyDescent="0.25">
      <c r="A214" s="3">
        <v>210</v>
      </c>
      <c r="B214" s="3" t="s">
        <v>372</v>
      </c>
      <c r="C214" s="3" t="s">
        <v>23</v>
      </c>
      <c r="D214" s="4">
        <v>4.3</v>
      </c>
      <c r="E214" s="4">
        <v>1.6</v>
      </c>
      <c r="F214" s="4">
        <v>0.8</v>
      </c>
      <c r="G214" s="4">
        <v>0.8</v>
      </c>
      <c r="H214" s="4">
        <v>4.2</v>
      </c>
      <c r="I214" s="6">
        <f>(D214-AVERAGE(D$5:D$486))/_xlfn.STDEV.S(D$5:D$486)</f>
        <v>-0.64716718453302235</v>
      </c>
      <c r="J214" s="6">
        <f>(E214-AVERAGE(E$5:E$486))/_xlfn.STDEV.S(E$5:E$486)</f>
        <v>-9.8874742219001568E-2</v>
      </c>
      <c r="K214" s="6">
        <f>(F214-AVERAGE(F$5:F$486))/_xlfn.STDEV.S(F$5:F$486)</f>
        <v>0.38264180535203568</v>
      </c>
      <c r="L214" s="6">
        <f>(G214-AVERAGE(G$5:G$486))/_xlfn.STDEV.S(G$5:G$486)</f>
        <v>0.94138385616368114</v>
      </c>
      <c r="M214" s="6">
        <f>(H214-AVERAGE(H$5:H$486))/_xlfn.STDEV.S(H$5:H$486)</f>
        <v>0.27317950696593385</v>
      </c>
      <c r="N214" s="6">
        <f>Table1[[#This Row],[PtsSD]]*$D$1+Table1[[#This Row],[AstSD]]*$E$1+Table1[[#This Row],[StlSD]]*$F$1+Table1[[#This Row],[BlkSD]]*$G$1+Table1[[#This Row],[RbdSD]]*$H$1</f>
        <v>3.9314646816837273E-2</v>
      </c>
    </row>
    <row r="215" spans="1:14" x14ac:dyDescent="0.25">
      <c r="A215" s="3">
        <v>211</v>
      </c>
      <c r="B215" s="3" t="s">
        <v>304</v>
      </c>
      <c r="C215" s="3" t="s">
        <v>27</v>
      </c>
      <c r="D215" s="4">
        <v>6.3</v>
      </c>
      <c r="E215" s="4">
        <v>1</v>
      </c>
      <c r="F215" s="4">
        <v>0.8</v>
      </c>
      <c r="G215" s="4">
        <v>0.7</v>
      </c>
      <c r="H215" s="4">
        <v>4.0999999999999996</v>
      </c>
      <c r="I215" s="6">
        <f>(D215-AVERAGE(D$5:D$486))/_xlfn.STDEV.S(D$5:D$486)</f>
        <v>-0.30565789731502707</v>
      </c>
      <c r="J215" s="6">
        <f>(E215-AVERAGE(E$5:E$486))/_xlfn.STDEV.S(E$5:E$486)</f>
        <v>-0.42792624336670215</v>
      </c>
      <c r="K215" s="6">
        <f>(F215-AVERAGE(F$5:F$486))/_xlfn.STDEV.S(F$5:F$486)</f>
        <v>0.38264180535203568</v>
      </c>
      <c r="L215" s="6">
        <f>(G215-AVERAGE(G$5:G$486))/_xlfn.STDEV.S(G$5:G$486)</f>
        <v>0.71093844292300401</v>
      </c>
      <c r="M215" s="6">
        <f>(H215-AVERAGE(H$5:H$486))/_xlfn.STDEV.S(H$5:H$486)</f>
        <v>0.23277676920662688</v>
      </c>
      <c r="N215" s="6">
        <f>Table1[[#This Row],[PtsSD]]*$D$1+Table1[[#This Row],[AstSD]]*$E$1+Table1[[#This Row],[StlSD]]*$F$1+Table1[[#This Row],[BlkSD]]*$G$1+Table1[[#This Row],[RbdSD]]*$H$1</f>
        <v>3.3309773214732774E-2</v>
      </c>
    </row>
    <row r="216" spans="1:14" x14ac:dyDescent="0.25">
      <c r="A216" s="3">
        <v>212</v>
      </c>
      <c r="B216" s="3" t="s">
        <v>233</v>
      </c>
      <c r="C216" s="3" t="s">
        <v>84</v>
      </c>
      <c r="D216" s="4">
        <v>9</v>
      </c>
      <c r="E216" s="4">
        <v>3.2</v>
      </c>
      <c r="F216" s="4">
        <v>0.7</v>
      </c>
      <c r="G216" s="4">
        <v>0.2</v>
      </c>
      <c r="H216" s="4">
        <v>1.9</v>
      </c>
      <c r="I216" s="6">
        <f>(D216-AVERAGE(D$5:D$486))/_xlfn.STDEV.S(D$5:D$486)</f>
        <v>0.15537964042926672</v>
      </c>
      <c r="J216" s="6">
        <f>(E216-AVERAGE(E$5:E$486))/_xlfn.STDEV.S(E$5:E$486)</f>
        <v>0.77859592750819995</v>
      </c>
      <c r="K216" s="6">
        <f>(F216-AVERAGE(F$5:F$486))/_xlfn.STDEV.S(F$5:F$486)</f>
        <v>0.1538163088511898</v>
      </c>
      <c r="L216" s="6">
        <f>(G216-AVERAGE(G$5:G$486))/_xlfn.STDEV.S(G$5:G$486)</f>
        <v>-0.44128862328038043</v>
      </c>
      <c r="M216" s="6">
        <f>(H216-AVERAGE(H$5:H$486))/_xlfn.STDEV.S(H$5:H$486)</f>
        <v>-0.65608346149812191</v>
      </c>
      <c r="N216" s="6">
        <f>Table1[[#This Row],[PtsSD]]*$D$1+Table1[[#This Row],[AstSD]]*$E$1+Table1[[#This Row],[StlSD]]*$F$1+Table1[[#This Row],[BlkSD]]*$G$1+Table1[[#This Row],[RbdSD]]*$H$1</f>
        <v>2.7995538166417006E-2</v>
      </c>
    </row>
    <row r="217" spans="1:14" x14ac:dyDescent="0.25">
      <c r="A217" s="3">
        <v>213</v>
      </c>
      <c r="B217" s="3" t="s">
        <v>202</v>
      </c>
      <c r="C217" s="3" t="s">
        <v>74</v>
      </c>
      <c r="D217" s="4">
        <v>10</v>
      </c>
      <c r="E217" s="4">
        <v>1.2</v>
      </c>
      <c r="F217" s="4">
        <v>1</v>
      </c>
      <c r="G217" s="4">
        <v>0.2</v>
      </c>
      <c r="H217" s="4">
        <v>2.7</v>
      </c>
      <c r="I217" s="6">
        <f>(D217-AVERAGE(D$5:D$486))/_xlfn.STDEV.S(D$5:D$486)</f>
        <v>0.32613428403826439</v>
      </c>
      <c r="J217" s="6">
        <f>(E217-AVERAGE(E$5:E$486))/_xlfn.STDEV.S(E$5:E$486)</f>
        <v>-0.31824240965080203</v>
      </c>
      <c r="K217" s="6">
        <f>(F217-AVERAGE(F$5:F$486))/_xlfn.STDEV.S(F$5:F$486)</f>
        <v>0.84029279835372694</v>
      </c>
      <c r="L217" s="6">
        <f>(G217-AVERAGE(G$5:G$486))/_xlfn.STDEV.S(G$5:G$486)</f>
        <v>-0.44128862328038043</v>
      </c>
      <c r="M217" s="6">
        <f>(H217-AVERAGE(H$5:H$486))/_xlfn.STDEV.S(H$5:H$486)</f>
        <v>-0.33286155942366769</v>
      </c>
      <c r="N217" s="6">
        <f>Table1[[#This Row],[PtsSD]]*$D$1+Table1[[#This Row],[AstSD]]*$E$1+Table1[[#This Row],[StlSD]]*$F$1+Table1[[#This Row],[BlkSD]]*$G$1+Table1[[#This Row],[RbdSD]]*$H$1</f>
        <v>2.7470117657587334E-2</v>
      </c>
    </row>
    <row r="218" spans="1:14" x14ac:dyDescent="0.25">
      <c r="A218" s="3">
        <v>214</v>
      </c>
      <c r="B218" s="3" t="s">
        <v>267</v>
      </c>
      <c r="C218" s="3" t="s">
        <v>76</v>
      </c>
      <c r="D218" s="4">
        <v>7.6</v>
      </c>
      <c r="E218" s="4">
        <v>1.1000000000000001</v>
      </c>
      <c r="F218" s="4">
        <v>0.6</v>
      </c>
      <c r="G218" s="4">
        <v>0.4</v>
      </c>
      <c r="H218" s="4">
        <v>5.2</v>
      </c>
      <c r="I218" s="6">
        <f>(D218-AVERAGE(D$5:D$486))/_xlfn.STDEV.S(D$5:D$486)</f>
        <v>-8.3676860623330102E-2</v>
      </c>
      <c r="J218" s="6">
        <f>(E218-AVERAGE(E$5:E$486))/_xlfn.STDEV.S(E$5:E$486)</f>
        <v>-0.37308432650875201</v>
      </c>
      <c r="K218" s="6">
        <f>(F218-AVERAGE(F$5:F$486))/_xlfn.STDEV.S(F$5:F$486)</f>
        <v>-7.5009187649655806E-2</v>
      </c>
      <c r="L218" s="6">
        <f>(G218-AVERAGE(G$5:G$486))/_xlfn.STDEV.S(G$5:G$486)</f>
        <v>1.9602203200973445E-2</v>
      </c>
      <c r="M218" s="6">
        <f>(H218-AVERAGE(H$5:H$486))/_xlfn.STDEV.S(H$5:H$486)</f>
        <v>0.67720688455900158</v>
      </c>
      <c r="N218" s="6">
        <f>Table1[[#This Row],[PtsSD]]*$D$1+Table1[[#This Row],[AstSD]]*$E$1+Table1[[#This Row],[StlSD]]*$F$1+Table1[[#This Row],[BlkSD]]*$G$1+Table1[[#This Row],[RbdSD]]*$H$1</f>
        <v>2.7410405755748546E-2</v>
      </c>
    </row>
    <row r="219" spans="1:14" x14ac:dyDescent="0.25">
      <c r="A219" s="3">
        <v>215</v>
      </c>
      <c r="B219" s="3" t="s">
        <v>213</v>
      </c>
      <c r="C219" s="3" t="s">
        <v>86</v>
      </c>
      <c r="D219" s="4">
        <v>9.6</v>
      </c>
      <c r="E219" s="4">
        <v>1.5</v>
      </c>
      <c r="F219" s="4">
        <v>0.8</v>
      </c>
      <c r="G219" s="4">
        <v>0.4</v>
      </c>
      <c r="H219" s="4">
        <v>2.4</v>
      </c>
      <c r="I219" s="6">
        <f>(D219-AVERAGE(D$5:D$486))/_xlfn.STDEV.S(D$5:D$486)</f>
        <v>0.25783242659466526</v>
      </c>
      <c r="J219" s="6">
        <f>(E219-AVERAGE(E$5:E$486))/_xlfn.STDEV.S(E$5:E$486)</f>
        <v>-0.1537166590769517</v>
      </c>
      <c r="K219" s="6">
        <f>(F219-AVERAGE(F$5:F$486))/_xlfn.STDEV.S(F$5:F$486)</f>
        <v>0.38264180535203568</v>
      </c>
      <c r="L219" s="6">
        <f>(G219-AVERAGE(G$5:G$486))/_xlfn.STDEV.S(G$5:G$486)</f>
        <v>1.9602203200973445E-2</v>
      </c>
      <c r="M219" s="6">
        <f>(H219-AVERAGE(H$5:H$486))/_xlfn.STDEV.S(H$5:H$486)</f>
        <v>-0.4540697727015881</v>
      </c>
      <c r="N219" s="6">
        <f>Table1[[#This Row],[PtsSD]]*$D$1+Table1[[#This Row],[AstSD]]*$E$1+Table1[[#This Row],[StlSD]]*$F$1+Table1[[#This Row],[BlkSD]]*$G$1+Table1[[#This Row],[RbdSD]]*$H$1</f>
        <v>1.6129042905642973E-2</v>
      </c>
    </row>
    <row r="220" spans="1:14" x14ac:dyDescent="0.25">
      <c r="A220" s="3">
        <v>216</v>
      </c>
      <c r="B220" s="3" t="s">
        <v>192</v>
      </c>
      <c r="C220" s="3" t="s">
        <v>84</v>
      </c>
      <c r="D220" s="4">
        <v>10.4</v>
      </c>
      <c r="E220" s="4">
        <v>2.5</v>
      </c>
      <c r="F220" s="4">
        <v>0.8</v>
      </c>
      <c r="G220" s="4">
        <v>0.1</v>
      </c>
      <c r="H220" s="4">
        <v>1.8</v>
      </c>
      <c r="I220" s="6">
        <f>(D220-AVERAGE(D$5:D$486))/_xlfn.STDEV.S(D$5:D$486)</f>
        <v>0.39443614148186351</v>
      </c>
      <c r="J220" s="6">
        <f>(E220-AVERAGE(E$5:E$486))/_xlfn.STDEV.S(E$5:E$486)</f>
        <v>0.3947025095025492</v>
      </c>
      <c r="K220" s="6">
        <f>(F220-AVERAGE(F$5:F$486))/_xlfn.STDEV.S(F$5:F$486)</f>
        <v>0.38264180535203568</v>
      </c>
      <c r="L220" s="6">
        <f>(G220-AVERAGE(G$5:G$486))/_xlfn.STDEV.S(G$5:G$486)</f>
        <v>-0.67173403652105745</v>
      </c>
      <c r="M220" s="6">
        <f>(H220-AVERAGE(H$5:H$486))/_xlfn.STDEV.S(H$5:H$486)</f>
        <v>-0.69648619925742861</v>
      </c>
      <c r="N220" s="6">
        <f>Table1[[#This Row],[PtsSD]]*$D$1+Table1[[#This Row],[AstSD]]*$E$1+Table1[[#This Row],[StlSD]]*$F$1+Table1[[#This Row],[BlkSD]]*$G$1+Table1[[#This Row],[RbdSD]]*$H$1</f>
        <v>1.4610269818229882E-2</v>
      </c>
    </row>
    <row r="221" spans="1:14" x14ac:dyDescent="0.25">
      <c r="A221" s="3">
        <v>217</v>
      </c>
      <c r="B221" s="3" t="s">
        <v>298</v>
      </c>
      <c r="C221" s="3" t="s">
        <v>86</v>
      </c>
      <c r="D221" s="4">
        <v>6.4</v>
      </c>
      <c r="E221" s="4">
        <v>0.5</v>
      </c>
      <c r="F221" s="4">
        <v>0.4</v>
      </c>
      <c r="G221" s="4">
        <v>0.9</v>
      </c>
      <c r="H221" s="4">
        <v>5.2</v>
      </c>
      <c r="I221" s="6">
        <f>(D221-AVERAGE(D$5:D$486))/_xlfn.STDEV.S(D$5:D$486)</f>
        <v>-0.28858243295412717</v>
      </c>
      <c r="J221" s="6">
        <f>(E221-AVERAGE(E$5:E$486))/_xlfn.STDEV.S(E$5:E$486)</f>
        <v>-0.70213582765645266</v>
      </c>
      <c r="K221" s="6">
        <f>(F221-AVERAGE(F$5:F$486))/_xlfn.STDEV.S(F$5:F$486)</f>
        <v>-0.53266018065134701</v>
      </c>
      <c r="L221" s="6">
        <f>(G221-AVERAGE(G$5:G$486))/_xlfn.STDEV.S(G$5:G$486)</f>
        <v>1.1718292694043579</v>
      </c>
      <c r="M221" s="6">
        <f>(H221-AVERAGE(H$5:H$486))/_xlfn.STDEV.S(H$5:H$486)</f>
        <v>0.67720688455900158</v>
      </c>
      <c r="N221" s="6">
        <f>Table1[[#This Row],[PtsSD]]*$D$1+Table1[[#This Row],[AstSD]]*$E$1+Table1[[#This Row],[StlSD]]*$F$1+Table1[[#This Row],[BlkSD]]*$G$1+Table1[[#This Row],[RbdSD]]*$H$1</f>
        <v>4.3148448072233003E-3</v>
      </c>
    </row>
    <row r="222" spans="1:14" x14ac:dyDescent="0.25">
      <c r="A222" s="3">
        <v>218</v>
      </c>
      <c r="B222" s="3" t="s">
        <v>226</v>
      </c>
      <c r="C222" s="3" t="s">
        <v>93</v>
      </c>
      <c r="D222" s="4">
        <v>9.3000000000000007</v>
      </c>
      <c r="E222" s="4">
        <v>2.7</v>
      </c>
      <c r="F222" s="4">
        <v>0.8</v>
      </c>
      <c r="G222" s="4">
        <v>0.1</v>
      </c>
      <c r="H222" s="4">
        <v>2</v>
      </c>
      <c r="I222" s="6">
        <f>(D222-AVERAGE(D$5:D$486))/_xlfn.STDEV.S(D$5:D$486)</f>
        <v>0.20660603351196613</v>
      </c>
      <c r="J222" s="6">
        <f>(E222-AVERAGE(E$5:E$486))/_xlfn.STDEV.S(E$5:E$486)</f>
        <v>0.50438634321844955</v>
      </c>
      <c r="K222" s="6">
        <f>(F222-AVERAGE(F$5:F$486))/_xlfn.STDEV.S(F$5:F$486)</f>
        <v>0.38264180535203568</v>
      </c>
      <c r="L222" s="6">
        <f>(G222-AVERAGE(G$5:G$486))/_xlfn.STDEV.S(G$5:G$486)</f>
        <v>-0.67173403652105745</v>
      </c>
      <c r="M222" s="6">
        <f>(H222-AVERAGE(H$5:H$486))/_xlfn.STDEV.S(H$5:H$486)</f>
        <v>-0.61568072373881511</v>
      </c>
      <c r="N222" s="6">
        <f>Table1[[#This Row],[PtsSD]]*$D$1+Table1[[#This Row],[AstSD]]*$E$1+Table1[[#This Row],[StlSD]]*$F$1+Table1[[#This Row],[BlkSD]]*$G$1+Table1[[#This Row],[RbdSD]]*$H$1</f>
        <v>-3.6409007258365322E-3</v>
      </c>
    </row>
    <row r="223" spans="1:14" x14ac:dyDescent="0.25">
      <c r="A223" s="3">
        <v>219</v>
      </c>
      <c r="B223" s="3" t="s">
        <v>277</v>
      </c>
      <c r="C223" s="3" t="s">
        <v>80</v>
      </c>
      <c r="D223" s="4">
        <v>7.2</v>
      </c>
      <c r="E223" s="4">
        <v>3.2</v>
      </c>
      <c r="F223" s="4">
        <v>0.6</v>
      </c>
      <c r="G223" s="4">
        <v>0.3</v>
      </c>
      <c r="H223" s="4">
        <v>2.6</v>
      </c>
      <c r="I223" s="6">
        <f>(D223-AVERAGE(D$5:D$486))/_xlfn.STDEV.S(D$5:D$486)</f>
        <v>-0.15197871806692909</v>
      </c>
      <c r="J223" s="6">
        <f>(E223-AVERAGE(E$5:E$486))/_xlfn.STDEV.S(E$5:E$486)</f>
        <v>0.77859592750819995</v>
      </c>
      <c r="K223" s="6">
        <f>(F223-AVERAGE(F$5:F$486))/_xlfn.STDEV.S(F$5:F$486)</f>
        <v>-7.5009187649655806E-2</v>
      </c>
      <c r="L223" s="6">
        <f>(G223-AVERAGE(G$5:G$486))/_xlfn.STDEV.S(G$5:G$486)</f>
        <v>-0.21084321003970355</v>
      </c>
      <c r="M223" s="6">
        <f>(H223-AVERAGE(H$5:H$486))/_xlfn.STDEV.S(H$5:H$486)</f>
        <v>-0.37326429718297449</v>
      </c>
      <c r="N223" s="6">
        <f>Table1[[#This Row],[PtsSD]]*$D$1+Table1[[#This Row],[AstSD]]*$E$1+Table1[[#This Row],[StlSD]]*$F$1+Table1[[#This Row],[BlkSD]]*$G$1+Table1[[#This Row],[RbdSD]]*$H$1</f>
        <v>-7.4051490084375421E-3</v>
      </c>
    </row>
    <row r="224" spans="1:14" x14ac:dyDescent="0.25">
      <c r="A224" s="3">
        <v>220</v>
      </c>
      <c r="B224" s="3" t="s">
        <v>221</v>
      </c>
      <c r="C224" s="3" t="s">
        <v>50</v>
      </c>
      <c r="D224" s="4">
        <v>9.4</v>
      </c>
      <c r="E224" s="4">
        <v>3.3</v>
      </c>
      <c r="F224" s="4">
        <v>0.6</v>
      </c>
      <c r="G224" s="4">
        <v>0.1</v>
      </c>
      <c r="H224" s="4">
        <v>1.9</v>
      </c>
      <c r="I224" s="6">
        <f>(D224-AVERAGE(D$5:D$486))/_xlfn.STDEV.S(D$5:D$486)</f>
        <v>0.22368149787286584</v>
      </c>
      <c r="J224" s="6">
        <f>(E224-AVERAGE(E$5:E$486))/_xlfn.STDEV.S(E$5:E$486)</f>
        <v>0.83343784436614987</v>
      </c>
      <c r="K224" s="6">
        <f>(F224-AVERAGE(F$5:F$486))/_xlfn.STDEV.S(F$5:F$486)</f>
        <v>-7.5009187649655806E-2</v>
      </c>
      <c r="L224" s="6">
        <f>(G224-AVERAGE(G$5:G$486))/_xlfn.STDEV.S(G$5:G$486)</f>
        <v>-0.67173403652105745</v>
      </c>
      <c r="M224" s="6">
        <f>(H224-AVERAGE(H$5:H$486))/_xlfn.STDEV.S(H$5:H$486)</f>
        <v>-0.65608346149812191</v>
      </c>
      <c r="N224" s="6">
        <f>Table1[[#This Row],[PtsSD]]*$D$1+Table1[[#This Row],[AstSD]]*$E$1+Table1[[#This Row],[StlSD]]*$F$1+Table1[[#This Row],[BlkSD]]*$G$1+Table1[[#This Row],[RbdSD]]*$H$1</f>
        <v>-9.4361576901416111E-3</v>
      </c>
    </row>
    <row r="225" spans="1:14" x14ac:dyDescent="0.25">
      <c r="A225" s="3">
        <v>221</v>
      </c>
      <c r="B225" s="3" t="s">
        <v>281</v>
      </c>
      <c r="C225" s="3" t="s">
        <v>84</v>
      </c>
      <c r="D225" s="4">
        <v>7</v>
      </c>
      <c r="E225" s="4">
        <v>0.4</v>
      </c>
      <c r="F225" s="4">
        <v>0.2</v>
      </c>
      <c r="G225" s="4">
        <v>1.4</v>
      </c>
      <c r="H225" s="4">
        <v>3.4</v>
      </c>
      <c r="I225" s="6">
        <f>(D225-AVERAGE(D$5:D$486))/_xlfn.STDEV.S(D$5:D$486)</f>
        <v>-0.18612964678872865</v>
      </c>
      <c r="J225" s="6">
        <f>(E225-AVERAGE(E$5:E$486))/_xlfn.STDEV.S(E$5:E$486)</f>
        <v>-0.7569777445144027</v>
      </c>
      <c r="K225" s="6">
        <f>(F225-AVERAGE(F$5:F$486))/_xlfn.STDEV.S(F$5:F$486)</f>
        <v>-0.99031117365303845</v>
      </c>
      <c r="L225" s="6">
        <f>(G225-AVERAGE(G$5:G$486))/_xlfn.STDEV.S(G$5:G$486)</f>
        <v>2.3240563356077426</v>
      </c>
      <c r="M225" s="6">
        <f>(H225-AVERAGE(H$5:H$486))/_xlfn.STDEV.S(H$5:H$486)</f>
        <v>-5.0042395108520404E-2</v>
      </c>
      <c r="N225" s="6">
        <f>Table1[[#This Row],[PtsSD]]*$D$1+Table1[[#This Row],[AstSD]]*$E$1+Table1[[#This Row],[StlSD]]*$F$1+Table1[[#This Row],[BlkSD]]*$G$1+Table1[[#This Row],[RbdSD]]*$H$1</f>
        <v>-1.7181147667997596E-2</v>
      </c>
    </row>
    <row r="226" spans="1:14" x14ac:dyDescent="0.25">
      <c r="A226" s="3">
        <v>222</v>
      </c>
      <c r="B226" s="3" t="s">
        <v>199</v>
      </c>
      <c r="C226" s="3" t="s">
        <v>104</v>
      </c>
      <c r="D226" s="4">
        <v>10.1</v>
      </c>
      <c r="E226" s="4">
        <v>1.6</v>
      </c>
      <c r="F226" s="4">
        <v>0.7</v>
      </c>
      <c r="G226" s="4">
        <v>0.2</v>
      </c>
      <c r="H226" s="4">
        <v>2.7</v>
      </c>
      <c r="I226" s="6">
        <f>(D226-AVERAGE(D$5:D$486))/_xlfn.STDEV.S(D$5:D$486)</f>
        <v>0.34320974839916407</v>
      </c>
      <c r="J226" s="6">
        <f>(E226-AVERAGE(E$5:E$486))/_xlfn.STDEV.S(E$5:E$486)</f>
        <v>-9.8874742219001568E-2</v>
      </c>
      <c r="K226" s="6">
        <f>(F226-AVERAGE(F$5:F$486))/_xlfn.STDEV.S(F$5:F$486)</f>
        <v>0.1538163088511898</v>
      </c>
      <c r="L226" s="6">
        <f>(G226-AVERAGE(G$5:G$486))/_xlfn.STDEV.S(G$5:G$486)</f>
        <v>-0.44128862328038043</v>
      </c>
      <c r="M226" s="6">
        <f>(H226-AVERAGE(H$5:H$486))/_xlfn.STDEV.S(H$5:H$486)</f>
        <v>-0.33286155942366769</v>
      </c>
      <c r="N226" s="6">
        <f>Table1[[#This Row],[PtsSD]]*$D$1+Table1[[#This Row],[AstSD]]*$E$1+Table1[[#This Row],[StlSD]]*$F$1+Table1[[#This Row],[BlkSD]]*$G$1+Table1[[#This Row],[RbdSD]]*$H$1</f>
        <v>-2.6505182973163247E-2</v>
      </c>
    </row>
    <row r="227" spans="1:14" x14ac:dyDescent="0.25">
      <c r="A227" s="3">
        <v>223</v>
      </c>
      <c r="B227" s="3" t="s">
        <v>312</v>
      </c>
      <c r="C227" s="3" t="s">
        <v>104</v>
      </c>
      <c r="D227" s="4">
        <v>6.1</v>
      </c>
      <c r="E227" s="4">
        <v>0.7</v>
      </c>
      <c r="F227" s="4">
        <v>0.6</v>
      </c>
      <c r="G227" s="4">
        <v>0.7</v>
      </c>
      <c r="H227" s="4">
        <v>4.7</v>
      </c>
      <c r="I227" s="6">
        <f>(D227-AVERAGE(D$5:D$486))/_xlfn.STDEV.S(D$5:D$486)</f>
        <v>-0.33980882603682661</v>
      </c>
      <c r="J227" s="6">
        <f>(E227-AVERAGE(E$5:E$486))/_xlfn.STDEV.S(E$5:E$486)</f>
        <v>-0.59245199394055248</v>
      </c>
      <c r="K227" s="6">
        <f>(F227-AVERAGE(F$5:F$486))/_xlfn.STDEV.S(F$5:F$486)</f>
        <v>-7.5009187649655806E-2</v>
      </c>
      <c r="L227" s="6">
        <f>(G227-AVERAGE(G$5:G$486))/_xlfn.STDEV.S(G$5:G$486)</f>
        <v>0.71093844292300401</v>
      </c>
      <c r="M227" s="6">
        <f>(H227-AVERAGE(H$5:H$486))/_xlfn.STDEV.S(H$5:H$486)</f>
        <v>0.47519319576246771</v>
      </c>
      <c r="N227" s="6">
        <f>Table1[[#This Row],[PtsSD]]*$D$1+Table1[[#This Row],[AstSD]]*$E$1+Table1[[#This Row],[StlSD]]*$F$1+Table1[[#This Row],[BlkSD]]*$G$1+Table1[[#This Row],[RbdSD]]*$H$1</f>
        <v>-3.0005019155662671E-2</v>
      </c>
    </row>
    <row r="228" spans="1:14" x14ac:dyDescent="0.25">
      <c r="A228" s="3">
        <v>224</v>
      </c>
      <c r="B228" s="3" t="s">
        <v>217</v>
      </c>
      <c r="C228" s="3" t="s">
        <v>25</v>
      </c>
      <c r="D228" s="4">
        <v>9.6</v>
      </c>
      <c r="E228" s="4">
        <v>2</v>
      </c>
      <c r="F228" s="4">
        <v>0.7</v>
      </c>
      <c r="G228" s="4">
        <v>0.1</v>
      </c>
      <c r="H228" s="4">
        <v>2.8</v>
      </c>
      <c r="I228" s="6">
        <f>(D228-AVERAGE(D$5:D$486))/_xlfn.STDEV.S(D$5:D$486)</f>
        <v>0.25783242659466526</v>
      </c>
      <c r="J228" s="6">
        <f>(E228-AVERAGE(E$5:E$486))/_xlfn.STDEV.S(E$5:E$486)</f>
        <v>0.12049292521279875</v>
      </c>
      <c r="K228" s="6">
        <f>(F228-AVERAGE(F$5:F$486))/_xlfn.STDEV.S(F$5:F$486)</f>
        <v>0.1538163088511898</v>
      </c>
      <c r="L228" s="6">
        <f>(G228-AVERAGE(G$5:G$486))/_xlfn.STDEV.S(G$5:G$486)</f>
        <v>-0.67173403652105745</v>
      </c>
      <c r="M228" s="6">
        <f>(H228-AVERAGE(H$5:H$486))/_xlfn.STDEV.S(H$5:H$486)</f>
        <v>-0.29245882166436105</v>
      </c>
      <c r="N228" s="6">
        <f>Table1[[#This Row],[PtsSD]]*$D$1+Table1[[#This Row],[AstSD]]*$E$1+Table1[[#This Row],[StlSD]]*$F$1+Table1[[#This Row],[BlkSD]]*$G$1+Table1[[#This Row],[RbdSD]]*$H$1</f>
        <v>-3.4731110462393029E-2</v>
      </c>
    </row>
    <row r="229" spans="1:14" x14ac:dyDescent="0.25">
      <c r="A229" s="3">
        <v>225</v>
      </c>
      <c r="B229" s="3" t="s">
        <v>371</v>
      </c>
      <c r="C229" s="3" t="s">
        <v>67</v>
      </c>
      <c r="D229" s="4">
        <v>4.3</v>
      </c>
      <c r="E229" s="4">
        <v>1.1000000000000001</v>
      </c>
      <c r="F229" s="4">
        <v>1</v>
      </c>
      <c r="G229" s="4">
        <v>0.4</v>
      </c>
      <c r="H229" s="4">
        <v>4.8</v>
      </c>
      <c r="I229" s="6">
        <f>(D229-AVERAGE(D$5:D$486))/_xlfn.STDEV.S(D$5:D$486)</f>
        <v>-0.64716718453302235</v>
      </c>
      <c r="J229" s="6">
        <f>(E229-AVERAGE(E$5:E$486))/_xlfn.STDEV.S(E$5:E$486)</f>
        <v>-0.37308432650875201</v>
      </c>
      <c r="K229" s="6">
        <f>(F229-AVERAGE(F$5:F$486))/_xlfn.STDEV.S(F$5:F$486)</f>
        <v>0.84029279835372694</v>
      </c>
      <c r="L229" s="6">
        <f>(G229-AVERAGE(G$5:G$486))/_xlfn.STDEV.S(G$5:G$486)</f>
        <v>1.9602203200973445E-2</v>
      </c>
      <c r="M229" s="6">
        <f>(H229-AVERAGE(H$5:H$486))/_xlfn.STDEV.S(H$5:H$486)</f>
        <v>0.51559593352177435</v>
      </c>
      <c r="N229" s="6">
        <f>Table1[[#This Row],[PtsSD]]*$D$1+Table1[[#This Row],[AstSD]]*$E$1+Table1[[#This Row],[StlSD]]*$F$1+Table1[[#This Row],[BlkSD]]*$G$1+Table1[[#This Row],[RbdSD]]*$H$1</f>
        <v>-3.6663583724097198E-2</v>
      </c>
    </row>
    <row r="230" spans="1:14" x14ac:dyDescent="0.25">
      <c r="A230" s="3">
        <v>226</v>
      </c>
      <c r="B230" s="3" t="s">
        <v>269</v>
      </c>
      <c r="C230" s="3" t="s">
        <v>67</v>
      </c>
      <c r="D230" s="4">
        <v>7.5</v>
      </c>
      <c r="E230" s="4">
        <v>3.7</v>
      </c>
      <c r="F230" s="4">
        <v>0.7</v>
      </c>
      <c r="G230" s="4">
        <v>0</v>
      </c>
      <c r="H230" s="4">
        <v>2.2000000000000002</v>
      </c>
      <c r="I230" s="6">
        <f>(D230-AVERAGE(D$5:D$486))/_xlfn.STDEV.S(D$5:D$486)</f>
        <v>-0.10075232498422981</v>
      </c>
      <c r="J230" s="6">
        <f>(E230-AVERAGE(E$5:E$486))/_xlfn.STDEV.S(E$5:E$486)</f>
        <v>1.0528055117979505</v>
      </c>
      <c r="K230" s="6">
        <f>(F230-AVERAGE(F$5:F$486))/_xlfn.STDEV.S(F$5:F$486)</f>
        <v>0.1538163088511898</v>
      </c>
      <c r="L230" s="6">
        <f>(G230-AVERAGE(G$5:G$486))/_xlfn.STDEV.S(G$5:G$486)</f>
        <v>-0.90217944976173425</v>
      </c>
      <c r="M230" s="6">
        <f>(H230-AVERAGE(H$5:H$486))/_xlfn.STDEV.S(H$5:H$486)</f>
        <v>-0.53487524822020149</v>
      </c>
      <c r="N230" s="6">
        <f>Table1[[#This Row],[PtsSD]]*$D$1+Table1[[#This Row],[AstSD]]*$E$1+Table1[[#This Row],[StlSD]]*$F$1+Table1[[#This Row],[BlkSD]]*$G$1+Table1[[#This Row],[RbdSD]]*$H$1</f>
        <v>-3.8894115916300792E-2</v>
      </c>
    </row>
    <row r="231" spans="1:14" x14ac:dyDescent="0.25">
      <c r="A231" s="3">
        <v>227</v>
      </c>
      <c r="B231" s="3" t="s">
        <v>196</v>
      </c>
      <c r="C231" s="3" t="s">
        <v>95</v>
      </c>
      <c r="D231" s="4">
        <v>10.199999999999999</v>
      </c>
      <c r="E231" s="4">
        <v>1.8</v>
      </c>
      <c r="F231" s="4">
        <v>0.8</v>
      </c>
      <c r="G231" s="4">
        <v>0.1</v>
      </c>
      <c r="H231" s="4">
        <v>2.1</v>
      </c>
      <c r="I231" s="6">
        <f>(D231-AVERAGE(D$5:D$486))/_xlfn.STDEV.S(D$5:D$486)</f>
        <v>0.36028521276006381</v>
      </c>
      <c r="J231" s="6">
        <f>(E231-AVERAGE(E$5:E$486))/_xlfn.STDEV.S(E$5:E$486)</f>
        <v>1.0809091496898595E-2</v>
      </c>
      <c r="K231" s="6">
        <f>(F231-AVERAGE(F$5:F$486))/_xlfn.STDEV.S(F$5:F$486)</f>
        <v>0.38264180535203568</v>
      </c>
      <c r="L231" s="6">
        <f>(G231-AVERAGE(G$5:G$486))/_xlfn.STDEV.S(G$5:G$486)</f>
        <v>-0.67173403652105745</v>
      </c>
      <c r="M231" s="6">
        <f>(H231-AVERAGE(H$5:H$486))/_xlfn.STDEV.S(H$5:H$486)</f>
        <v>-0.5752779859795083</v>
      </c>
      <c r="N231" s="6">
        <f>Table1[[#This Row],[PtsSD]]*$D$1+Table1[[#This Row],[AstSD]]*$E$1+Table1[[#This Row],[StlSD]]*$F$1+Table1[[#This Row],[BlkSD]]*$G$1+Table1[[#This Row],[RbdSD]]*$H$1</f>
        <v>-4.8172049743856055E-2</v>
      </c>
    </row>
    <row r="232" spans="1:14" x14ac:dyDescent="0.25">
      <c r="A232" s="3">
        <v>228</v>
      </c>
      <c r="B232" s="3" t="s">
        <v>250</v>
      </c>
      <c r="C232" s="3" t="s">
        <v>60</v>
      </c>
      <c r="D232" s="4">
        <v>8.3000000000000007</v>
      </c>
      <c r="E232" s="4">
        <v>0.7</v>
      </c>
      <c r="F232" s="4">
        <v>0.5</v>
      </c>
      <c r="G232" s="4">
        <v>0.3</v>
      </c>
      <c r="H232" s="4">
        <v>5.2</v>
      </c>
      <c r="I232" s="6">
        <f>(D232-AVERAGE(D$5:D$486))/_xlfn.STDEV.S(D$5:D$486)</f>
        <v>3.5851389902968454E-2</v>
      </c>
      <c r="J232" s="6">
        <f>(E232-AVERAGE(E$5:E$486))/_xlfn.STDEV.S(E$5:E$486)</f>
        <v>-0.59245199394055248</v>
      </c>
      <c r="K232" s="6">
        <f>(F232-AVERAGE(F$5:F$486))/_xlfn.STDEV.S(F$5:F$486)</f>
        <v>-0.30383468415050141</v>
      </c>
      <c r="L232" s="6">
        <f>(G232-AVERAGE(G$5:G$486))/_xlfn.STDEV.S(G$5:G$486)</f>
        <v>-0.21084321003970355</v>
      </c>
      <c r="M232" s="6">
        <f>(H232-AVERAGE(H$5:H$486))/_xlfn.STDEV.S(H$5:H$486)</f>
        <v>0.67720688455900158</v>
      </c>
      <c r="N232" s="6">
        <f>Table1[[#This Row],[PtsSD]]*$D$1+Table1[[#This Row],[AstSD]]*$E$1+Table1[[#This Row],[StlSD]]*$F$1+Table1[[#This Row],[BlkSD]]*$G$1+Table1[[#This Row],[RbdSD]]*$H$1</f>
        <v>-4.9495289033950368E-2</v>
      </c>
    </row>
    <row r="233" spans="1:14" x14ac:dyDescent="0.25">
      <c r="A233" s="3">
        <v>229</v>
      </c>
      <c r="B233" s="3" t="s">
        <v>331</v>
      </c>
      <c r="C233" s="3" t="s">
        <v>74</v>
      </c>
      <c r="D233" s="4">
        <v>5.6</v>
      </c>
      <c r="E233" s="4">
        <v>0.8</v>
      </c>
      <c r="F233" s="4">
        <v>0.5</v>
      </c>
      <c r="G233" s="4">
        <v>0.8</v>
      </c>
      <c r="H233" s="4">
        <v>4.5999999999999996</v>
      </c>
      <c r="I233" s="6">
        <f>(D233-AVERAGE(D$5:D$486))/_xlfn.STDEV.S(D$5:D$486)</f>
        <v>-0.42518614784132547</v>
      </c>
      <c r="J233" s="6">
        <f>(E233-AVERAGE(E$5:E$486))/_xlfn.STDEV.S(E$5:E$486)</f>
        <v>-0.53761007708260233</v>
      </c>
      <c r="K233" s="6">
        <f>(F233-AVERAGE(F$5:F$486))/_xlfn.STDEV.S(F$5:F$486)</f>
        <v>-0.30383468415050141</v>
      </c>
      <c r="L233" s="6">
        <f>(G233-AVERAGE(G$5:G$486))/_xlfn.STDEV.S(G$5:G$486)</f>
        <v>0.94138385616368114</v>
      </c>
      <c r="M233" s="6">
        <f>(H233-AVERAGE(H$5:H$486))/_xlfn.STDEV.S(H$5:H$486)</f>
        <v>0.43479045800316074</v>
      </c>
      <c r="N233" s="6">
        <f>Table1[[#This Row],[PtsSD]]*$D$1+Table1[[#This Row],[AstSD]]*$E$1+Table1[[#This Row],[StlSD]]*$F$1+Table1[[#This Row],[BlkSD]]*$G$1+Table1[[#This Row],[RbdSD]]*$H$1</f>
        <v>-5.2487392366308963E-2</v>
      </c>
    </row>
    <row r="234" spans="1:14" x14ac:dyDescent="0.25">
      <c r="A234" s="3">
        <v>230</v>
      </c>
      <c r="B234" s="3" t="s">
        <v>205</v>
      </c>
      <c r="C234" s="3" t="s">
        <v>53</v>
      </c>
      <c r="D234" s="4">
        <v>9.8000000000000007</v>
      </c>
      <c r="E234" s="4">
        <v>1.1000000000000001</v>
      </c>
      <c r="F234" s="4">
        <v>0.8</v>
      </c>
      <c r="G234" s="4">
        <v>0.2</v>
      </c>
      <c r="H234" s="4">
        <v>2.8</v>
      </c>
      <c r="I234" s="6">
        <f>(D234-AVERAGE(D$5:D$486))/_xlfn.STDEV.S(D$5:D$486)</f>
        <v>0.29198335531646497</v>
      </c>
      <c r="J234" s="6">
        <f>(E234-AVERAGE(E$5:E$486))/_xlfn.STDEV.S(E$5:E$486)</f>
        <v>-0.37308432650875201</v>
      </c>
      <c r="K234" s="6">
        <f>(F234-AVERAGE(F$5:F$486))/_xlfn.STDEV.S(F$5:F$486)</f>
        <v>0.38264180535203568</v>
      </c>
      <c r="L234" s="6">
        <f>(G234-AVERAGE(G$5:G$486))/_xlfn.STDEV.S(G$5:G$486)</f>
        <v>-0.44128862328038043</v>
      </c>
      <c r="M234" s="6">
        <f>(H234-AVERAGE(H$5:H$486))/_xlfn.STDEV.S(H$5:H$486)</f>
        <v>-0.29245882166436105</v>
      </c>
      <c r="N234" s="6">
        <f>Table1[[#This Row],[PtsSD]]*$D$1+Table1[[#This Row],[AstSD]]*$E$1+Table1[[#This Row],[StlSD]]*$F$1+Table1[[#This Row],[BlkSD]]*$G$1+Table1[[#This Row],[RbdSD]]*$H$1</f>
        <v>-5.4310645728934841E-2</v>
      </c>
    </row>
    <row r="235" spans="1:14" x14ac:dyDescent="0.25">
      <c r="A235" s="3">
        <v>231</v>
      </c>
      <c r="B235" s="3" t="s">
        <v>203</v>
      </c>
      <c r="C235" s="3" t="s">
        <v>48</v>
      </c>
      <c r="D235" s="4">
        <v>9.9</v>
      </c>
      <c r="E235" s="4">
        <v>1</v>
      </c>
      <c r="F235" s="4">
        <v>0.9</v>
      </c>
      <c r="G235" s="4">
        <v>0.3</v>
      </c>
      <c r="H235" s="4">
        <v>2</v>
      </c>
      <c r="I235" s="6">
        <f>(D235-AVERAGE(D$5:D$486))/_xlfn.STDEV.S(D$5:D$486)</f>
        <v>0.3090588196773647</v>
      </c>
      <c r="J235" s="6">
        <f>(E235-AVERAGE(E$5:E$486))/_xlfn.STDEV.S(E$5:E$486)</f>
        <v>-0.42792624336670215</v>
      </c>
      <c r="K235" s="6">
        <f>(F235-AVERAGE(F$5:F$486))/_xlfn.STDEV.S(F$5:F$486)</f>
        <v>0.61146730185288134</v>
      </c>
      <c r="L235" s="6">
        <f>(G235-AVERAGE(G$5:G$486))/_xlfn.STDEV.S(G$5:G$486)</f>
        <v>-0.21084321003970355</v>
      </c>
      <c r="M235" s="6">
        <f>(H235-AVERAGE(H$5:H$486))/_xlfn.STDEV.S(H$5:H$486)</f>
        <v>-0.61568072373881511</v>
      </c>
      <c r="N235" s="6">
        <f>Table1[[#This Row],[PtsSD]]*$D$1+Table1[[#This Row],[AstSD]]*$E$1+Table1[[#This Row],[StlSD]]*$F$1+Table1[[#This Row],[BlkSD]]*$G$1+Table1[[#This Row],[RbdSD]]*$H$1</f>
        <v>-5.5910133745917384E-2</v>
      </c>
    </row>
    <row r="236" spans="1:14" x14ac:dyDescent="0.25">
      <c r="A236" s="3">
        <v>232</v>
      </c>
      <c r="B236" s="3" t="s">
        <v>322</v>
      </c>
      <c r="C236" s="3" t="s">
        <v>50</v>
      </c>
      <c r="D236" s="4">
        <v>5.9</v>
      </c>
      <c r="E236" s="4">
        <v>0.7</v>
      </c>
      <c r="F236" s="4">
        <v>0.4</v>
      </c>
      <c r="G236" s="4">
        <v>0.8</v>
      </c>
      <c r="H236" s="4">
        <v>4.9000000000000004</v>
      </c>
      <c r="I236" s="6">
        <f>(D236-AVERAGE(D$5:D$486))/_xlfn.STDEV.S(D$5:D$486)</f>
        <v>-0.37395975475862603</v>
      </c>
      <c r="J236" s="6">
        <f>(E236-AVERAGE(E$5:E$486))/_xlfn.STDEV.S(E$5:E$486)</f>
        <v>-0.59245199394055248</v>
      </c>
      <c r="K236" s="6">
        <f>(F236-AVERAGE(F$5:F$486))/_xlfn.STDEV.S(F$5:F$486)</f>
        <v>-0.53266018065134701</v>
      </c>
      <c r="L236" s="6">
        <f>(G236-AVERAGE(G$5:G$486))/_xlfn.STDEV.S(G$5:G$486)</f>
        <v>0.94138385616368114</v>
      </c>
      <c r="M236" s="6">
        <f>(H236-AVERAGE(H$5:H$486))/_xlfn.STDEV.S(H$5:H$486)</f>
        <v>0.55599867128108127</v>
      </c>
      <c r="N236" s="6">
        <f>Table1[[#This Row],[PtsSD]]*$D$1+Table1[[#This Row],[AstSD]]*$E$1+Table1[[#This Row],[StlSD]]*$F$1+Table1[[#This Row],[BlkSD]]*$G$1+Table1[[#This Row],[RbdSD]]*$H$1</f>
        <v>-5.8170039632631898E-2</v>
      </c>
    </row>
    <row r="237" spans="1:14" x14ac:dyDescent="0.25">
      <c r="A237" s="3">
        <v>233</v>
      </c>
      <c r="B237" s="3" t="s">
        <v>299</v>
      </c>
      <c r="C237" s="3" t="s">
        <v>46</v>
      </c>
      <c r="D237" s="4">
        <v>6.4</v>
      </c>
      <c r="E237" s="4">
        <v>0.9</v>
      </c>
      <c r="F237" s="4">
        <v>0.8</v>
      </c>
      <c r="G237" s="4">
        <v>0.3</v>
      </c>
      <c r="H237" s="4">
        <v>4.7</v>
      </c>
      <c r="I237" s="6">
        <f>(D237-AVERAGE(D$5:D$486))/_xlfn.STDEV.S(D$5:D$486)</f>
        <v>-0.28858243295412717</v>
      </c>
      <c r="J237" s="6">
        <f>(E237-AVERAGE(E$5:E$486))/_xlfn.STDEV.S(E$5:E$486)</f>
        <v>-0.48276816022465224</v>
      </c>
      <c r="K237" s="6">
        <f>(F237-AVERAGE(F$5:F$486))/_xlfn.STDEV.S(F$5:F$486)</f>
        <v>0.38264180535203568</v>
      </c>
      <c r="L237" s="6">
        <f>(G237-AVERAGE(G$5:G$486))/_xlfn.STDEV.S(G$5:G$486)</f>
        <v>-0.21084321003970355</v>
      </c>
      <c r="M237" s="6">
        <f>(H237-AVERAGE(H$5:H$486))/_xlfn.STDEV.S(H$5:H$486)</f>
        <v>0.47519319576246771</v>
      </c>
      <c r="N237" s="6">
        <f>Table1[[#This Row],[PtsSD]]*$D$1+Table1[[#This Row],[AstSD]]*$E$1+Table1[[#This Row],[StlSD]]*$F$1+Table1[[#This Row],[BlkSD]]*$G$1+Table1[[#This Row],[RbdSD]]*$H$1</f>
        <v>-6.231993348182524E-2</v>
      </c>
    </row>
    <row r="238" spans="1:14" x14ac:dyDescent="0.25">
      <c r="A238" s="3">
        <v>234</v>
      </c>
      <c r="B238" s="3" t="s">
        <v>353</v>
      </c>
      <c r="C238" s="3" t="s">
        <v>27</v>
      </c>
      <c r="D238" s="4">
        <v>4.8</v>
      </c>
      <c r="E238" s="4">
        <v>0.7</v>
      </c>
      <c r="F238" s="4">
        <v>0.5</v>
      </c>
      <c r="G238" s="4">
        <v>0.8</v>
      </c>
      <c r="H238" s="4">
        <v>5</v>
      </c>
      <c r="I238" s="6">
        <f>(D238-AVERAGE(D$5:D$486))/_xlfn.STDEV.S(D$5:D$486)</f>
        <v>-0.5617898627285236</v>
      </c>
      <c r="J238" s="6">
        <f>(E238-AVERAGE(E$5:E$486))/_xlfn.STDEV.S(E$5:E$486)</f>
        <v>-0.59245199394055248</v>
      </c>
      <c r="K238" s="6">
        <f>(F238-AVERAGE(F$5:F$486))/_xlfn.STDEV.S(F$5:F$486)</f>
        <v>-0.30383468415050141</v>
      </c>
      <c r="L238" s="6">
        <f>(G238-AVERAGE(G$5:G$486))/_xlfn.STDEV.S(G$5:G$486)</f>
        <v>0.94138385616368114</v>
      </c>
      <c r="M238" s="6">
        <f>(H238-AVERAGE(H$5:H$486))/_xlfn.STDEV.S(H$5:H$486)</f>
        <v>0.59640140904038796</v>
      </c>
      <c r="N238" s="6">
        <f>Table1[[#This Row],[PtsSD]]*$D$1+Table1[[#This Row],[AstSD]]*$E$1+Table1[[#This Row],[StlSD]]*$F$1+Table1[[#This Row],[BlkSD]]*$G$1+Table1[[#This Row],[RbdSD]]*$H$1</f>
        <v>-7.2114699996613019E-2</v>
      </c>
    </row>
    <row r="239" spans="1:14" x14ac:dyDescent="0.25">
      <c r="A239" s="3">
        <v>235</v>
      </c>
      <c r="B239" s="3" t="s">
        <v>300</v>
      </c>
      <c r="C239" s="3" t="s">
        <v>25</v>
      </c>
      <c r="D239" s="4">
        <v>6.4</v>
      </c>
      <c r="E239" s="4">
        <v>3</v>
      </c>
      <c r="F239" s="4">
        <v>0.9</v>
      </c>
      <c r="G239" s="4">
        <v>0.1</v>
      </c>
      <c r="H239" s="4">
        <v>2</v>
      </c>
      <c r="I239" s="6">
        <f>(D239-AVERAGE(D$5:D$486))/_xlfn.STDEV.S(D$5:D$486)</f>
        <v>-0.28858243295412717</v>
      </c>
      <c r="J239" s="6">
        <f>(E239-AVERAGE(E$5:E$486))/_xlfn.STDEV.S(E$5:E$486)</f>
        <v>0.66891209379229966</v>
      </c>
      <c r="K239" s="6">
        <f>(F239-AVERAGE(F$5:F$486))/_xlfn.STDEV.S(F$5:F$486)</f>
        <v>0.61146730185288134</v>
      </c>
      <c r="L239" s="6">
        <f>(G239-AVERAGE(G$5:G$486))/_xlfn.STDEV.S(G$5:G$486)</f>
        <v>-0.67173403652105745</v>
      </c>
      <c r="M239" s="6">
        <f>(H239-AVERAGE(H$5:H$486))/_xlfn.STDEV.S(H$5:H$486)</f>
        <v>-0.61568072373881511</v>
      </c>
      <c r="N239" s="6">
        <f>Table1[[#This Row],[PtsSD]]*$D$1+Table1[[#This Row],[AstSD]]*$E$1+Table1[[#This Row],[StlSD]]*$F$1+Table1[[#This Row],[BlkSD]]*$G$1+Table1[[#This Row],[RbdSD]]*$H$1</f>
        <v>-8.4968466075767635E-2</v>
      </c>
    </row>
    <row r="240" spans="1:14" x14ac:dyDescent="0.25">
      <c r="A240" s="3">
        <v>236</v>
      </c>
      <c r="B240" s="3" t="s">
        <v>243</v>
      </c>
      <c r="C240" s="3" t="s">
        <v>21</v>
      </c>
      <c r="D240" s="4">
        <v>8.5</v>
      </c>
      <c r="E240" s="4">
        <v>1.5</v>
      </c>
      <c r="F240" s="4">
        <v>0.7</v>
      </c>
      <c r="G240" s="4">
        <v>0.3</v>
      </c>
      <c r="H240" s="4">
        <v>2.4</v>
      </c>
      <c r="I240" s="6">
        <f>(D240-AVERAGE(D$5:D$486))/_xlfn.STDEV.S(D$5:D$486)</f>
        <v>7.000231862476787E-2</v>
      </c>
      <c r="J240" s="6">
        <f>(E240-AVERAGE(E$5:E$486))/_xlfn.STDEV.S(E$5:E$486)</f>
        <v>-0.1537166590769517</v>
      </c>
      <c r="K240" s="6">
        <f>(F240-AVERAGE(F$5:F$486))/_xlfn.STDEV.S(F$5:F$486)</f>
        <v>0.1538163088511898</v>
      </c>
      <c r="L240" s="6">
        <f>(G240-AVERAGE(G$5:G$486))/_xlfn.STDEV.S(G$5:G$486)</f>
        <v>-0.21084321003970355</v>
      </c>
      <c r="M240" s="6">
        <f>(H240-AVERAGE(H$5:H$486))/_xlfn.STDEV.S(H$5:H$486)</f>
        <v>-0.4540697727015881</v>
      </c>
      <c r="N240" s="6">
        <f>Table1[[#This Row],[PtsSD]]*$D$1+Table1[[#This Row],[AstSD]]*$E$1+Table1[[#This Row],[StlSD]]*$F$1+Table1[[#This Row],[BlkSD]]*$G$1+Table1[[#This Row],[RbdSD]]*$H$1</f>
        <v>-0.10911062594655467</v>
      </c>
    </row>
    <row r="241" spans="1:14" x14ac:dyDescent="0.25">
      <c r="A241" s="3">
        <v>237</v>
      </c>
      <c r="B241" s="3" t="s">
        <v>343</v>
      </c>
      <c r="C241" s="3" t="s">
        <v>53</v>
      </c>
      <c r="D241" s="4">
        <v>5</v>
      </c>
      <c r="E241" s="4">
        <v>1.6</v>
      </c>
      <c r="F241" s="4">
        <v>0.9</v>
      </c>
      <c r="G241" s="4">
        <v>0.4</v>
      </c>
      <c r="H241" s="4">
        <v>3.2</v>
      </c>
      <c r="I241" s="6">
        <f>(D241-AVERAGE(D$5:D$486))/_xlfn.STDEV.S(D$5:D$486)</f>
        <v>-0.52763893400672401</v>
      </c>
      <c r="J241" s="6">
        <f>(E241-AVERAGE(E$5:E$486))/_xlfn.STDEV.S(E$5:E$486)</f>
        <v>-9.8874742219001568E-2</v>
      </c>
      <c r="K241" s="6">
        <f>(F241-AVERAGE(F$5:F$486))/_xlfn.STDEV.S(F$5:F$486)</f>
        <v>0.61146730185288134</v>
      </c>
      <c r="L241" s="6">
        <f>(G241-AVERAGE(G$5:G$486))/_xlfn.STDEV.S(G$5:G$486)</f>
        <v>1.9602203200973445E-2</v>
      </c>
      <c r="M241" s="6">
        <f>(H241-AVERAGE(H$5:H$486))/_xlfn.STDEV.S(H$5:H$486)</f>
        <v>-0.13084787062713382</v>
      </c>
      <c r="N241" s="6">
        <f>Table1[[#This Row],[PtsSD]]*$D$1+Table1[[#This Row],[AstSD]]*$E$1+Table1[[#This Row],[StlSD]]*$F$1+Table1[[#This Row],[BlkSD]]*$G$1+Table1[[#This Row],[RbdSD]]*$H$1</f>
        <v>-0.10957577701316608</v>
      </c>
    </row>
    <row r="242" spans="1:14" x14ac:dyDescent="0.25">
      <c r="A242" s="3">
        <v>238</v>
      </c>
      <c r="B242" s="3" t="s">
        <v>259</v>
      </c>
      <c r="C242" s="3" t="s">
        <v>37</v>
      </c>
      <c r="D242" s="4">
        <v>8</v>
      </c>
      <c r="E242" s="4">
        <v>0.7</v>
      </c>
      <c r="F242" s="4">
        <v>0.6</v>
      </c>
      <c r="G242" s="4">
        <v>0.3</v>
      </c>
      <c r="H242" s="4">
        <v>4.0999999999999996</v>
      </c>
      <c r="I242" s="6">
        <f>(D242-AVERAGE(D$5:D$486))/_xlfn.STDEV.S(D$5:D$486)</f>
        <v>-1.5375003179730968E-2</v>
      </c>
      <c r="J242" s="6">
        <f>(E242-AVERAGE(E$5:E$486))/_xlfn.STDEV.S(E$5:E$486)</f>
        <v>-0.59245199394055248</v>
      </c>
      <c r="K242" s="6">
        <f>(F242-AVERAGE(F$5:F$486))/_xlfn.STDEV.S(F$5:F$486)</f>
        <v>-7.5009187649655806E-2</v>
      </c>
      <c r="L242" s="6">
        <f>(G242-AVERAGE(G$5:G$486))/_xlfn.STDEV.S(G$5:G$486)</f>
        <v>-0.21084321003970355</v>
      </c>
      <c r="M242" s="6">
        <f>(H242-AVERAGE(H$5:H$486))/_xlfn.STDEV.S(H$5:H$486)</f>
        <v>0.23277676920662688</v>
      </c>
      <c r="N242" s="6">
        <f>Table1[[#This Row],[PtsSD]]*$D$1+Table1[[#This Row],[AstSD]]*$E$1+Table1[[#This Row],[StlSD]]*$F$1+Table1[[#This Row],[BlkSD]]*$G$1+Table1[[#This Row],[RbdSD]]*$H$1</f>
        <v>-0.11942540555410834</v>
      </c>
    </row>
    <row r="243" spans="1:14" x14ac:dyDescent="0.25">
      <c r="A243" s="3">
        <v>239</v>
      </c>
      <c r="B243" s="3" t="s">
        <v>316</v>
      </c>
      <c r="C243" s="3" t="s">
        <v>41</v>
      </c>
      <c r="D243" s="4">
        <v>6</v>
      </c>
      <c r="E243" s="4">
        <v>1.1000000000000001</v>
      </c>
      <c r="F243" s="4">
        <v>0.5</v>
      </c>
      <c r="G243" s="4">
        <v>0.5</v>
      </c>
      <c r="H243" s="4">
        <v>4.3</v>
      </c>
      <c r="I243" s="6">
        <f>(D243-AVERAGE(D$5:D$486))/_xlfn.STDEV.S(D$5:D$486)</f>
        <v>-0.35688429039772634</v>
      </c>
      <c r="J243" s="6">
        <f>(E243-AVERAGE(E$5:E$486))/_xlfn.STDEV.S(E$5:E$486)</f>
        <v>-0.37308432650875201</v>
      </c>
      <c r="K243" s="6">
        <f>(F243-AVERAGE(F$5:F$486))/_xlfn.STDEV.S(F$5:F$486)</f>
        <v>-0.30383468415050141</v>
      </c>
      <c r="L243" s="6">
        <f>(G243-AVERAGE(G$5:G$486))/_xlfn.STDEV.S(G$5:G$486)</f>
        <v>0.2500476164416503</v>
      </c>
      <c r="M243" s="6">
        <f>(H243-AVERAGE(H$5:H$486))/_xlfn.STDEV.S(H$5:H$486)</f>
        <v>0.31358224472524049</v>
      </c>
      <c r="N243" s="6">
        <f>Table1[[#This Row],[PtsSD]]*$D$1+Table1[[#This Row],[AstSD]]*$E$1+Table1[[#This Row],[StlSD]]*$F$1+Table1[[#This Row],[BlkSD]]*$G$1+Table1[[#This Row],[RbdSD]]*$H$1</f>
        <v>-0.12703376363234789</v>
      </c>
    </row>
    <row r="244" spans="1:14" x14ac:dyDescent="0.25">
      <c r="A244" s="3">
        <v>240</v>
      </c>
      <c r="B244" s="3" t="s">
        <v>442</v>
      </c>
      <c r="C244" s="3" t="s">
        <v>50</v>
      </c>
      <c r="D244" s="4">
        <v>2.9</v>
      </c>
      <c r="E244" s="4">
        <v>0.7</v>
      </c>
      <c r="F244" s="4">
        <v>0.6</v>
      </c>
      <c r="G244" s="4">
        <v>1</v>
      </c>
      <c r="H244" s="4">
        <v>4.0999999999999996</v>
      </c>
      <c r="I244" s="6">
        <f>(D244-AVERAGE(D$5:D$486))/_xlfn.STDEV.S(D$5:D$486)</f>
        <v>-0.88622368558561904</v>
      </c>
      <c r="J244" s="6">
        <f>(E244-AVERAGE(E$5:E$486))/_xlfn.STDEV.S(E$5:E$486)</f>
        <v>-0.59245199394055248</v>
      </c>
      <c r="K244" s="6">
        <f>(F244-AVERAGE(F$5:F$486))/_xlfn.STDEV.S(F$5:F$486)</f>
        <v>-7.5009187649655806E-2</v>
      </c>
      <c r="L244" s="6">
        <f>(G244-AVERAGE(G$5:G$486))/_xlfn.STDEV.S(G$5:G$486)</f>
        <v>1.402274682645035</v>
      </c>
      <c r="M244" s="6">
        <f>(H244-AVERAGE(H$5:H$486))/_xlfn.STDEV.S(H$5:H$486)</f>
        <v>0.23277676920662688</v>
      </c>
      <c r="N244" s="6">
        <f>Table1[[#This Row],[PtsSD]]*$D$1+Table1[[#This Row],[AstSD]]*$E$1+Table1[[#This Row],[StlSD]]*$F$1+Table1[[#This Row],[BlkSD]]*$G$1+Table1[[#This Row],[RbdSD]]*$H$1</f>
        <v>-0.138712326373164</v>
      </c>
    </row>
    <row r="245" spans="1:14" x14ac:dyDescent="0.25">
      <c r="A245" s="3">
        <v>241</v>
      </c>
      <c r="B245" s="3" t="s">
        <v>246</v>
      </c>
      <c r="C245" s="3" t="s">
        <v>27</v>
      </c>
      <c r="D245" s="4">
        <v>8.4</v>
      </c>
      <c r="E245" s="4">
        <v>3.8</v>
      </c>
      <c r="F245" s="4">
        <v>0.3</v>
      </c>
      <c r="G245" s="4">
        <v>0</v>
      </c>
      <c r="H245" s="4">
        <v>1.9</v>
      </c>
      <c r="I245" s="6">
        <f>(D245-AVERAGE(D$5:D$486))/_xlfn.STDEV.S(D$5:D$486)</f>
        <v>5.2926854263868166E-2</v>
      </c>
      <c r="J245" s="6">
        <f>(E245-AVERAGE(E$5:E$486))/_xlfn.STDEV.S(E$5:E$486)</f>
        <v>1.1076474286559002</v>
      </c>
      <c r="K245" s="6">
        <f>(F245-AVERAGE(F$5:F$486))/_xlfn.STDEV.S(F$5:F$486)</f>
        <v>-0.76148567715219273</v>
      </c>
      <c r="L245" s="6">
        <f>(G245-AVERAGE(G$5:G$486))/_xlfn.STDEV.S(G$5:G$486)</f>
        <v>-0.90217944976173425</v>
      </c>
      <c r="M245" s="6">
        <f>(H245-AVERAGE(H$5:H$486))/_xlfn.STDEV.S(H$5:H$486)</f>
        <v>-0.65608346149812191</v>
      </c>
      <c r="N245" s="6">
        <f>Table1[[#This Row],[PtsSD]]*$D$1+Table1[[#This Row],[AstSD]]*$E$1+Table1[[#This Row],[StlSD]]*$F$1+Table1[[#This Row],[BlkSD]]*$G$1+Table1[[#This Row],[RbdSD]]*$H$1</f>
        <v>-0.14335891932637293</v>
      </c>
    </row>
    <row r="246" spans="1:14" x14ac:dyDescent="0.25">
      <c r="A246" s="3">
        <v>242</v>
      </c>
      <c r="B246" s="3" t="s">
        <v>321</v>
      </c>
      <c r="C246" s="3" t="s">
        <v>84</v>
      </c>
      <c r="D246" s="4">
        <v>5.9</v>
      </c>
      <c r="E246" s="4">
        <v>0.9</v>
      </c>
      <c r="F246" s="4">
        <v>0.6</v>
      </c>
      <c r="G246" s="4">
        <v>0.7</v>
      </c>
      <c r="H246" s="4">
        <v>3.1</v>
      </c>
      <c r="I246" s="6">
        <f>(D246-AVERAGE(D$5:D$486))/_xlfn.STDEV.S(D$5:D$486)</f>
        <v>-0.37395975475862603</v>
      </c>
      <c r="J246" s="6">
        <f>(E246-AVERAGE(E$5:E$486))/_xlfn.STDEV.S(E$5:E$486)</f>
        <v>-0.48276816022465224</v>
      </c>
      <c r="K246" s="6">
        <f>(F246-AVERAGE(F$5:F$486))/_xlfn.STDEV.S(F$5:F$486)</f>
        <v>-7.5009187649655806E-2</v>
      </c>
      <c r="L246" s="6">
        <f>(G246-AVERAGE(G$5:G$486))/_xlfn.STDEV.S(G$5:G$486)</f>
        <v>0.71093844292300401</v>
      </c>
      <c r="M246" s="6">
        <f>(H246-AVERAGE(H$5:H$486))/_xlfn.STDEV.S(H$5:H$486)</f>
        <v>-0.17125060838644063</v>
      </c>
      <c r="N246" s="6">
        <f>Table1[[#This Row],[PtsSD]]*$D$1+Table1[[#This Row],[AstSD]]*$E$1+Table1[[#This Row],[StlSD]]*$F$1+Table1[[#This Row],[BlkSD]]*$G$1+Table1[[#This Row],[RbdSD]]*$H$1</f>
        <v>-0.14760229185880414</v>
      </c>
    </row>
    <row r="247" spans="1:14" x14ac:dyDescent="0.25">
      <c r="A247" s="3">
        <v>243</v>
      </c>
      <c r="B247" s="3" t="s">
        <v>208</v>
      </c>
      <c r="C247" s="3" t="s">
        <v>60</v>
      </c>
      <c r="D247" s="4">
        <v>9.6999999999999993</v>
      </c>
      <c r="E247" s="4">
        <v>1.2</v>
      </c>
      <c r="F247" s="4">
        <v>0.5</v>
      </c>
      <c r="G247" s="4">
        <v>0.2</v>
      </c>
      <c r="H247" s="4">
        <v>2.8</v>
      </c>
      <c r="I247" s="6">
        <f>(D247-AVERAGE(D$5:D$486))/_xlfn.STDEV.S(D$5:D$486)</f>
        <v>0.27490789095556495</v>
      </c>
      <c r="J247" s="6">
        <f>(E247-AVERAGE(E$5:E$486))/_xlfn.STDEV.S(E$5:E$486)</f>
        <v>-0.31824240965080203</v>
      </c>
      <c r="K247" s="6">
        <f>(F247-AVERAGE(F$5:F$486))/_xlfn.STDEV.S(F$5:F$486)</f>
        <v>-0.30383468415050141</v>
      </c>
      <c r="L247" s="6">
        <f>(G247-AVERAGE(G$5:G$486))/_xlfn.STDEV.S(G$5:G$486)</f>
        <v>-0.44128862328038043</v>
      </c>
      <c r="M247" s="6">
        <f>(H247-AVERAGE(H$5:H$486))/_xlfn.STDEV.S(H$5:H$486)</f>
        <v>-0.29245882166436105</v>
      </c>
      <c r="N247" s="6">
        <f>Table1[[#This Row],[PtsSD]]*$D$1+Table1[[#This Row],[AstSD]]*$E$1+Table1[[#This Row],[StlSD]]*$F$1+Table1[[#This Row],[BlkSD]]*$G$1+Table1[[#This Row],[RbdSD]]*$H$1</f>
        <v>-0.15143637509099542</v>
      </c>
    </row>
    <row r="248" spans="1:14" x14ac:dyDescent="0.25">
      <c r="A248" s="3">
        <v>244</v>
      </c>
      <c r="B248" s="3" t="s">
        <v>314</v>
      </c>
      <c r="C248" s="3" t="s">
        <v>80</v>
      </c>
      <c r="D248" s="4">
        <v>6</v>
      </c>
      <c r="E248" s="4">
        <v>0.6</v>
      </c>
      <c r="F248" s="4">
        <v>0.9</v>
      </c>
      <c r="G248" s="4">
        <v>0.6</v>
      </c>
      <c r="H248" s="4">
        <v>2.5</v>
      </c>
      <c r="I248" s="6">
        <f>(D248-AVERAGE(D$5:D$486))/_xlfn.STDEV.S(D$5:D$486)</f>
        <v>-0.35688429039772634</v>
      </c>
      <c r="J248" s="6">
        <f>(E248-AVERAGE(E$5:E$486))/_xlfn.STDEV.S(E$5:E$486)</f>
        <v>-0.64729391079850263</v>
      </c>
      <c r="K248" s="6">
        <f>(F248-AVERAGE(F$5:F$486))/_xlfn.STDEV.S(F$5:F$486)</f>
        <v>0.61146730185288134</v>
      </c>
      <c r="L248" s="6">
        <f>(G248-AVERAGE(G$5:G$486))/_xlfn.STDEV.S(G$5:G$486)</f>
        <v>0.48049302968232716</v>
      </c>
      <c r="M248" s="6">
        <f>(H248-AVERAGE(H$5:H$486))/_xlfn.STDEV.S(H$5:H$486)</f>
        <v>-0.4136670349422813</v>
      </c>
      <c r="N248" s="6">
        <f>Table1[[#This Row],[PtsSD]]*$D$1+Table1[[#This Row],[AstSD]]*$E$1+Table1[[#This Row],[StlSD]]*$F$1+Table1[[#This Row],[BlkSD]]*$G$1+Table1[[#This Row],[RbdSD]]*$H$1</f>
        <v>-0.15546342653719344</v>
      </c>
    </row>
    <row r="249" spans="1:14" x14ac:dyDescent="0.25">
      <c r="A249" s="3">
        <v>245</v>
      </c>
      <c r="B249" s="3" t="s">
        <v>396</v>
      </c>
      <c r="C249" s="3" t="s">
        <v>23</v>
      </c>
      <c r="D249" s="4">
        <v>3.8</v>
      </c>
      <c r="E249" s="4">
        <v>3.5</v>
      </c>
      <c r="F249" s="4">
        <v>1</v>
      </c>
      <c r="G249" s="4">
        <v>0</v>
      </c>
      <c r="H249" s="4">
        <v>2</v>
      </c>
      <c r="I249" s="6">
        <f>(D249-AVERAGE(D$5:D$486))/_xlfn.STDEV.S(D$5:D$486)</f>
        <v>-0.73254450633752122</v>
      </c>
      <c r="J249" s="6">
        <f>(E249-AVERAGE(E$5:E$486))/_xlfn.STDEV.S(E$5:E$486)</f>
        <v>0.94312167808205016</v>
      </c>
      <c r="K249" s="6">
        <f>(F249-AVERAGE(F$5:F$486))/_xlfn.STDEV.S(F$5:F$486)</f>
        <v>0.84029279835372694</v>
      </c>
      <c r="L249" s="6">
        <f>(G249-AVERAGE(G$5:G$486))/_xlfn.STDEV.S(G$5:G$486)</f>
        <v>-0.90217944976173425</v>
      </c>
      <c r="M249" s="6">
        <f>(H249-AVERAGE(H$5:H$486))/_xlfn.STDEV.S(H$5:H$486)</f>
        <v>-0.61568072373881511</v>
      </c>
      <c r="N249" s="6">
        <f>Table1[[#This Row],[PtsSD]]*$D$1+Table1[[#This Row],[AstSD]]*$E$1+Table1[[#This Row],[StlSD]]*$F$1+Table1[[#This Row],[BlkSD]]*$G$1+Table1[[#This Row],[RbdSD]]*$H$1</f>
        <v>-0.16355815874381044</v>
      </c>
    </row>
    <row r="250" spans="1:14" x14ac:dyDescent="0.25">
      <c r="A250" s="3">
        <v>246</v>
      </c>
      <c r="B250" s="3" t="s">
        <v>350</v>
      </c>
      <c r="C250" s="3" t="s">
        <v>60</v>
      </c>
      <c r="D250" s="4">
        <v>4.9000000000000004</v>
      </c>
      <c r="E250" s="4">
        <v>3.4</v>
      </c>
      <c r="F250" s="4">
        <v>0.6</v>
      </c>
      <c r="G250" s="4">
        <v>0.2</v>
      </c>
      <c r="H250" s="4">
        <v>2.2000000000000002</v>
      </c>
      <c r="I250" s="6">
        <f>(D250-AVERAGE(D$5:D$486))/_xlfn.STDEV.S(D$5:D$486)</f>
        <v>-0.5447143983676237</v>
      </c>
      <c r="J250" s="6">
        <f>(E250-AVERAGE(E$5:E$486))/_xlfn.STDEV.S(E$5:E$486)</f>
        <v>0.88827976122410002</v>
      </c>
      <c r="K250" s="6">
        <f>(F250-AVERAGE(F$5:F$486))/_xlfn.STDEV.S(F$5:F$486)</f>
        <v>-7.5009187649655806E-2</v>
      </c>
      <c r="L250" s="6">
        <f>(G250-AVERAGE(G$5:G$486))/_xlfn.STDEV.S(G$5:G$486)</f>
        <v>-0.44128862328038043</v>
      </c>
      <c r="M250" s="6">
        <f>(H250-AVERAGE(H$5:H$486))/_xlfn.STDEV.S(H$5:H$486)</f>
        <v>-0.53487524822020149</v>
      </c>
      <c r="N250" s="6">
        <f>Table1[[#This Row],[PtsSD]]*$D$1+Table1[[#This Row],[AstSD]]*$E$1+Table1[[#This Row],[StlSD]]*$F$1+Table1[[#This Row],[BlkSD]]*$G$1+Table1[[#This Row],[RbdSD]]*$H$1</f>
        <v>-0.17017808854901284</v>
      </c>
    </row>
    <row r="251" spans="1:14" x14ac:dyDescent="0.25">
      <c r="A251" s="3">
        <v>247</v>
      </c>
      <c r="B251" s="3" t="s">
        <v>263</v>
      </c>
      <c r="C251" s="3" t="s">
        <v>50</v>
      </c>
      <c r="D251" s="4">
        <v>7.7</v>
      </c>
      <c r="E251" s="4">
        <v>2.2999999999999998</v>
      </c>
      <c r="F251" s="4">
        <v>0.7</v>
      </c>
      <c r="G251" s="4">
        <v>0.1</v>
      </c>
      <c r="H251" s="4">
        <v>1.9</v>
      </c>
      <c r="I251" s="6">
        <f>(D251-AVERAGE(D$5:D$486))/_xlfn.STDEV.S(D$5:D$486)</f>
        <v>-6.6601396262430237E-2</v>
      </c>
      <c r="J251" s="6">
        <f>(E251-AVERAGE(E$5:E$486))/_xlfn.STDEV.S(E$5:E$486)</f>
        <v>0.28501867578664891</v>
      </c>
      <c r="K251" s="6">
        <f>(F251-AVERAGE(F$5:F$486))/_xlfn.STDEV.S(F$5:F$486)</f>
        <v>0.1538163088511898</v>
      </c>
      <c r="L251" s="6">
        <f>(G251-AVERAGE(G$5:G$486))/_xlfn.STDEV.S(G$5:G$486)</f>
        <v>-0.67173403652105745</v>
      </c>
      <c r="M251" s="6">
        <f>(H251-AVERAGE(H$5:H$486))/_xlfn.STDEV.S(H$5:H$486)</f>
        <v>-0.65608346149812191</v>
      </c>
      <c r="N251" s="6">
        <f>Table1[[#This Row],[PtsSD]]*$D$1+Table1[[#This Row],[AstSD]]*$E$1+Table1[[#This Row],[StlSD]]*$F$1+Table1[[#This Row],[BlkSD]]*$G$1+Table1[[#This Row],[RbdSD]]*$H$1</f>
        <v>-0.17188103517150383</v>
      </c>
    </row>
    <row r="252" spans="1:14" x14ac:dyDescent="0.25">
      <c r="A252" s="3">
        <v>248</v>
      </c>
      <c r="B252" s="3" t="s">
        <v>240</v>
      </c>
      <c r="C252" s="3" t="s">
        <v>53</v>
      </c>
      <c r="D252" s="4">
        <v>8.6</v>
      </c>
      <c r="E252" s="4">
        <v>0.8</v>
      </c>
      <c r="F252" s="4">
        <v>0.4</v>
      </c>
      <c r="G252" s="4">
        <v>0.3</v>
      </c>
      <c r="H252" s="4">
        <v>3.7</v>
      </c>
      <c r="I252" s="6">
        <f>(D252-AVERAGE(D$5:D$486))/_xlfn.STDEV.S(D$5:D$486)</f>
        <v>8.7077782985667582E-2</v>
      </c>
      <c r="J252" s="6">
        <f>(E252-AVERAGE(E$5:E$486))/_xlfn.STDEV.S(E$5:E$486)</f>
        <v>-0.53761007708260233</v>
      </c>
      <c r="K252" s="6">
        <f>(F252-AVERAGE(F$5:F$486))/_xlfn.STDEV.S(F$5:F$486)</f>
        <v>-0.53266018065134701</v>
      </c>
      <c r="L252" s="6">
        <f>(G252-AVERAGE(G$5:G$486))/_xlfn.STDEV.S(G$5:G$486)</f>
        <v>-0.21084321003970355</v>
      </c>
      <c r="M252" s="6">
        <f>(H252-AVERAGE(H$5:H$486))/_xlfn.STDEV.S(H$5:H$486)</f>
        <v>7.1165818169400014E-2</v>
      </c>
      <c r="N252" s="6">
        <f>Table1[[#This Row],[PtsSD]]*$D$1+Table1[[#This Row],[AstSD]]*$E$1+Table1[[#This Row],[StlSD]]*$F$1+Table1[[#This Row],[BlkSD]]*$G$1+Table1[[#This Row],[RbdSD]]*$H$1</f>
        <v>-0.17869102549059779</v>
      </c>
    </row>
    <row r="253" spans="1:14" x14ac:dyDescent="0.25">
      <c r="A253" s="3">
        <v>249</v>
      </c>
      <c r="B253" s="3" t="s">
        <v>351</v>
      </c>
      <c r="C253" s="3" t="s">
        <v>86</v>
      </c>
      <c r="D253" s="4">
        <v>4.9000000000000004</v>
      </c>
      <c r="E253" s="4">
        <v>2.9</v>
      </c>
      <c r="F253" s="4">
        <v>0.9</v>
      </c>
      <c r="G253" s="4">
        <v>0.1</v>
      </c>
      <c r="H253" s="4">
        <v>1.9</v>
      </c>
      <c r="I253" s="6">
        <f>(D253-AVERAGE(D$5:D$486))/_xlfn.STDEV.S(D$5:D$486)</f>
        <v>-0.5447143983676237</v>
      </c>
      <c r="J253" s="6">
        <f>(E253-AVERAGE(E$5:E$486))/_xlfn.STDEV.S(E$5:E$486)</f>
        <v>0.61407017693434951</v>
      </c>
      <c r="K253" s="6">
        <f>(F253-AVERAGE(F$5:F$486))/_xlfn.STDEV.S(F$5:F$486)</f>
        <v>0.61146730185288134</v>
      </c>
      <c r="L253" s="6">
        <f>(G253-AVERAGE(G$5:G$486))/_xlfn.STDEV.S(G$5:G$486)</f>
        <v>-0.67173403652105745</v>
      </c>
      <c r="M253" s="6">
        <f>(H253-AVERAGE(H$5:H$486))/_xlfn.STDEV.S(H$5:H$486)</f>
        <v>-0.65608346149812191</v>
      </c>
      <c r="N253" s="6">
        <f>Table1[[#This Row],[PtsSD]]*$D$1+Table1[[#This Row],[AstSD]]*$E$1+Table1[[#This Row],[StlSD]]*$F$1+Table1[[#This Row],[BlkSD]]*$G$1+Table1[[#This Row],[RbdSD]]*$H$1</f>
        <v>-0.18085698662326799</v>
      </c>
    </row>
    <row r="254" spans="1:14" x14ac:dyDescent="0.25">
      <c r="A254" s="3">
        <v>250</v>
      </c>
      <c r="B254" s="3" t="s">
        <v>404</v>
      </c>
      <c r="C254" s="3" t="s">
        <v>84</v>
      </c>
      <c r="D254" s="4">
        <v>3.6</v>
      </c>
      <c r="E254" s="4">
        <v>0.4</v>
      </c>
      <c r="F254" s="4">
        <v>1</v>
      </c>
      <c r="G254" s="4">
        <v>0.6</v>
      </c>
      <c r="H254" s="4">
        <v>3.5</v>
      </c>
      <c r="I254" s="6">
        <f>(D254-AVERAGE(D$5:D$486))/_xlfn.STDEV.S(D$5:D$486)</f>
        <v>-0.76669543505932081</v>
      </c>
      <c r="J254" s="6">
        <f>(E254-AVERAGE(E$5:E$486))/_xlfn.STDEV.S(E$5:E$486)</f>
        <v>-0.7569777445144027</v>
      </c>
      <c r="K254" s="6">
        <f>(F254-AVERAGE(F$5:F$486))/_xlfn.STDEV.S(F$5:F$486)</f>
        <v>0.84029279835372694</v>
      </c>
      <c r="L254" s="6">
        <f>(G254-AVERAGE(G$5:G$486))/_xlfn.STDEV.S(G$5:G$486)</f>
        <v>0.48049302968232716</v>
      </c>
      <c r="M254" s="6">
        <f>(H254-AVERAGE(H$5:H$486))/_xlfn.STDEV.S(H$5:H$486)</f>
        <v>-9.6396573492135967E-3</v>
      </c>
      <c r="N254" s="6">
        <f>Table1[[#This Row],[PtsSD]]*$D$1+Table1[[#This Row],[AstSD]]*$E$1+Table1[[#This Row],[StlSD]]*$F$1+Table1[[#This Row],[BlkSD]]*$G$1+Table1[[#This Row],[RbdSD]]*$H$1</f>
        <v>-0.18521423668511142</v>
      </c>
    </row>
    <row r="255" spans="1:14" x14ac:dyDescent="0.25">
      <c r="A255" s="3">
        <v>251</v>
      </c>
      <c r="B255" s="3" t="s">
        <v>361</v>
      </c>
      <c r="C255" s="3" t="s">
        <v>44</v>
      </c>
      <c r="D255" s="4">
        <v>4.7</v>
      </c>
      <c r="E255" s="4">
        <v>1.1000000000000001</v>
      </c>
      <c r="F255" s="4">
        <v>0.4</v>
      </c>
      <c r="G255" s="4">
        <v>0.5</v>
      </c>
      <c r="H255" s="4">
        <v>4.8</v>
      </c>
      <c r="I255" s="6">
        <f>(D255-AVERAGE(D$5:D$486))/_xlfn.STDEV.S(D$5:D$486)</f>
        <v>-0.57886532708942329</v>
      </c>
      <c r="J255" s="6">
        <f>(E255-AVERAGE(E$5:E$486))/_xlfn.STDEV.S(E$5:E$486)</f>
        <v>-0.37308432650875201</v>
      </c>
      <c r="K255" s="6">
        <f>(F255-AVERAGE(F$5:F$486))/_xlfn.STDEV.S(F$5:F$486)</f>
        <v>-0.53266018065134701</v>
      </c>
      <c r="L255" s="6">
        <f>(G255-AVERAGE(G$5:G$486))/_xlfn.STDEV.S(G$5:G$486)</f>
        <v>0.2500476164416503</v>
      </c>
      <c r="M255" s="6">
        <f>(H255-AVERAGE(H$5:H$486))/_xlfn.STDEV.S(H$5:H$486)</f>
        <v>0.51559593352177435</v>
      </c>
      <c r="N255" s="6">
        <f>Table1[[#This Row],[PtsSD]]*$D$1+Table1[[#This Row],[AstSD]]*$E$1+Table1[[#This Row],[StlSD]]*$F$1+Table1[[#This Row],[BlkSD]]*$G$1+Table1[[#This Row],[RbdSD]]*$H$1</f>
        <v>-0.18754916135567706</v>
      </c>
    </row>
    <row r="256" spans="1:14" x14ac:dyDescent="0.25">
      <c r="A256" s="3">
        <v>252</v>
      </c>
      <c r="B256" s="3" t="s">
        <v>282</v>
      </c>
      <c r="C256" s="3" t="s">
        <v>29</v>
      </c>
      <c r="D256" s="4">
        <v>6.9</v>
      </c>
      <c r="E256" s="4">
        <v>1.2</v>
      </c>
      <c r="F256" s="4">
        <v>0.6</v>
      </c>
      <c r="G256" s="4">
        <v>0.2</v>
      </c>
      <c r="H256" s="4">
        <v>3.7</v>
      </c>
      <c r="I256" s="6">
        <f>(D256-AVERAGE(D$5:D$486))/_xlfn.STDEV.S(D$5:D$486)</f>
        <v>-0.20320511114962836</v>
      </c>
      <c r="J256" s="6">
        <f>(E256-AVERAGE(E$5:E$486))/_xlfn.STDEV.S(E$5:E$486)</f>
        <v>-0.31824240965080203</v>
      </c>
      <c r="K256" s="6">
        <f>(F256-AVERAGE(F$5:F$486))/_xlfn.STDEV.S(F$5:F$486)</f>
        <v>-7.5009187649655806E-2</v>
      </c>
      <c r="L256" s="6">
        <f>(G256-AVERAGE(G$5:G$486))/_xlfn.STDEV.S(G$5:G$486)</f>
        <v>-0.44128862328038043</v>
      </c>
      <c r="M256" s="6">
        <f>(H256-AVERAGE(H$5:H$486))/_xlfn.STDEV.S(H$5:H$486)</f>
        <v>7.1165818169400014E-2</v>
      </c>
      <c r="N256" s="6">
        <f>Table1[[#This Row],[PtsSD]]*$D$1+Table1[[#This Row],[AstSD]]*$E$1+Table1[[#This Row],[StlSD]]*$F$1+Table1[[#This Row],[BlkSD]]*$G$1+Table1[[#This Row],[RbdSD]]*$H$1</f>
        <v>-0.18782152328067436</v>
      </c>
    </row>
    <row r="257" spans="1:14" x14ac:dyDescent="0.25">
      <c r="A257" s="3">
        <v>253</v>
      </c>
      <c r="B257" s="3" t="s">
        <v>266</v>
      </c>
      <c r="C257" s="3" t="s">
        <v>44</v>
      </c>
      <c r="D257" s="4">
        <v>7.6</v>
      </c>
      <c r="E257" s="4">
        <v>1</v>
      </c>
      <c r="F257" s="4">
        <v>0.3</v>
      </c>
      <c r="G257" s="4">
        <v>0.2</v>
      </c>
      <c r="H257" s="4">
        <v>4.8</v>
      </c>
      <c r="I257" s="6">
        <f>(D257-AVERAGE(D$5:D$486))/_xlfn.STDEV.S(D$5:D$486)</f>
        <v>-8.3676860623330102E-2</v>
      </c>
      <c r="J257" s="6">
        <f>(E257-AVERAGE(E$5:E$486))/_xlfn.STDEV.S(E$5:E$486)</f>
        <v>-0.42792624336670215</v>
      </c>
      <c r="K257" s="6">
        <f>(F257-AVERAGE(F$5:F$486))/_xlfn.STDEV.S(F$5:F$486)</f>
        <v>-0.76148567715219273</v>
      </c>
      <c r="L257" s="6">
        <f>(G257-AVERAGE(G$5:G$486))/_xlfn.STDEV.S(G$5:G$486)</f>
        <v>-0.44128862328038043</v>
      </c>
      <c r="M257" s="6">
        <f>(H257-AVERAGE(H$5:H$486))/_xlfn.STDEV.S(H$5:H$486)</f>
        <v>0.51559593352177435</v>
      </c>
      <c r="N257" s="6">
        <f>Table1[[#This Row],[PtsSD]]*$D$1+Table1[[#This Row],[AstSD]]*$E$1+Table1[[#This Row],[StlSD]]*$F$1+Table1[[#This Row],[BlkSD]]*$G$1+Table1[[#This Row],[RbdSD]]*$H$1</f>
        <v>-0.18798526522087056</v>
      </c>
    </row>
    <row r="258" spans="1:14" x14ac:dyDescent="0.25">
      <c r="A258" s="3">
        <v>254</v>
      </c>
      <c r="B258" s="3" t="s">
        <v>333</v>
      </c>
      <c r="C258" s="3" t="s">
        <v>74</v>
      </c>
      <c r="D258" s="4">
        <v>5.4</v>
      </c>
      <c r="E258" s="4">
        <v>0.8</v>
      </c>
      <c r="F258" s="4">
        <v>0.4</v>
      </c>
      <c r="G258" s="4">
        <v>0.7</v>
      </c>
      <c r="H258" s="4">
        <v>3.9</v>
      </c>
      <c r="I258" s="6">
        <f>(D258-AVERAGE(D$5:D$486))/_xlfn.STDEV.S(D$5:D$486)</f>
        <v>-0.45933707656312489</v>
      </c>
      <c r="J258" s="6">
        <f>(E258-AVERAGE(E$5:E$486))/_xlfn.STDEV.S(E$5:E$486)</f>
        <v>-0.53761007708260233</v>
      </c>
      <c r="K258" s="6">
        <f>(F258-AVERAGE(F$5:F$486))/_xlfn.STDEV.S(F$5:F$486)</f>
        <v>-0.53266018065134701</v>
      </c>
      <c r="L258" s="6">
        <f>(G258-AVERAGE(G$5:G$486))/_xlfn.STDEV.S(G$5:G$486)</f>
        <v>0.71093844292300401</v>
      </c>
      <c r="M258" s="6">
        <f>(H258-AVERAGE(H$5:H$486))/_xlfn.STDEV.S(H$5:H$486)</f>
        <v>0.15197129368801343</v>
      </c>
      <c r="N258" s="6">
        <f>Table1[[#This Row],[PtsSD]]*$D$1+Table1[[#This Row],[AstSD]]*$E$1+Table1[[#This Row],[StlSD]]*$F$1+Table1[[#This Row],[BlkSD]]*$G$1+Table1[[#This Row],[RbdSD]]*$H$1</f>
        <v>-0.18818714030710668</v>
      </c>
    </row>
    <row r="259" spans="1:14" x14ac:dyDescent="0.25">
      <c r="A259" s="3">
        <v>255</v>
      </c>
      <c r="B259" s="3" t="s">
        <v>214</v>
      </c>
      <c r="C259" s="3" t="s">
        <v>67</v>
      </c>
      <c r="D259" s="4">
        <v>9.6</v>
      </c>
      <c r="E259" s="4">
        <v>0.9</v>
      </c>
      <c r="F259" s="4">
        <v>0.4</v>
      </c>
      <c r="G259" s="4">
        <v>0.1</v>
      </c>
      <c r="H259" s="4">
        <v>3.6</v>
      </c>
      <c r="I259" s="6">
        <f>(D259-AVERAGE(D$5:D$486))/_xlfn.STDEV.S(D$5:D$486)</f>
        <v>0.25783242659466526</v>
      </c>
      <c r="J259" s="6">
        <f>(E259-AVERAGE(E$5:E$486))/_xlfn.STDEV.S(E$5:E$486)</f>
        <v>-0.48276816022465224</v>
      </c>
      <c r="K259" s="6">
        <f>(F259-AVERAGE(F$5:F$486))/_xlfn.STDEV.S(F$5:F$486)</f>
        <v>-0.53266018065134701</v>
      </c>
      <c r="L259" s="6">
        <f>(G259-AVERAGE(G$5:G$486))/_xlfn.STDEV.S(G$5:G$486)</f>
        <v>-0.67173403652105745</v>
      </c>
      <c r="M259" s="6">
        <f>(H259-AVERAGE(H$5:H$486))/_xlfn.STDEV.S(H$5:H$486)</f>
        <v>3.0763080410093208E-2</v>
      </c>
      <c r="N259" s="6">
        <f>Table1[[#This Row],[PtsSD]]*$D$1+Table1[[#This Row],[AstSD]]*$E$1+Table1[[#This Row],[StlSD]]*$F$1+Table1[[#This Row],[BlkSD]]*$G$1+Table1[[#This Row],[RbdSD]]*$H$1</f>
        <v>-0.19371042056037288</v>
      </c>
    </row>
    <row r="260" spans="1:14" x14ac:dyDescent="0.25">
      <c r="A260" s="3">
        <v>256</v>
      </c>
      <c r="B260" s="3" t="s">
        <v>290</v>
      </c>
      <c r="C260" s="3" t="s">
        <v>29</v>
      </c>
      <c r="D260" s="4">
        <v>6.7</v>
      </c>
      <c r="E260" s="4">
        <v>0.9</v>
      </c>
      <c r="F260" s="4">
        <v>0.7</v>
      </c>
      <c r="G260" s="4">
        <v>0.3</v>
      </c>
      <c r="H260" s="4">
        <v>3.2</v>
      </c>
      <c r="I260" s="6">
        <f>(D260-AVERAGE(D$5:D$486))/_xlfn.STDEV.S(D$5:D$486)</f>
        <v>-0.23735603987142792</v>
      </c>
      <c r="J260" s="6">
        <f>(E260-AVERAGE(E$5:E$486))/_xlfn.STDEV.S(E$5:E$486)</f>
        <v>-0.48276816022465224</v>
      </c>
      <c r="K260" s="6">
        <f>(F260-AVERAGE(F$5:F$486))/_xlfn.STDEV.S(F$5:F$486)</f>
        <v>0.1538163088511898</v>
      </c>
      <c r="L260" s="6">
        <f>(G260-AVERAGE(G$5:G$486))/_xlfn.STDEV.S(G$5:G$486)</f>
        <v>-0.21084321003970355</v>
      </c>
      <c r="M260" s="6">
        <f>(H260-AVERAGE(H$5:H$486))/_xlfn.STDEV.S(H$5:H$486)</f>
        <v>-0.13084787062713382</v>
      </c>
      <c r="N260" s="6">
        <f>Table1[[#This Row],[PtsSD]]*$D$1+Table1[[#This Row],[AstSD]]*$E$1+Table1[[#This Row],[StlSD]]*$F$1+Table1[[#This Row],[BlkSD]]*$G$1+Table1[[#This Row],[RbdSD]]*$H$1</f>
        <v>-0.20248405331006264</v>
      </c>
    </row>
    <row r="261" spans="1:14" x14ac:dyDescent="0.25">
      <c r="A261" s="3">
        <v>257</v>
      </c>
      <c r="B261" s="3" t="s">
        <v>280</v>
      </c>
      <c r="C261" s="3" t="s">
        <v>67</v>
      </c>
      <c r="D261" s="4">
        <v>7</v>
      </c>
      <c r="E261" s="4">
        <v>1.2</v>
      </c>
      <c r="F261" s="4">
        <v>0.4</v>
      </c>
      <c r="G261" s="4">
        <v>0.2</v>
      </c>
      <c r="H261" s="4">
        <v>4.2</v>
      </c>
      <c r="I261" s="6">
        <f>(D261-AVERAGE(D$5:D$486))/_xlfn.STDEV.S(D$5:D$486)</f>
        <v>-0.18612964678872865</v>
      </c>
      <c r="J261" s="6">
        <f>(E261-AVERAGE(E$5:E$486))/_xlfn.STDEV.S(E$5:E$486)</f>
        <v>-0.31824240965080203</v>
      </c>
      <c r="K261" s="6">
        <f>(F261-AVERAGE(F$5:F$486))/_xlfn.STDEV.S(F$5:F$486)</f>
        <v>-0.53266018065134701</v>
      </c>
      <c r="L261" s="6">
        <f>(G261-AVERAGE(G$5:G$486))/_xlfn.STDEV.S(G$5:G$486)</f>
        <v>-0.44128862328038043</v>
      </c>
      <c r="M261" s="6">
        <f>(H261-AVERAGE(H$5:H$486))/_xlfn.STDEV.S(H$5:H$486)</f>
        <v>0.27317950696593385</v>
      </c>
      <c r="N261" s="6">
        <f>Table1[[#This Row],[PtsSD]]*$D$1+Table1[[#This Row],[AstSD]]*$E$1+Table1[[#This Row],[StlSD]]*$F$1+Table1[[#This Row],[BlkSD]]*$G$1+Table1[[#This Row],[RbdSD]]*$H$1</f>
        <v>-0.21094379516335135</v>
      </c>
    </row>
    <row r="262" spans="1:14" x14ac:dyDescent="0.25">
      <c r="A262" s="3">
        <v>258</v>
      </c>
      <c r="B262" s="3" t="s">
        <v>235</v>
      </c>
      <c r="C262" s="3" t="s">
        <v>37</v>
      </c>
      <c r="D262" s="4">
        <v>8.8000000000000007</v>
      </c>
      <c r="E262" s="4">
        <v>1</v>
      </c>
      <c r="F262" s="4">
        <v>0.5</v>
      </c>
      <c r="G262" s="4">
        <v>0.2</v>
      </c>
      <c r="H262" s="4">
        <v>2.9</v>
      </c>
      <c r="I262" s="6">
        <f>(D262-AVERAGE(D$5:D$486))/_xlfn.STDEV.S(D$5:D$486)</f>
        <v>0.1212287117074673</v>
      </c>
      <c r="J262" s="6">
        <f>(E262-AVERAGE(E$5:E$486))/_xlfn.STDEV.S(E$5:E$486)</f>
        <v>-0.42792624336670215</v>
      </c>
      <c r="K262" s="6">
        <f>(F262-AVERAGE(F$5:F$486))/_xlfn.STDEV.S(F$5:F$486)</f>
        <v>-0.30383468415050141</v>
      </c>
      <c r="L262" s="6">
        <f>(G262-AVERAGE(G$5:G$486))/_xlfn.STDEV.S(G$5:G$486)</f>
        <v>-0.44128862328038043</v>
      </c>
      <c r="M262" s="6">
        <f>(H262-AVERAGE(H$5:H$486))/_xlfn.STDEV.S(H$5:H$486)</f>
        <v>-0.25205608390505424</v>
      </c>
      <c r="N262" s="6">
        <f>Table1[[#This Row],[PtsSD]]*$D$1+Table1[[#This Row],[AstSD]]*$E$1+Table1[[#This Row],[StlSD]]*$F$1+Table1[[#This Row],[BlkSD]]*$G$1+Table1[[#This Row],[RbdSD]]*$H$1</f>
        <v>-0.21139634805674337</v>
      </c>
    </row>
    <row r="263" spans="1:14" x14ac:dyDescent="0.25">
      <c r="A263" s="3">
        <v>259</v>
      </c>
      <c r="B263" s="3" t="s">
        <v>293</v>
      </c>
      <c r="C263" s="3" t="s">
        <v>44</v>
      </c>
      <c r="D263" s="4">
        <v>6.6</v>
      </c>
      <c r="E263" s="4">
        <v>1.7</v>
      </c>
      <c r="F263" s="4">
        <v>1</v>
      </c>
      <c r="G263" s="4">
        <v>0.1</v>
      </c>
      <c r="H263" s="4">
        <v>1.6</v>
      </c>
      <c r="I263" s="6">
        <f>(D263-AVERAGE(D$5:D$486))/_xlfn.STDEV.S(D$5:D$486)</f>
        <v>-0.2544315042323278</v>
      </c>
      <c r="J263" s="6">
        <f>(E263-AVERAGE(E$5:E$486))/_xlfn.STDEV.S(E$5:E$486)</f>
        <v>-4.4032825361051547E-2</v>
      </c>
      <c r="K263" s="6">
        <f>(F263-AVERAGE(F$5:F$486))/_xlfn.STDEV.S(F$5:F$486)</f>
        <v>0.84029279835372694</v>
      </c>
      <c r="L263" s="6">
        <f>(G263-AVERAGE(G$5:G$486))/_xlfn.STDEV.S(G$5:G$486)</f>
        <v>-0.67173403652105745</v>
      </c>
      <c r="M263" s="6">
        <f>(H263-AVERAGE(H$5:H$486))/_xlfn.STDEV.S(H$5:H$486)</f>
        <v>-0.77729167477604222</v>
      </c>
      <c r="N263" s="6">
        <f>Table1[[#This Row],[PtsSD]]*$D$1+Table1[[#This Row],[AstSD]]*$E$1+Table1[[#This Row],[StlSD]]*$F$1+Table1[[#This Row],[BlkSD]]*$G$1+Table1[[#This Row],[RbdSD]]*$H$1</f>
        <v>-0.21531053702221667</v>
      </c>
    </row>
    <row r="264" spans="1:14" x14ac:dyDescent="0.25">
      <c r="A264" s="3">
        <v>260</v>
      </c>
      <c r="B264" s="3" t="s">
        <v>253</v>
      </c>
      <c r="C264" s="3" t="s">
        <v>31</v>
      </c>
      <c r="D264" s="4">
        <v>8.1999999999999993</v>
      </c>
      <c r="E264" s="4">
        <v>1</v>
      </c>
      <c r="F264" s="4">
        <v>0.3</v>
      </c>
      <c r="G264" s="4">
        <v>0.4</v>
      </c>
      <c r="H264" s="4">
        <v>3.2</v>
      </c>
      <c r="I264" s="6">
        <f>(D264-AVERAGE(D$5:D$486))/_xlfn.STDEV.S(D$5:D$486)</f>
        <v>1.8775925542068445E-2</v>
      </c>
      <c r="J264" s="6">
        <f>(E264-AVERAGE(E$5:E$486))/_xlfn.STDEV.S(E$5:E$486)</f>
        <v>-0.42792624336670215</v>
      </c>
      <c r="K264" s="6">
        <f>(F264-AVERAGE(F$5:F$486))/_xlfn.STDEV.S(F$5:F$486)</f>
        <v>-0.76148567715219273</v>
      </c>
      <c r="L264" s="6">
        <f>(G264-AVERAGE(G$5:G$486))/_xlfn.STDEV.S(G$5:G$486)</f>
        <v>1.9602203200973445E-2</v>
      </c>
      <c r="M264" s="6">
        <f>(H264-AVERAGE(H$5:H$486))/_xlfn.STDEV.S(H$5:H$486)</f>
        <v>-0.13084787062713382</v>
      </c>
      <c r="N264" s="6">
        <f>Table1[[#This Row],[PtsSD]]*$D$1+Table1[[#This Row],[AstSD]]*$E$1+Table1[[#This Row],[StlSD]]*$F$1+Table1[[#This Row],[BlkSD]]*$G$1+Table1[[#This Row],[RbdSD]]*$H$1</f>
        <v>-0.21740456622882953</v>
      </c>
    </row>
    <row r="265" spans="1:14" x14ac:dyDescent="0.25">
      <c r="A265" s="3">
        <v>261</v>
      </c>
      <c r="B265" s="3" t="s">
        <v>379</v>
      </c>
      <c r="C265" s="3" t="s">
        <v>76</v>
      </c>
      <c r="D265" s="4">
        <v>4.0999999999999996</v>
      </c>
      <c r="E265" s="4">
        <v>0.5</v>
      </c>
      <c r="F265" s="4">
        <v>0.4</v>
      </c>
      <c r="G265" s="4">
        <v>1.2</v>
      </c>
      <c r="H265" s="4">
        <v>2.6</v>
      </c>
      <c r="I265" s="6">
        <f>(D265-AVERAGE(D$5:D$486))/_xlfn.STDEV.S(D$5:D$486)</f>
        <v>-0.68131811325482194</v>
      </c>
      <c r="J265" s="6">
        <f>(E265-AVERAGE(E$5:E$486))/_xlfn.STDEV.S(E$5:E$486)</f>
        <v>-0.70213582765645266</v>
      </c>
      <c r="K265" s="6">
        <f>(F265-AVERAGE(F$5:F$486))/_xlfn.STDEV.S(F$5:F$486)</f>
        <v>-0.53266018065134701</v>
      </c>
      <c r="L265" s="6">
        <f>(G265-AVERAGE(G$5:G$486))/_xlfn.STDEV.S(G$5:G$486)</f>
        <v>1.8631655091263886</v>
      </c>
      <c r="M265" s="6">
        <f>(H265-AVERAGE(H$5:H$486))/_xlfn.STDEV.S(H$5:H$486)</f>
        <v>-0.37326429718297449</v>
      </c>
      <c r="N265" s="6">
        <f>Table1[[#This Row],[PtsSD]]*$D$1+Table1[[#This Row],[AstSD]]*$E$1+Table1[[#This Row],[StlSD]]*$F$1+Table1[[#This Row],[BlkSD]]*$G$1+Table1[[#This Row],[RbdSD]]*$H$1</f>
        <v>-0.21989965967307573</v>
      </c>
    </row>
    <row r="266" spans="1:14" x14ac:dyDescent="0.25">
      <c r="A266" s="3">
        <v>262</v>
      </c>
      <c r="B266" s="3" t="s">
        <v>255</v>
      </c>
      <c r="C266" s="3" t="s">
        <v>74</v>
      </c>
      <c r="D266" s="4">
        <v>8.1</v>
      </c>
      <c r="E266" s="4">
        <v>1.2</v>
      </c>
      <c r="F266" s="4">
        <v>0.4</v>
      </c>
      <c r="G266" s="4">
        <v>0.1</v>
      </c>
      <c r="H266" s="4">
        <v>3.8</v>
      </c>
      <c r="I266" s="6">
        <f>(D266-AVERAGE(D$5:D$486))/_xlfn.STDEV.S(D$5:D$486)</f>
        <v>1.7004611811687388E-3</v>
      </c>
      <c r="J266" s="6">
        <f>(E266-AVERAGE(E$5:E$486))/_xlfn.STDEV.S(E$5:E$486)</f>
        <v>-0.31824240965080203</v>
      </c>
      <c r="K266" s="6">
        <f>(F266-AVERAGE(F$5:F$486))/_xlfn.STDEV.S(F$5:F$486)</f>
        <v>-0.53266018065134701</v>
      </c>
      <c r="L266" s="6">
        <f>(G266-AVERAGE(G$5:G$486))/_xlfn.STDEV.S(G$5:G$486)</f>
        <v>-0.67173403652105745</v>
      </c>
      <c r="M266" s="6">
        <f>(H266-AVERAGE(H$5:H$486))/_xlfn.STDEV.S(H$5:H$486)</f>
        <v>0.11156855592870664</v>
      </c>
      <c r="N266" s="6">
        <f>Table1[[#This Row],[PtsSD]]*$D$1+Table1[[#This Row],[AstSD]]*$E$1+Table1[[#This Row],[StlSD]]*$F$1+Table1[[#This Row],[BlkSD]]*$G$1+Table1[[#This Row],[RbdSD]]*$H$1</f>
        <v>-0.22148376496592914</v>
      </c>
    </row>
    <row r="267" spans="1:14" x14ac:dyDescent="0.25">
      <c r="A267" s="3">
        <v>263</v>
      </c>
      <c r="B267" s="3" t="s">
        <v>386</v>
      </c>
      <c r="C267" s="3" t="s">
        <v>37</v>
      </c>
      <c r="D267" s="4">
        <v>4</v>
      </c>
      <c r="E267" s="4">
        <v>0.4</v>
      </c>
      <c r="F267" s="4">
        <v>0.7</v>
      </c>
      <c r="G267" s="4">
        <v>0.1</v>
      </c>
      <c r="H267" s="4">
        <v>6.2</v>
      </c>
      <c r="I267" s="6">
        <f>(D267-AVERAGE(D$5:D$486))/_xlfn.STDEV.S(D$5:D$486)</f>
        <v>-0.69839357761572163</v>
      </c>
      <c r="J267" s="6">
        <f>(E267-AVERAGE(E$5:E$486))/_xlfn.STDEV.S(E$5:E$486)</f>
        <v>-0.7569777445144027</v>
      </c>
      <c r="K267" s="6">
        <f>(F267-AVERAGE(F$5:F$486))/_xlfn.STDEV.S(F$5:F$486)</f>
        <v>0.1538163088511898</v>
      </c>
      <c r="L267" s="6">
        <f>(G267-AVERAGE(G$5:G$486))/_xlfn.STDEV.S(G$5:G$486)</f>
        <v>-0.67173403652105745</v>
      </c>
      <c r="M267" s="6">
        <f>(H267-AVERAGE(H$5:H$486))/_xlfn.STDEV.S(H$5:H$486)</f>
        <v>1.0812342621520692</v>
      </c>
      <c r="N267" s="6">
        <f>Table1[[#This Row],[PtsSD]]*$D$1+Table1[[#This Row],[AstSD]]*$E$1+Table1[[#This Row],[StlSD]]*$F$1+Table1[[#This Row],[BlkSD]]*$G$1+Table1[[#This Row],[RbdSD]]*$H$1</f>
        <v>-0.22235442890766333</v>
      </c>
    </row>
    <row r="268" spans="1:14" x14ac:dyDescent="0.25">
      <c r="A268" s="3">
        <v>264</v>
      </c>
      <c r="B268" s="3" t="s">
        <v>414</v>
      </c>
      <c r="C268" s="3" t="s">
        <v>80</v>
      </c>
      <c r="D268" s="4">
        <v>3.4</v>
      </c>
      <c r="E268" s="4">
        <v>0.7</v>
      </c>
      <c r="F268" s="4">
        <v>0.4</v>
      </c>
      <c r="G268" s="4">
        <v>1</v>
      </c>
      <c r="H268" s="4">
        <v>3.5</v>
      </c>
      <c r="I268" s="6">
        <f>(D268-AVERAGE(D$5:D$486))/_xlfn.STDEV.S(D$5:D$486)</f>
        <v>-0.80084636378112017</v>
      </c>
      <c r="J268" s="6">
        <f>(E268-AVERAGE(E$5:E$486))/_xlfn.STDEV.S(E$5:E$486)</f>
        <v>-0.59245199394055248</v>
      </c>
      <c r="K268" s="6">
        <f>(F268-AVERAGE(F$5:F$486))/_xlfn.STDEV.S(F$5:F$486)</f>
        <v>-0.53266018065134701</v>
      </c>
      <c r="L268" s="6">
        <f>(G268-AVERAGE(G$5:G$486))/_xlfn.STDEV.S(G$5:G$486)</f>
        <v>1.402274682645035</v>
      </c>
      <c r="M268" s="6">
        <f>(H268-AVERAGE(H$5:H$486))/_xlfn.STDEV.S(H$5:H$486)</f>
        <v>-9.6396573492135967E-3</v>
      </c>
      <c r="N268" s="6">
        <f>Table1[[#This Row],[PtsSD]]*$D$1+Table1[[#This Row],[AstSD]]*$E$1+Table1[[#This Row],[StlSD]]*$F$1+Table1[[#This Row],[BlkSD]]*$G$1+Table1[[#This Row],[RbdSD]]*$H$1</f>
        <v>-0.2302300640932361</v>
      </c>
    </row>
    <row r="269" spans="1:14" x14ac:dyDescent="0.25">
      <c r="A269" s="3">
        <v>265</v>
      </c>
      <c r="B269" s="3" t="s">
        <v>328</v>
      </c>
      <c r="C269" s="3" t="s">
        <v>86</v>
      </c>
      <c r="D269" s="4">
        <v>5.7</v>
      </c>
      <c r="E269" s="4">
        <v>0.4</v>
      </c>
      <c r="F269" s="4">
        <v>0.3</v>
      </c>
      <c r="G269" s="4">
        <v>0.7</v>
      </c>
      <c r="H269" s="4">
        <v>4.0999999999999996</v>
      </c>
      <c r="I269" s="6">
        <f>(D269-AVERAGE(D$5:D$486))/_xlfn.STDEV.S(D$5:D$486)</f>
        <v>-0.40811068348042562</v>
      </c>
      <c r="J269" s="6">
        <f>(E269-AVERAGE(E$5:E$486))/_xlfn.STDEV.S(E$5:E$486)</f>
        <v>-0.7569777445144027</v>
      </c>
      <c r="K269" s="6">
        <f>(F269-AVERAGE(F$5:F$486))/_xlfn.STDEV.S(F$5:F$486)</f>
        <v>-0.76148567715219273</v>
      </c>
      <c r="L269" s="6">
        <f>(G269-AVERAGE(G$5:G$486))/_xlfn.STDEV.S(G$5:G$486)</f>
        <v>0.71093844292300401</v>
      </c>
      <c r="M269" s="6">
        <f>(H269-AVERAGE(H$5:H$486))/_xlfn.STDEV.S(H$5:H$486)</f>
        <v>0.23277676920662688</v>
      </c>
      <c r="N269" s="6">
        <f>Table1[[#This Row],[PtsSD]]*$D$1+Table1[[#This Row],[AstSD]]*$E$1+Table1[[#This Row],[StlSD]]*$F$1+Table1[[#This Row],[BlkSD]]*$G$1+Table1[[#This Row],[RbdSD]]*$H$1</f>
        <v>-0.23485548524006117</v>
      </c>
    </row>
    <row r="270" spans="1:14" x14ac:dyDescent="0.25">
      <c r="A270" s="3">
        <v>266</v>
      </c>
      <c r="B270" s="3" t="s">
        <v>319</v>
      </c>
      <c r="C270" s="3" t="s">
        <v>86</v>
      </c>
      <c r="D270" s="4">
        <v>6</v>
      </c>
      <c r="E270" s="4">
        <v>1.6</v>
      </c>
      <c r="F270" s="4">
        <v>0.5</v>
      </c>
      <c r="G270" s="4">
        <v>0.3</v>
      </c>
      <c r="H270" s="4">
        <v>3.1</v>
      </c>
      <c r="I270" s="6">
        <f>(D270-AVERAGE(D$5:D$486))/_xlfn.STDEV.S(D$5:D$486)</f>
        <v>-0.35688429039772634</v>
      </c>
      <c r="J270" s="6">
        <f>(E270-AVERAGE(E$5:E$486))/_xlfn.STDEV.S(E$5:E$486)</f>
        <v>-9.8874742219001568E-2</v>
      </c>
      <c r="K270" s="6">
        <f>(F270-AVERAGE(F$5:F$486))/_xlfn.STDEV.S(F$5:F$486)</f>
        <v>-0.30383468415050141</v>
      </c>
      <c r="L270" s="6">
        <f>(G270-AVERAGE(G$5:G$486))/_xlfn.STDEV.S(G$5:G$486)</f>
        <v>-0.21084321003970355</v>
      </c>
      <c r="M270" s="6">
        <f>(H270-AVERAGE(H$5:H$486))/_xlfn.STDEV.S(H$5:H$486)</f>
        <v>-0.17125060838644063</v>
      </c>
      <c r="N270" s="6">
        <f>Table1[[#This Row],[PtsSD]]*$D$1+Table1[[#This Row],[AstSD]]*$E$1+Table1[[#This Row],[StlSD]]*$F$1+Table1[[#This Row],[BlkSD]]*$G$1+Table1[[#This Row],[RbdSD]]*$H$1</f>
        <v>-0.23829204136893711</v>
      </c>
    </row>
    <row r="271" spans="1:14" x14ac:dyDescent="0.25">
      <c r="A271" s="3">
        <v>267</v>
      </c>
      <c r="B271" s="3" t="s">
        <v>262</v>
      </c>
      <c r="C271" s="3" t="s">
        <v>25</v>
      </c>
      <c r="D271" s="4">
        <v>7.9</v>
      </c>
      <c r="E271" s="4">
        <v>0.7</v>
      </c>
      <c r="F271" s="4">
        <v>0.4</v>
      </c>
      <c r="G271" s="4">
        <v>0.4</v>
      </c>
      <c r="H271" s="4">
        <v>3.1</v>
      </c>
      <c r="I271" s="6">
        <f>(D271-AVERAGE(D$5:D$486))/_xlfn.STDEV.S(D$5:D$486)</f>
        <v>-3.2450467540630676E-2</v>
      </c>
      <c r="J271" s="6">
        <f>(E271-AVERAGE(E$5:E$486))/_xlfn.STDEV.S(E$5:E$486)</f>
        <v>-0.59245199394055248</v>
      </c>
      <c r="K271" s="6">
        <f>(F271-AVERAGE(F$5:F$486))/_xlfn.STDEV.S(F$5:F$486)</f>
        <v>-0.53266018065134701</v>
      </c>
      <c r="L271" s="6">
        <f>(G271-AVERAGE(G$5:G$486))/_xlfn.STDEV.S(G$5:G$486)</f>
        <v>1.9602203200973445E-2</v>
      </c>
      <c r="M271" s="6">
        <f>(H271-AVERAGE(H$5:H$486))/_xlfn.STDEV.S(H$5:H$486)</f>
        <v>-0.17125060838644063</v>
      </c>
      <c r="N271" s="6">
        <f>Table1[[#This Row],[PtsSD]]*$D$1+Table1[[#This Row],[AstSD]]*$E$1+Table1[[#This Row],[StlSD]]*$F$1+Table1[[#This Row],[BlkSD]]*$G$1+Table1[[#This Row],[RbdSD]]*$H$1</f>
        <v>-0.23943435734514387</v>
      </c>
    </row>
    <row r="272" spans="1:14" x14ac:dyDescent="0.25">
      <c r="A272" s="3">
        <v>268</v>
      </c>
      <c r="B272" s="3" t="s">
        <v>415</v>
      </c>
      <c r="C272" s="3" t="s">
        <v>21</v>
      </c>
      <c r="D272" s="4">
        <v>3.4</v>
      </c>
      <c r="E272" s="4">
        <v>1.1000000000000001</v>
      </c>
      <c r="F272" s="4">
        <v>0.4</v>
      </c>
      <c r="G272" s="4">
        <v>0.5</v>
      </c>
      <c r="H272" s="4">
        <v>4.9000000000000004</v>
      </c>
      <c r="I272" s="6">
        <f>(D272-AVERAGE(D$5:D$486))/_xlfn.STDEV.S(D$5:D$486)</f>
        <v>-0.80084636378112017</v>
      </c>
      <c r="J272" s="6">
        <f>(E272-AVERAGE(E$5:E$486))/_xlfn.STDEV.S(E$5:E$486)</f>
        <v>-0.37308432650875201</v>
      </c>
      <c r="K272" s="6">
        <f>(F272-AVERAGE(F$5:F$486))/_xlfn.STDEV.S(F$5:F$486)</f>
        <v>-0.53266018065134701</v>
      </c>
      <c r="L272" s="6">
        <f>(G272-AVERAGE(G$5:G$486))/_xlfn.STDEV.S(G$5:G$486)</f>
        <v>0.2500476164416503</v>
      </c>
      <c r="M272" s="6">
        <f>(H272-AVERAGE(H$5:H$486))/_xlfn.STDEV.S(H$5:H$486)</f>
        <v>0.55599867128108127</v>
      </c>
      <c r="N272" s="6">
        <f>Table1[[#This Row],[PtsSD]]*$D$1+Table1[[#This Row],[AstSD]]*$E$1+Table1[[#This Row],[StlSD]]*$F$1+Table1[[#This Row],[BlkSD]]*$G$1+Table1[[#This Row],[RbdSD]]*$H$1</f>
        <v>-0.24606292481132469</v>
      </c>
    </row>
    <row r="273" spans="1:14" x14ac:dyDescent="0.25">
      <c r="A273" s="3">
        <v>269</v>
      </c>
      <c r="B273" s="3" t="s">
        <v>311</v>
      </c>
      <c r="C273" s="3" t="s">
        <v>37</v>
      </c>
      <c r="D273" s="4">
        <v>6.2</v>
      </c>
      <c r="E273" s="4">
        <v>2.7</v>
      </c>
      <c r="F273" s="4">
        <v>0.5</v>
      </c>
      <c r="G273" s="4">
        <v>0.2</v>
      </c>
      <c r="H273" s="4">
        <v>1.8</v>
      </c>
      <c r="I273" s="6">
        <f>(D273-AVERAGE(D$5:D$486))/_xlfn.STDEV.S(D$5:D$486)</f>
        <v>-0.32273336167592676</v>
      </c>
      <c r="J273" s="6">
        <f>(E273-AVERAGE(E$5:E$486))/_xlfn.STDEV.S(E$5:E$486)</f>
        <v>0.50438634321844955</v>
      </c>
      <c r="K273" s="6">
        <f>(F273-AVERAGE(F$5:F$486))/_xlfn.STDEV.S(F$5:F$486)</f>
        <v>-0.30383468415050141</v>
      </c>
      <c r="L273" s="6">
        <f>(G273-AVERAGE(G$5:G$486))/_xlfn.STDEV.S(G$5:G$486)</f>
        <v>-0.44128862328038043</v>
      </c>
      <c r="M273" s="6">
        <f>(H273-AVERAGE(H$5:H$486))/_xlfn.STDEV.S(H$5:H$486)</f>
        <v>-0.69648619925742861</v>
      </c>
      <c r="N273" s="6">
        <f>Table1[[#This Row],[PtsSD]]*$D$1+Table1[[#This Row],[AstSD]]*$E$1+Table1[[#This Row],[StlSD]]*$F$1+Table1[[#This Row],[BlkSD]]*$G$1+Table1[[#This Row],[RbdSD]]*$H$1</f>
        <v>-0.24700847582520613</v>
      </c>
    </row>
    <row r="274" spans="1:14" x14ac:dyDescent="0.25">
      <c r="A274" s="3">
        <v>270</v>
      </c>
      <c r="B274" s="3" t="s">
        <v>245</v>
      </c>
      <c r="C274" s="3" t="s">
        <v>84</v>
      </c>
      <c r="D274" s="4">
        <v>8.4</v>
      </c>
      <c r="E274" s="4">
        <v>1.5</v>
      </c>
      <c r="F274" s="4">
        <v>0.4</v>
      </c>
      <c r="G274" s="4">
        <v>0.1</v>
      </c>
      <c r="H274" s="4">
        <v>2.7</v>
      </c>
      <c r="I274" s="6">
        <f>(D274-AVERAGE(D$5:D$486))/_xlfn.STDEV.S(D$5:D$486)</f>
        <v>5.2926854263868166E-2</v>
      </c>
      <c r="J274" s="6">
        <f>(E274-AVERAGE(E$5:E$486))/_xlfn.STDEV.S(E$5:E$486)</f>
        <v>-0.1537166590769517</v>
      </c>
      <c r="K274" s="6">
        <f>(F274-AVERAGE(F$5:F$486))/_xlfn.STDEV.S(F$5:F$486)</f>
        <v>-0.53266018065134701</v>
      </c>
      <c r="L274" s="6">
        <f>(G274-AVERAGE(G$5:G$486))/_xlfn.STDEV.S(G$5:G$486)</f>
        <v>-0.67173403652105745</v>
      </c>
      <c r="M274" s="6">
        <f>(H274-AVERAGE(H$5:H$486))/_xlfn.STDEV.S(H$5:H$486)</f>
        <v>-0.33286155942366769</v>
      </c>
      <c r="N274" s="6">
        <f>Table1[[#This Row],[PtsSD]]*$D$1+Table1[[#This Row],[AstSD]]*$E$1+Table1[[#This Row],[StlSD]]*$F$1+Table1[[#This Row],[BlkSD]]*$G$1+Table1[[#This Row],[RbdSD]]*$H$1</f>
        <v>-0.2620967199968241</v>
      </c>
    </row>
    <row r="275" spans="1:14" x14ac:dyDescent="0.25">
      <c r="A275" s="3">
        <v>271</v>
      </c>
      <c r="B275" s="3" t="s">
        <v>315</v>
      </c>
      <c r="C275" s="3" t="s">
        <v>76</v>
      </c>
      <c r="D275" s="4">
        <v>6</v>
      </c>
      <c r="E275" s="4">
        <v>0.9</v>
      </c>
      <c r="F275" s="4">
        <v>0.7</v>
      </c>
      <c r="G275" s="4">
        <v>0.2</v>
      </c>
      <c r="H275" s="4">
        <v>3.2</v>
      </c>
      <c r="I275" s="6">
        <f>(D275-AVERAGE(D$5:D$486))/_xlfn.STDEV.S(D$5:D$486)</f>
        <v>-0.35688429039772634</v>
      </c>
      <c r="J275" s="6">
        <f>(E275-AVERAGE(E$5:E$486))/_xlfn.STDEV.S(E$5:E$486)</f>
        <v>-0.48276816022465224</v>
      </c>
      <c r="K275" s="6">
        <f>(F275-AVERAGE(F$5:F$486))/_xlfn.STDEV.S(F$5:F$486)</f>
        <v>0.1538163088511898</v>
      </c>
      <c r="L275" s="6">
        <f>(G275-AVERAGE(G$5:G$486))/_xlfn.STDEV.S(G$5:G$486)</f>
        <v>-0.44128862328038043</v>
      </c>
      <c r="M275" s="6">
        <f>(H275-AVERAGE(H$5:H$486))/_xlfn.STDEV.S(H$5:H$486)</f>
        <v>-0.13084787062713382</v>
      </c>
      <c r="N275" s="6">
        <f>Table1[[#This Row],[PtsSD]]*$D$1+Table1[[#This Row],[AstSD]]*$E$1+Table1[[#This Row],[StlSD]]*$F$1+Table1[[#This Row],[BlkSD]]*$G$1+Table1[[#This Row],[RbdSD]]*$H$1</f>
        <v>-0.27290934045405368</v>
      </c>
    </row>
    <row r="276" spans="1:14" x14ac:dyDescent="0.25">
      <c r="A276" s="3">
        <v>272</v>
      </c>
      <c r="B276" s="3" t="s">
        <v>325</v>
      </c>
      <c r="C276" s="3" t="s">
        <v>29</v>
      </c>
      <c r="D276" s="4">
        <v>5.7</v>
      </c>
      <c r="E276" s="4">
        <v>1.1000000000000001</v>
      </c>
      <c r="F276" s="4">
        <v>0.5</v>
      </c>
      <c r="G276" s="4">
        <v>0.6</v>
      </c>
      <c r="H276" s="4">
        <v>2.2000000000000002</v>
      </c>
      <c r="I276" s="6">
        <f>(D276-AVERAGE(D$5:D$486))/_xlfn.STDEV.S(D$5:D$486)</f>
        <v>-0.40811068348042562</v>
      </c>
      <c r="J276" s="6">
        <f>(E276-AVERAGE(E$5:E$486))/_xlfn.STDEV.S(E$5:E$486)</f>
        <v>-0.37308432650875201</v>
      </c>
      <c r="K276" s="6">
        <f>(F276-AVERAGE(F$5:F$486))/_xlfn.STDEV.S(F$5:F$486)</f>
        <v>-0.30383468415050141</v>
      </c>
      <c r="L276" s="6">
        <f>(G276-AVERAGE(G$5:G$486))/_xlfn.STDEV.S(G$5:G$486)</f>
        <v>0.48049302968232716</v>
      </c>
      <c r="M276" s="6">
        <f>(H276-AVERAGE(H$5:H$486))/_xlfn.STDEV.S(H$5:H$486)</f>
        <v>-0.53487524822020149</v>
      </c>
      <c r="N276" s="6">
        <f>Table1[[#This Row],[PtsSD]]*$D$1+Table1[[#This Row],[AstSD]]*$E$1+Table1[[#This Row],[StlSD]]*$F$1+Table1[[#This Row],[BlkSD]]*$G$1+Table1[[#This Row],[RbdSD]]*$H$1</f>
        <v>-0.27752636816014453</v>
      </c>
    </row>
    <row r="277" spans="1:14" x14ac:dyDescent="0.25">
      <c r="A277" s="3">
        <v>273</v>
      </c>
      <c r="B277" s="3" t="s">
        <v>421</v>
      </c>
      <c r="C277" s="3" t="s">
        <v>21</v>
      </c>
      <c r="D277" s="4">
        <v>3.3</v>
      </c>
      <c r="E277" s="4">
        <v>0.5</v>
      </c>
      <c r="F277" s="4">
        <v>0.5</v>
      </c>
      <c r="G277" s="4">
        <v>0.7</v>
      </c>
      <c r="H277" s="4">
        <v>4.0999999999999996</v>
      </c>
      <c r="I277" s="6">
        <f>(D277-AVERAGE(D$5:D$486))/_xlfn.STDEV.S(D$5:D$486)</f>
        <v>-0.81792182814202008</v>
      </c>
      <c r="J277" s="6">
        <f>(E277-AVERAGE(E$5:E$486))/_xlfn.STDEV.S(E$5:E$486)</f>
        <v>-0.70213582765645266</v>
      </c>
      <c r="K277" s="6">
        <f>(F277-AVERAGE(F$5:F$486))/_xlfn.STDEV.S(F$5:F$486)</f>
        <v>-0.30383468415050141</v>
      </c>
      <c r="L277" s="6">
        <f>(G277-AVERAGE(G$5:G$486))/_xlfn.STDEV.S(G$5:G$486)</f>
        <v>0.71093844292300401</v>
      </c>
      <c r="M277" s="6">
        <f>(H277-AVERAGE(H$5:H$486))/_xlfn.STDEV.S(H$5:H$486)</f>
        <v>0.23277676920662688</v>
      </c>
      <c r="N277" s="6">
        <f>Table1[[#This Row],[PtsSD]]*$D$1+Table1[[#This Row],[AstSD]]*$E$1+Table1[[#This Row],[StlSD]]*$F$1+Table1[[#This Row],[BlkSD]]*$G$1+Table1[[#This Row],[RbdSD]]*$H$1</f>
        <v>-0.27818279631669579</v>
      </c>
    </row>
    <row r="278" spans="1:14" x14ac:dyDescent="0.25">
      <c r="A278" s="3">
        <v>274</v>
      </c>
      <c r="B278" s="3" t="s">
        <v>285</v>
      </c>
      <c r="C278" s="3" t="s">
        <v>41</v>
      </c>
      <c r="D278" s="4">
        <v>6.9</v>
      </c>
      <c r="E278" s="4">
        <v>1</v>
      </c>
      <c r="F278" s="4">
        <v>0.6</v>
      </c>
      <c r="G278" s="4">
        <v>0.3</v>
      </c>
      <c r="H278" s="4">
        <v>2.4</v>
      </c>
      <c r="I278" s="6">
        <f>(D278-AVERAGE(D$5:D$486))/_xlfn.STDEV.S(D$5:D$486)</f>
        <v>-0.20320511114962836</v>
      </c>
      <c r="J278" s="6">
        <f>(E278-AVERAGE(E$5:E$486))/_xlfn.STDEV.S(E$5:E$486)</f>
        <v>-0.42792624336670215</v>
      </c>
      <c r="K278" s="6">
        <f>(F278-AVERAGE(F$5:F$486))/_xlfn.STDEV.S(F$5:F$486)</f>
        <v>-7.5009187649655806E-2</v>
      </c>
      <c r="L278" s="6">
        <f>(G278-AVERAGE(G$5:G$486))/_xlfn.STDEV.S(G$5:G$486)</f>
        <v>-0.21084321003970355</v>
      </c>
      <c r="M278" s="6">
        <f>(H278-AVERAGE(H$5:H$486))/_xlfn.STDEV.S(H$5:H$486)</f>
        <v>-0.4540697727015881</v>
      </c>
      <c r="N278" s="6">
        <f>Table1[[#This Row],[PtsSD]]*$D$1+Table1[[#This Row],[AstSD]]*$E$1+Table1[[#This Row],[StlSD]]*$F$1+Table1[[#This Row],[BlkSD]]*$G$1+Table1[[#This Row],[RbdSD]]*$H$1</f>
        <v>-0.28023859621195046</v>
      </c>
    </row>
    <row r="279" spans="1:14" x14ac:dyDescent="0.25">
      <c r="A279" s="3">
        <v>275</v>
      </c>
      <c r="B279" s="3" t="s">
        <v>438</v>
      </c>
      <c r="C279" s="3" t="s">
        <v>41</v>
      </c>
      <c r="D279" s="4">
        <v>2.9</v>
      </c>
      <c r="E279" s="4">
        <v>0.1</v>
      </c>
      <c r="F279" s="4">
        <v>0.1</v>
      </c>
      <c r="G279" s="4">
        <v>1.1000000000000001</v>
      </c>
      <c r="H279" s="4">
        <v>4.8</v>
      </c>
      <c r="I279" s="6">
        <f>(D279-AVERAGE(D$5:D$486))/_xlfn.STDEV.S(D$5:D$486)</f>
        <v>-0.88622368558561904</v>
      </c>
      <c r="J279" s="6">
        <f>(E279-AVERAGE(E$5:E$486))/_xlfn.STDEV.S(E$5:E$486)</f>
        <v>-0.92150349508825291</v>
      </c>
      <c r="K279" s="6">
        <f>(F279-AVERAGE(F$5:F$486))/_xlfn.STDEV.S(F$5:F$486)</f>
        <v>-1.2191366701538842</v>
      </c>
      <c r="L279" s="6">
        <f>(G279-AVERAGE(G$5:G$486))/_xlfn.STDEV.S(G$5:G$486)</f>
        <v>1.632720095885712</v>
      </c>
      <c r="M279" s="6">
        <f>(H279-AVERAGE(H$5:H$486))/_xlfn.STDEV.S(H$5:H$486)</f>
        <v>0.51559593352177435</v>
      </c>
      <c r="N279" s="6">
        <f>Table1[[#This Row],[PtsSD]]*$D$1+Table1[[#This Row],[AstSD]]*$E$1+Table1[[#This Row],[StlSD]]*$F$1+Table1[[#This Row],[BlkSD]]*$G$1+Table1[[#This Row],[RbdSD]]*$H$1</f>
        <v>-0.28501110412920722</v>
      </c>
    </row>
    <row r="280" spans="1:14" x14ac:dyDescent="0.25">
      <c r="A280" s="3">
        <v>276</v>
      </c>
      <c r="B280" s="3" t="s">
        <v>408</v>
      </c>
      <c r="C280" s="3" t="s">
        <v>44</v>
      </c>
      <c r="D280" s="4">
        <v>3.5</v>
      </c>
      <c r="E280" s="4">
        <v>0.3</v>
      </c>
      <c r="F280" s="4">
        <v>0.5</v>
      </c>
      <c r="G280" s="4">
        <v>0.9</v>
      </c>
      <c r="H280" s="4">
        <v>3.3</v>
      </c>
      <c r="I280" s="6">
        <f>(D280-AVERAGE(D$5:D$486))/_xlfn.STDEV.S(D$5:D$486)</f>
        <v>-0.78377089942022049</v>
      </c>
      <c r="J280" s="6">
        <f>(E280-AVERAGE(E$5:E$486))/_xlfn.STDEV.S(E$5:E$486)</f>
        <v>-0.81181966137235284</v>
      </c>
      <c r="K280" s="6">
        <f>(F280-AVERAGE(F$5:F$486))/_xlfn.STDEV.S(F$5:F$486)</f>
        <v>-0.30383468415050141</v>
      </c>
      <c r="L280" s="6">
        <f>(G280-AVERAGE(G$5:G$486))/_xlfn.STDEV.S(G$5:G$486)</f>
        <v>1.1718292694043579</v>
      </c>
      <c r="M280" s="6">
        <f>(H280-AVERAGE(H$5:H$486))/_xlfn.STDEV.S(H$5:H$486)</f>
        <v>-9.044513286782721E-2</v>
      </c>
      <c r="N280" s="6">
        <f>Table1[[#This Row],[PtsSD]]*$D$1+Table1[[#This Row],[AstSD]]*$E$1+Table1[[#This Row],[StlSD]]*$F$1+Table1[[#This Row],[BlkSD]]*$G$1+Table1[[#This Row],[RbdSD]]*$H$1</f>
        <v>-0.28538504088602362</v>
      </c>
    </row>
    <row r="281" spans="1:14" x14ac:dyDescent="0.25">
      <c r="A281" s="3">
        <v>277</v>
      </c>
      <c r="B281" s="3" t="s">
        <v>306</v>
      </c>
      <c r="C281" s="3" t="s">
        <v>72</v>
      </c>
      <c r="D281" s="4">
        <v>6.3</v>
      </c>
      <c r="E281" s="4">
        <v>1.4</v>
      </c>
      <c r="F281" s="4">
        <v>0.8</v>
      </c>
      <c r="G281" s="4">
        <v>0.2</v>
      </c>
      <c r="H281" s="4">
        <v>1.7</v>
      </c>
      <c r="I281" s="6">
        <f>(D281-AVERAGE(D$5:D$486))/_xlfn.STDEV.S(D$5:D$486)</f>
        <v>-0.30565789731502707</v>
      </c>
      <c r="J281" s="6">
        <f>(E281-AVERAGE(E$5:E$486))/_xlfn.STDEV.S(E$5:E$486)</f>
        <v>-0.20855857593490185</v>
      </c>
      <c r="K281" s="6">
        <f>(F281-AVERAGE(F$5:F$486))/_xlfn.STDEV.S(F$5:F$486)</f>
        <v>0.38264180535203568</v>
      </c>
      <c r="L281" s="6">
        <f>(G281-AVERAGE(G$5:G$486))/_xlfn.STDEV.S(G$5:G$486)</f>
        <v>-0.44128862328038043</v>
      </c>
      <c r="M281" s="6">
        <f>(H281-AVERAGE(H$5:H$486))/_xlfn.STDEV.S(H$5:H$486)</f>
        <v>-0.73688893701673541</v>
      </c>
      <c r="N281" s="6">
        <f>Table1[[#This Row],[PtsSD]]*$D$1+Table1[[#This Row],[AstSD]]*$E$1+Table1[[#This Row],[StlSD]]*$F$1+Table1[[#This Row],[BlkSD]]*$G$1+Table1[[#This Row],[RbdSD]]*$H$1</f>
        <v>-0.28958389447408728</v>
      </c>
    </row>
    <row r="282" spans="1:14" x14ac:dyDescent="0.25">
      <c r="A282" s="3">
        <v>278</v>
      </c>
      <c r="B282" s="3" t="s">
        <v>383</v>
      </c>
      <c r="C282" s="3" t="s">
        <v>29</v>
      </c>
      <c r="D282" s="4">
        <v>4</v>
      </c>
      <c r="E282" s="4">
        <v>0</v>
      </c>
      <c r="F282" s="4">
        <v>0</v>
      </c>
      <c r="G282" s="4">
        <v>1</v>
      </c>
      <c r="H282" s="4">
        <v>5</v>
      </c>
      <c r="I282" s="6">
        <f>(D282-AVERAGE(D$5:D$486))/_xlfn.STDEV.S(D$5:D$486)</f>
        <v>-0.69839357761572163</v>
      </c>
      <c r="J282" s="6">
        <f>(E282-AVERAGE(E$5:E$486))/_xlfn.STDEV.S(E$5:E$486)</f>
        <v>-0.97634541194620306</v>
      </c>
      <c r="K282" s="6">
        <f>(F282-AVERAGE(F$5:F$486))/_xlfn.STDEV.S(F$5:F$486)</f>
        <v>-1.4479621666547298</v>
      </c>
      <c r="L282" s="6">
        <f>(G282-AVERAGE(G$5:G$486))/_xlfn.STDEV.S(G$5:G$486)</f>
        <v>1.402274682645035</v>
      </c>
      <c r="M282" s="6">
        <f>(H282-AVERAGE(H$5:H$486))/_xlfn.STDEV.S(H$5:H$486)</f>
        <v>0.59640140904038796</v>
      </c>
      <c r="N282" s="6">
        <f>Table1[[#This Row],[PtsSD]]*$D$1+Table1[[#This Row],[AstSD]]*$E$1+Table1[[#This Row],[StlSD]]*$F$1+Table1[[#This Row],[BlkSD]]*$G$1+Table1[[#This Row],[RbdSD]]*$H$1</f>
        <v>-0.29235999646733368</v>
      </c>
    </row>
    <row r="283" spans="1:14" x14ac:dyDescent="0.25">
      <c r="A283" s="3">
        <v>279</v>
      </c>
      <c r="B283" s="3" t="s">
        <v>187</v>
      </c>
      <c r="C283" s="3" t="s">
        <v>41</v>
      </c>
      <c r="D283" s="4">
        <v>10.5</v>
      </c>
      <c r="E283" s="4">
        <v>1.6</v>
      </c>
      <c r="F283" s="4">
        <v>0.3</v>
      </c>
      <c r="G283" s="4">
        <v>0</v>
      </c>
      <c r="H283" s="4">
        <v>1.7</v>
      </c>
      <c r="I283" s="6">
        <f>(D283-AVERAGE(D$5:D$486))/_xlfn.STDEV.S(D$5:D$486)</f>
        <v>0.4115116058427632</v>
      </c>
      <c r="J283" s="6">
        <f>(E283-AVERAGE(E$5:E$486))/_xlfn.STDEV.S(E$5:E$486)</f>
        <v>-9.8874742219001568E-2</v>
      </c>
      <c r="K283" s="6">
        <f>(F283-AVERAGE(F$5:F$486))/_xlfn.STDEV.S(F$5:F$486)</f>
        <v>-0.76148567715219273</v>
      </c>
      <c r="L283" s="6">
        <f>(G283-AVERAGE(G$5:G$486))/_xlfn.STDEV.S(G$5:G$486)</f>
        <v>-0.90217944976173425</v>
      </c>
      <c r="M283" s="6">
        <f>(H283-AVERAGE(H$5:H$486))/_xlfn.STDEV.S(H$5:H$486)</f>
        <v>-0.73688893701673541</v>
      </c>
      <c r="N283" s="6">
        <f>Table1[[#This Row],[PtsSD]]*$D$1+Table1[[#This Row],[AstSD]]*$E$1+Table1[[#This Row],[StlSD]]*$F$1+Table1[[#This Row],[BlkSD]]*$G$1+Table1[[#This Row],[RbdSD]]*$H$1</f>
        <v>-0.29324902313140744</v>
      </c>
    </row>
    <row r="284" spans="1:14" x14ac:dyDescent="0.25">
      <c r="A284" s="3">
        <v>280</v>
      </c>
      <c r="B284" s="3" t="s">
        <v>307</v>
      </c>
      <c r="C284" s="3" t="s">
        <v>50</v>
      </c>
      <c r="D284" s="4">
        <v>6.3</v>
      </c>
      <c r="E284" s="4">
        <v>1.1000000000000001</v>
      </c>
      <c r="F284" s="4">
        <v>0.3</v>
      </c>
      <c r="G284" s="4">
        <v>0.4</v>
      </c>
      <c r="H284" s="4">
        <v>3.3</v>
      </c>
      <c r="I284" s="6">
        <f>(D284-AVERAGE(D$5:D$486))/_xlfn.STDEV.S(D$5:D$486)</f>
        <v>-0.30565789731502707</v>
      </c>
      <c r="J284" s="6">
        <f>(E284-AVERAGE(E$5:E$486))/_xlfn.STDEV.S(E$5:E$486)</f>
        <v>-0.37308432650875201</v>
      </c>
      <c r="K284" s="6">
        <f>(F284-AVERAGE(F$5:F$486))/_xlfn.STDEV.S(F$5:F$486)</f>
        <v>-0.76148567715219273</v>
      </c>
      <c r="L284" s="6">
        <f>(G284-AVERAGE(G$5:G$486))/_xlfn.STDEV.S(G$5:G$486)</f>
        <v>1.9602203200973445E-2</v>
      </c>
      <c r="M284" s="6">
        <f>(H284-AVERAGE(H$5:H$486))/_xlfn.STDEV.S(H$5:H$486)</f>
        <v>-9.044513286782721E-2</v>
      </c>
      <c r="N284" s="6">
        <f>Table1[[#This Row],[PtsSD]]*$D$1+Table1[[#This Row],[AstSD]]*$E$1+Table1[[#This Row],[StlSD]]*$F$1+Table1[[#This Row],[BlkSD]]*$G$1+Table1[[#This Row],[RbdSD]]*$H$1</f>
        <v>-0.29568578216250685</v>
      </c>
    </row>
    <row r="285" spans="1:14" x14ac:dyDescent="0.25">
      <c r="A285" s="3">
        <v>281</v>
      </c>
      <c r="B285" s="3" t="s">
        <v>443</v>
      </c>
      <c r="C285" s="3" t="s">
        <v>93</v>
      </c>
      <c r="D285" s="4">
        <v>2.8</v>
      </c>
      <c r="E285" s="4">
        <v>3.2</v>
      </c>
      <c r="F285" s="4">
        <v>0.9</v>
      </c>
      <c r="G285" s="4">
        <v>0.1</v>
      </c>
      <c r="H285" s="4">
        <v>1.4</v>
      </c>
      <c r="I285" s="6">
        <f>(D285-AVERAGE(D$5:D$486))/_xlfn.STDEV.S(D$5:D$486)</f>
        <v>-0.90329914994651894</v>
      </c>
      <c r="J285" s="6">
        <f>(E285-AVERAGE(E$5:E$486))/_xlfn.STDEV.S(E$5:E$486)</f>
        <v>0.77859592750819995</v>
      </c>
      <c r="K285" s="6">
        <f>(F285-AVERAGE(F$5:F$486))/_xlfn.STDEV.S(F$5:F$486)</f>
        <v>0.61146730185288134</v>
      </c>
      <c r="L285" s="6">
        <f>(G285-AVERAGE(G$5:G$486))/_xlfn.STDEV.S(G$5:G$486)</f>
        <v>-0.67173403652105745</v>
      </c>
      <c r="M285" s="6">
        <f>(H285-AVERAGE(H$5:H$486))/_xlfn.STDEV.S(H$5:H$486)</f>
        <v>-0.85809715029465583</v>
      </c>
      <c r="N285" s="6">
        <f>Table1[[#This Row],[PtsSD]]*$D$1+Table1[[#This Row],[AstSD]]*$E$1+Table1[[#This Row],[StlSD]]*$F$1+Table1[[#This Row],[BlkSD]]*$G$1+Table1[[#This Row],[RbdSD]]*$H$1</f>
        <v>-0.29592999974147327</v>
      </c>
    </row>
    <row r="286" spans="1:14" x14ac:dyDescent="0.25">
      <c r="A286" s="3">
        <v>282</v>
      </c>
      <c r="B286" s="3" t="s">
        <v>324</v>
      </c>
      <c r="C286" s="3" t="s">
        <v>48</v>
      </c>
      <c r="D286" s="4">
        <v>5.7</v>
      </c>
      <c r="E286" s="4">
        <v>0.5</v>
      </c>
      <c r="F286" s="4">
        <v>0.3</v>
      </c>
      <c r="G286" s="4">
        <v>0.5</v>
      </c>
      <c r="H286" s="4">
        <v>4</v>
      </c>
      <c r="I286" s="6">
        <f>(D286-AVERAGE(D$5:D$486))/_xlfn.STDEV.S(D$5:D$486)</f>
        <v>-0.40811068348042562</v>
      </c>
      <c r="J286" s="6">
        <f>(E286-AVERAGE(E$5:E$486))/_xlfn.STDEV.S(E$5:E$486)</f>
        <v>-0.70213582765645266</v>
      </c>
      <c r="K286" s="6">
        <f>(F286-AVERAGE(F$5:F$486))/_xlfn.STDEV.S(F$5:F$486)</f>
        <v>-0.76148567715219273</v>
      </c>
      <c r="L286" s="6">
        <f>(G286-AVERAGE(G$5:G$486))/_xlfn.STDEV.S(G$5:G$486)</f>
        <v>0.2500476164416503</v>
      </c>
      <c r="M286" s="6">
        <f>(H286-AVERAGE(H$5:H$486))/_xlfn.STDEV.S(H$5:H$486)</f>
        <v>0.19237403144732024</v>
      </c>
      <c r="N286" s="6">
        <f>Table1[[#This Row],[PtsSD]]*$D$1+Table1[[#This Row],[AstSD]]*$E$1+Table1[[#This Row],[StlSD]]*$F$1+Table1[[#This Row],[BlkSD]]*$G$1+Table1[[#This Row],[RbdSD]]*$H$1</f>
        <v>-0.30110127339253556</v>
      </c>
    </row>
    <row r="287" spans="1:14" x14ac:dyDescent="0.25">
      <c r="A287" s="3">
        <v>283</v>
      </c>
      <c r="B287" s="3" t="s">
        <v>197</v>
      </c>
      <c r="C287" s="3" t="s">
        <v>23</v>
      </c>
      <c r="D287" s="4">
        <v>10.199999999999999</v>
      </c>
      <c r="E287" s="4">
        <v>0.8</v>
      </c>
      <c r="F287" s="4">
        <v>0.5</v>
      </c>
      <c r="G287" s="4">
        <v>0.1</v>
      </c>
      <c r="H287" s="4">
        <v>1.5</v>
      </c>
      <c r="I287" s="6">
        <f>(D287-AVERAGE(D$5:D$486))/_xlfn.STDEV.S(D$5:D$486)</f>
        <v>0.36028521276006381</v>
      </c>
      <c r="J287" s="6">
        <f>(E287-AVERAGE(E$5:E$486))/_xlfn.STDEV.S(E$5:E$486)</f>
        <v>-0.53761007708260233</v>
      </c>
      <c r="K287" s="6">
        <f>(F287-AVERAGE(F$5:F$486))/_xlfn.STDEV.S(F$5:F$486)</f>
        <v>-0.30383468415050141</v>
      </c>
      <c r="L287" s="6">
        <f>(G287-AVERAGE(G$5:G$486))/_xlfn.STDEV.S(G$5:G$486)</f>
        <v>-0.67173403652105745</v>
      </c>
      <c r="M287" s="6">
        <f>(H287-AVERAGE(H$5:H$486))/_xlfn.STDEV.S(H$5:H$486)</f>
        <v>-0.81769441253534902</v>
      </c>
      <c r="N287" s="6">
        <f>Table1[[#This Row],[PtsSD]]*$D$1+Table1[[#This Row],[AstSD]]*$E$1+Table1[[#This Row],[StlSD]]*$F$1+Table1[[#This Row],[BlkSD]]*$G$1+Table1[[#This Row],[RbdSD]]*$H$1</f>
        <v>-0.309310642196305</v>
      </c>
    </row>
    <row r="288" spans="1:14" x14ac:dyDescent="0.25">
      <c r="A288" s="3">
        <v>284</v>
      </c>
      <c r="B288" s="3" t="s">
        <v>369</v>
      </c>
      <c r="C288" s="3" t="s">
        <v>93</v>
      </c>
      <c r="D288" s="4">
        <v>4.4000000000000004</v>
      </c>
      <c r="E288" s="4">
        <v>0.4</v>
      </c>
      <c r="F288" s="4">
        <v>0.4</v>
      </c>
      <c r="G288" s="4">
        <v>0.7</v>
      </c>
      <c r="H288" s="4">
        <v>3.5</v>
      </c>
      <c r="I288" s="6">
        <f>(D288-AVERAGE(D$5:D$486))/_xlfn.STDEV.S(D$5:D$486)</f>
        <v>-0.63009172017212256</v>
      </c>
      <c r="J288" s="6">
        <f>(E288-AVERAGE(E$5:E$486))/_xlfn.STDEV.S(E$5:E$486)</f>
        <v>-0.7569777445144027</v>
      </c>
      <c r="K288" s="6">
        <f>(F288-AVERAGE(F$5:F$486))/_xlfn.STDEV.S(F$5:F$486)</f>
        <v>-0.53266018065134701</v>
      </c>
      <c r="L288" s="6">
        <f>(G288-AVERAGE(G$5:G$486))/_xlfn.STDEV.S(G$5:G$486)</f>
        <v>0.71093844292300401</v>
      </c>
      <c r="M288" s="6">
        <f>(H288-AVERAGE(H$5:H$486))/_xlfn.STDEV.S(H$5:H$486)</f>
        <v>-9.6396573492135967E-3</v>
      </c>
      <c r="N288" s="6">
        <f>Table1[[#This Row],[PtsSD]]*$D$1+Table1[[#This Row],[AstSD]]*$E$1+Table1[[#This Row],[StlSD]]*$F$1+Table1[[#This Row],[BlkSD]]*$G$1+Table1[[#This Row],[RbdSD]]*$H$1</f>
        <v>-0.31560925708361148</v>
      </c>
    </row>
    <row r="289" spans="1:14" x14ac:dyDescent="0.25">
      <c r="A289" s="3">
        <v>285</v>
      </c>
      <c r="B289" s="3" t="s">
        <v>401</v>
      </c>
      <c r="C289" s="3" t="s">
        <v>55</v>
      </c>
      <c r="D289" s="4">
        <v>3.7</v>
      </c>
      <c r="E289" s="4">
        <v>2.6</v>
      </c>
      <c r="F289" s="4">
        <v>0.7</v>
      </c>
      <c r="G289" s="4">
        <v>0.2</v>
      </c>
      <c r="H289" s="4">
        <v>1.8</v>
      </c>
      <c r="I289" s="6">
        <f>(D289-AVERAGE(D$5:D$486))/_xlfn.STDEV.S(D$5:D$486)</f>
        <v>-0.7496199706984209</v>
      </c>
      <c r="J289" s="6">
        <f>(E289-AVERAGE(E$5:E$486))/_xlfn.STDEV.S(E$5:E$486)</f>
        <v>0.44954442636049935</v>
      </c>
      <c r="K289" s="6">
        <f>(F289-AVERAGE(F$5:F$486))/_xlfn.STDEV.S(F$5:F$486)</f>
        <v>0.1538163088511898</v>
      </c>
      <c r="L289" s="6">
        <f>(G289-AVERAGE(G$5:G$486))/_xlfn.STDEV.S(G$5:G$486)</f>
        <v>-0.44128862328038043</v>
      </c>
      <c r="M289" s="6">
        <f>(H289-AVERAGE(H$5:H$486))/_xlfn.STDEV.S(H$5:H$486)</f>
        <v>-0.69648619925742861</v>
      </c>
      <c r="N289" s="6">
        <f>Table1[[#This Row],[PtsSD]]*$D$1+Table1[[#This Row],[AstSD]]*$E$1+Table1[[#This Row],[StlSD]]*$F$1+Table1[[#This Row],[BlkSD]]*$G$1+Table1[[#This Row],[RbdSD]]*$H$1</f>
        <v>-0.31739519295329072</v>
      </c>
    </row>
    <row r="290" spans="1:14" x14ac:dyDescent="0.25">
      <c r="A290" s="3">
        <v>286</v>
      </c>
      <c r="B290" s="3" t="s">
        <v>284</v>
      </c>
      <c r="C290" s="3" t="s">
        <v>31</v>
      </c>
      <c r="D290" s="4">
        <v>6.9</v>
      </c>
      <c r="E290" s="4">
        <v>1.4</v>
      </c>
      <c r="F290" s="4">
        <v>0.6</v>
      </c>
      <c r="G290" s="4">
        <v>0.1</v>
      </c>
      <c r="H290" s="4">
        <v>2.2000000000000002</v>
      </c>
      <c r="I290" s="6">
        <f>(D290-AVERAGE(D$5:D$486))/_xlfn.STDEV.S(D$5:D$486)</f>
        <v>-0.20320511114962836</v>
      </c>
      <c r="J290" s="6">
        <f>(E290-AVERAGE(E$5:E$486))/_xlfn.STDEV.S(E$5:E$486)</f>
        <v>-0.20855857593490185</v>
      </c>
      <c r="K290" s="6">
        <f>(F290-AVERAGE(F$5:F$486))/_xlfn.STDEV.S(F$5:F$486)</f>
        <v>-7.5009187649655806E-2</v>
      </c>
      <c r="L290" s="6">
        <f>(G290-AVERAGE(G$5:G$486))/_xlfn.STDEV.S(G$5:G$486)</f>
        <v>-0.67173403652105745</v>
      </c>
      <c r="M290" s="6">
        <f>(H290-AVERAGE(H$5:H$486))/_xlfn.STDEV.S(H$5:H$486)</f>
        <v>-0.53487524822020149</v>
      </c>
      <c r="N290" s="6">
        <f>Table1[[#This Row],[PtsSD]]*$D$1+Table1[[#This Row],[AstSD]]*$E$1+Table1[[#This Row],[StlSD]]*$F$1+Table1[[#This Row],[BlkSD]]*$G$1+Table1[[#This Row],[RbdSD]]*$H$1</f>
        <v>-0.32165978180151616</v>
      </c>
    </row>
    <row r="291" spans="1:14" x14ac:dyDescent="0.25">
      <c r="A291" s="3">
        <v>287</v>
      </c>
      <c r="B291" s="3" t="s">
        <v>258</v>
      </c>
      <c r="C291" s="3" t="s">
        <v>41</v>
      </c>
      <c r="D291" s="4">
        <v>8</v>
      </c>
      <c r="E291" s="4">
        <v>0.8</v>
      </c>
      <c r="F291" s="4">
        <v>0.5</v>
      </c>
      <c r="G291" s="4">
        <v>0.2</v>
      </c>
      <c r="H291" s="4">
        <v>2.2999999999999998</v>
      </c>
      <c r="I291" s="6">
        <f>(D291-AVERAGE(D$5:D$486))/_xlfn.STDEV.S(D$5:D$486)</f>
        <v>-1.5375003179730968E-2</v>
      </c>
      <c r="J291" s="6">
        <f>(E291-AVERAGE(E$5:E$486))/_xlfn.STDEV.S(E$5:E$486)</f>
        <v>-0.53761007708260233</v>
      </c>
      <c r="K291" s="6">
        <f>(F291-AVERAGE(F$5:F$486))/_xlfn.STDEV.S(F$5:F$486)</f>
        <v>-0.30383468415050141</v>
      </c>
      <c r="L291" s="6">
        <f>(G291-AVERAGE(G$5:G$486))/_xlfn.STDEV.S(G$5:G$486)</f>
        <v>-0.44128862328038043</v>
      </c>
      <c r="M291" s="6">
        <f>(H291-AVERAGE(H$5:H$486))/_xlfn.STDEV.S(H$5:H$486)</f>
        <v>-0.49447251046089491</v>
      </c>
      <c r="N291" s="6">
        <f>Table1[[#This Row],[PtsSD]]*$D$1+Table1[[#This Row],[AstSD]]*$E$1+Table1[[#This Row],[StlSD]]*$F$1+Table1[[#This Row],[BlkSD]]*$G$1+Table1[[#This Row],[RbdSD]]*$H$1</f>
        <v>-0.32279751457725103</v>
      </c>
    </row>
    <row r="292" spans="1:14" x14ac:dyDescent="0.25">
      <c r="A292" s="3">
        <v>288</v>
      </c>
      <c r="B292" s="3" t="s">
        <v>268</v>
      </c>
      <c r="C292" s="3" t="s">
        <v>55</v>
      </c>
      <c r="D292" s="4">
        <v>7.5</v>
      </c>
      <c r="E292" s="4">
        <v>1.6</v>
      </c>
      <c r="F292" s="4">
        <v>0.4</v>
      </c>
      <c r="G292" s="4">
        <v>0.2</v>
      </c>
      <c r="H292" s="4">
        <v>1.9</v>
      </c>
      <c r="I292" s="6">
        <f>(D292-AVERAGE(D$5:D$486))/_xlfn.STDEV.S(D$5:D$486)</f>
        <v>-0.10075232498422981</v>
      </c>
      <c r="J292" s="6">
        <f>(E292-AVERAGE(E$5:E$486))/_xlfn.STDEV.S(E$5:E$486)</f>
        <v>-9.8874742219001568E-2</v>
      </c>
      <c r="K292" s="6">
        <f>(F292-AVERAGE(F$5:F$486))/_xlfn.STDEV.S(F$5:F$486)</f>
        <v>-0.53266018065134701</v>
      </c>
      <c r="L292" s="6">
        <f>(G292-AVERAGE(G$5:G$486))/_xlfn.STDEV.S(G$5:G$486)</f>
        <v>-0.44128862328038043</v>
      </c>
      <c r="M292" s="6">
        <f>(H292-AVERAGE(H$5:H$486))/_xlfn.STDEV.S(H$5:H$486)</f>
        <v>-0.65608346149812191</v>
      </c>
      <c r="N292" s="6">
        <f>Table1[[#This Row],[PtsSD]]*$D$1+Table1[[#This Row],[AstSD]]*$E$1+Table1[[#This Row],[StlSD]]*$F$1+Table1[[#This Row],[BlkSD]]*$G$1+Table1[[#This Row],[RbdSD]]*$H$1</f>
        <v>-0.32730965882845275</v>
      </c>
    </row>
    <row r="293" spans="1:14" x14ac:dyDescent="0.25">
      <c r="A293" s="3">
        <v>289</v>
      </c>
      <c r="B293" s="3" t="s">
        <v>338</v>
      </c>
      <c r="C293" s="3" t="s">
        <v>39</v>
      </c>
      <c r="D293" s="4">
        <v>5.2</v>
      </c>
      <c r="E293" s="4">
        <v>1.9</v>
      </c>
      <c r="F293" s="4">
        <v>0.6</v>
      </c>
      <c r="G293" s="4">
        <v>0.2</v>
      </c>
      <c r="H293" s="4">
        <v>2.1</v>
      </c>
      <c r="I293" s="6">
        <f>(D293-AVERAGE(D$5:D$486))/_xlfn.STDEV.S(D$5:D$486)</f>
        <v>-0.49348800528492442</v>
      </c>
      <c r="J293" s="6">
        <f>(E293-AVERAGE(E$5:E$486))/_xlfn.STDEV.S(E$5:E$486)</f>
        <v>6.565100835484862E-2</v>
      </c>
      <c r="K293" s="6">
        <f>(F293-AVERAGE(F$5:F$486))/_xlfn.STDEV.S(F$5:F$486)</f>
        <v>-7.5009187649655806E-2</v>
      </c>
      <c r="L293" s="6">
        <f>(G293-AVERAGE(G$5:G$486))/_xlfn.STDEV.S(G$5:G$486)</f>
        <v>-0.44128862328038043</v>
      </c>
      <c r="M293" s="6">
        <f>(H293-AVERAGE(H$5:H$486))/_xlfn.STDEV.S(H$5:H$486)</f>
        <v>-0.5752779859795083</v>
      </c>
      <c r="N293" s="6">
        <f>Table1[[#This Row],[PtsSD]]*$D$1+Table1[[#This Row],[AstSD]]*$E$1+Table1[[#This Row],[StlSD]]*$F$1+Table1[[#This Row],[BlkSD]]*$G$1+Table1[[#This Row],[RbdSD]]*$H$1</f>
        <v>-0.3274164687499147</v>
      </c>
    </row>
    <row r="294" spans="1:14" x14ac:dyDescent="0.25">
      <c r="A294" s="3">
        <v>290</v>
      </c>
      <c r="B294" s="3" t="s">
        <v>320</v>
      </c>
      <c r="C294" s="3" t="s">
        <v>101</v>
      </c>
      <c r="D294" s="4">
        <v>5.9</v>
      </c>
      <c r="E294" s="4">
        <v>0.7</v>
      </c>
      <c r="F294" s="4">
        <v>0.9</v>
      </c>
      <c r="G294" s="4">
        <v>0.2</v>
      </c>
      <c r="H294" s="4">
        <v>2</v>
      </c>
      <c r="I294" s="6">
        <f>(D294-AVERAGE(D$5:D$486))/_xlfn.STDEV.S(D$5:D$486)</f>
        <v>-0.37395975475862603</v>
      </c>
      <c r="J294" s="6">
        <f>(E294-AVERAGE(E$5:E$486))/_xlfn.STDEV.S(E$5:E$486)</f>
        <v>-0.59245199394055248</v>
      </c>
      <c r="K294" s="6">
        <f>(F294-AVERAGE(F$5:F$486))/_xlfn.STDEV.S(F$5:F$486)</f>
        <v>0.61146730185288134</v>
      </c>
      <c r="L294" s="6">
        <f>(G294-AVERAGE(G$5:G$486))/_xlfn.STDEV.S(G$5:G$486)</f>
        <v>-0.44128862328038043</v>
      </c>
      <c r="M294" s="6">
        <f>(H294-AVERAGE(H$5:H$486))/_xlfn.STDEV.S(H$5:H$486)</f>
        <v>-0.61568072373881511</v>
      </c>
      <c r="N294" s="6">
        <f>Table1[[#This Row],[PtsSD]]*$D$1+Table1[[#This Row],[AstSD]]*$E$1+Table1[[#This Row],[StlSD]]*$F$1+Table1[[#This Row],[BlkSD]]*$G$1+Table1[[#This Row],[RbdSD]]*$H$1</f>
        <v>-0.3282876681775862</v>
      </c>
    </row>
    <row r="295" spans="1:14" x14ac:dyDescent="0.25">
      <c r="A295" s="3">
        <v>291</v>
      </c>
      <c r="B295" s="3" t="s">
        <v>347</v>
      </c>
      <c r="C295" s="3" t="s">
        <v>86</v>
      </c>
      <c r="D295" s="4">
        <v>4.9000000000000004</v>
      </c>
      <c r="E295" s="4">
        <v>2.8</v>
      </c>
      <c r="F295" s="4">
        <v>0.6</v>
      </c>
      <c r="G295" s="4">
        <v>0.1</v>
      </c>
      <c r="H295" s="4">
        <v>1.4</v>
      </c>
      <c r="I295" s="6">
        <f>(D295-AVERAGE(D$5:D$486))/_xlfn.STDEV.S(D$5:D$486)</f>
        <v>-0.5447143983676237</v>
      </c>
      <c r="J295" s="6">
        <f>(E295-AVERAGE(E$5:E$486))/_xlfn.STDEV.S(E$5:E$486)</f>
        <v>0.55922826007639936</v>
      </c>
      <c r="K295" s="6">
        <f>(F295-AVERAGE(F$5:F$486))/_xlfn.STDEV.S(F$5:F$486)</f>
        <v>-7.5009187649655806E-2</v>
      </c>
      <c r="L295" s="6">
        <f>(G295-AVERAGE(G$5:G$486))/_xlfn.STDEV.S(G$5:G$486)</f>
        <v>-0.67173403652105745</v>
      </c>
      <c r="M295" s="6">
        <f>(H295-AVERAGE(H$5:H$486))/_xlfn.STDEV.S(H$5:H$486)</f>
        <v>-0.85809715029465583</v>
      </c>
      <c r="N295" s="6">
        <f>Table1[[#This Row],[PtsSD]]*$D$1+Table1[[#This Row],[AstSD]]*$E$1+Table1[[#This Row],[StlSD]]*$F$1+Table1[[#This Row],[BlkSD]]*$G$1+Table1[[#This Row],[RbdSD]]*$H$1</f>
        <v>-0.3351995811795454</v>
      </c>
    </row>
    <row r="296" spans="1:14" x14ac:dyDescent="0.25">
      <c r="A296" s="3">
        <v>292</v>
      </c>
      <c r="B296" s="3" t="s">
        <v>344</v>
      </c>
      <c r="C296" s="3" t="s">
        <v>41</v>
      </c>
      <c r="D296" s="4">
        <v>5</v>
      </c>
      <c r="E296" s="4">
        <v>2.9</v>
      </c>
      <c r="F296" s="4">
        <v>0.5</v>
      </c>
      <c r="G296" s="4">
        <v>0.1</v>
      </c>
      <c r="H296" s="4">
        <v>1.6</v>
      </c>
      <c r="I296" s="6">
        <f>(D296-AVERAGE(D$5:D$486))/_xlfn.STDEV.S(D$5:D$486)</f>
        <v>-0.52763893400672401</v>
      </c>
      <c r="J296" s="6">
        <f>(E296-AVERAGE(E$5:E$486))/_xlfn.STDEV.S(E$5:E$486)</f>
        <v>0.61407017693434951</v>
      </c>
      <c r="K296" s="6">
        <f>(F296-AVERAGE(F$5:F$486))/_xlfn.STDEV.S(F$5:F$486)</f>
        <v>-0.30383468415050141</v>
      </c>
      <c r="L296" s="6">
        <f>(G296-AVERAGE(G$5:G$486))/_xlfn.STDEV.S(G$5:G$486)</f>
        <v>-0.67173403652105745</v>
      </c>
      <c r="M296" s="6">
        <f>(H296-AVERAGE(H$5:H$486))/_xlfn.STDEV.S(H$5:H$486)</f>
        <v>-0.77729167477604222</v>
      </c>
      <c r="N296" s="6">
        <f>Table1[[#This Row],[PtsSD]]*$D$1+Table1[[#This Row],[AstSD]]*$E$1+Table1[[#This Row],[StlSD]]*$F$1+Table1[[#This Row],[BlkSD]]*$G$1+Table1[[#This Row],[RbdSD]]*$H$1</f>
        <v>-0.33727128787108956</v>
      </c>
    </row>
    <row r="297" spans="1:14" x14ac:dyDescent="0.25">
      <c r="A297" s="3">
        <v>293</v>
      </c>
      <c r="B297" s="3" t="s">
        <v>249</v>
      </c>
      <c r="C297" s="3" t="s">
        <v>50</v>
      </c>
      <c r="D297" s="4">
        <v>8.4</v>
      </c>
      <c r="E297" s="4">
        <v>0.8</v>
      </c>
      <c r="F297" s="4">
        <v>0.5</v>
      </c>
      <c r="G297" s="4">
        <v>0.2</v>
      </c>
      <c r="H297" s="4">
        <v>1.8</v>
      </c>
      <c r="I297" s="6">
        <f>(D297-AVERAGE(D$5:D$486))/_xlfn.STDEV.S(D$5:D$486)</f>
        <v>5.2926854263868166E-2</v>
      </c>
      <c r="J297" s="6">
        <f>(E297-AVERAGE(E$5:E$486))/_xlfn.STDEV.S(E$5:E$486)</f>
        <v>-0.53761007708260233</v>
      </c>
      <c r="K297" s="6">
        <f>(F297-AVERAGE(F$5:F$486))/_xlfn.STDEV.S(F$5:F$486)</f>
        <v>-0.30383468415050141</v>
      </c>
      <c r="L297" s="6">
        <f>(G297-AVERAGE(G$5:G$486))/_xlfn.STDEV.S(G$5:G$486)</f>
        <v>-0.44128862328038043</v>
      </c>
      <c r="M297" s="6">
        <f>(H297-AVERAGE(H$5:H$486))/_xlfn.STDEV.S(H$5:H$486)</f>
        <v>-0.69648619925742861</v>
      </c>
      <c r="N297" s="6">
        <f>Table1[[#This Row],[PtsSD]]*$D$1+Table1[[#This Row],[AstSD]]*$E$1+Table1[[#This Row],[StlSD]]*$F$1+Table1[[#This Row],[BlkSD]]*$G$1+Table1[[#This Row],[RbdSD]]*$H$1</f>
        <v>-0.34270969510347804</v>
      </c>
    </row>
    <row r="298" spans="1:14" x14ac:dyDescent="0.25">
      <c r="A298" s="3">
        <v>294</v>
      </c>
      <c r="B298" s="3" t="s">
        <v>363</v>
      </c>
      <c r="C298" s="3" t="s">
        <v>46</v>
      </c>
      <c r="D298" s="4">
        <v>4.5999999999999996</v>
      </c>
      <c r="E298" s="4">
        <v>0.8</v>
      </c>
      <c r="F298" s="4">
        <v>0.8</v>
      </c>
      <c r="G298" s="4">
        <v>0.3</v>
      </c>
      <c r="H298" s="4">
        <v>2.5</v>
      </c>
      <c r="I298" s="6">
        <f>(D298-AVERAGE(D$5:D$486))/_xlfn.STDEV.S(D$5:D$486)</f>
        <v>-0.59594079145032308</v>
      </c>
      <c r="J298" s="6">
        <f>(E298-AVERAGE(E$5:E$486))/_xlfn.STDEV.S(E$5:E$486)</f>
        <v>-0.53761007708260233</v>
      </c>
      <c r="K298" s="6">
        <f>(F298-AVERAGE(F$5:F$486))/_xlfn.STDEV.S(F$5:F$486)</f>
        <v>0.38264180535203568</v>
      </c>
      <c r="L298" s="6">
        <f>(G298-AVERAGE(G$5:G$486))/_xlfn.STDEV.S(G$5:G$486)</f>
        <v>-0.21084321003970355</v>
      </c>
      <c r="M298" s="6">
        <f>(H298-AVERAGE(H$5:H$486))/_xlfn.STDEV.S(H$5:H$486)</f>
        <v>-0.4136670349422813</v>
      </c>
      <c r="N298" s="6">
        <f>Table1[[#This Row],[PtsSD]]*$D$1+Table1[[#This Row],[AstSD]]*$E$1+Table1[[#This Row],[StlSD]]*$F$1+Table1[[#This Row],[BlkSD]]*$G$1+Table1[[#This Row],[RbdSD]]*$H$1</f>
        <v>-0.34326787054322383</v>
      </c>
    </row>
    <row r="299" spans="1:14" x14ac:dyDescent="0.25">
      <c r="A299" s="3">
        <v>295</v>
      </c>
      <c r="B299" s="3" t="s">
        <v>275</v>
      </c>
      <c r="C299" s="3" t="s">
        <v>53</v>
      </c>
      <c r="D299" s="4">
        <v>7.2</v>
      </c>
      <c r="E299" s="4">
        <v>1</v>
      </c>
      <c r="F299" s="4">
        <v>0.6</v>
      </c>
      <c r="G299" s="4">
        <v>0.1</v>
      </c>
      <c r="H299" s="4">
        <v>2.2000000000000002</v>
      </c>
      <c r="I299" s="6">
        <f>(D299-AVERAGE(D$5:D$486))/_xlfn.STDEV.S(D$5:D$486)</f>
        <v>-0.15197871806692909</v>
      </c>
      <c r="J299" s="6">
        <f>(E299-AVERAGE(E$5:E$486))/_xlfn.STDEV.S(E$5:E$486)</f>
        <v>-0.42792624336670215</v>
      </c>
      <c r="K299" s="6">
        <f>(F299-AVERAGE(F$5:F$486))/_xlfn.STDEV.S(F$5:F$486)</f>
        <v>-7.5009187649655806E-2</v>
      </c>
      <c r="L299" s="6">
        <f>(G299-AVERAGE(G$5:G$486))/_xlfn.STDEV.S(G$5:G$486)</f>
        <v>-0.67173403652105745</v>
      </c>
      <c r="M299" s="6">
        <f>(H299-AVERAGE(H$5:H$486))/_xlfn.STDEV.S(H$5:H$486)</f>
        <v>-0.53487524822020149</v>
      </c>
      <c r="N299" s="6">
        <f>Table1[[#This Row],[PtsSD]]*$D$1+Table1[[#This Row],[AstSD]]*$E$1+Table1[[#This Row],[StlSD]]*$F$1+Table1[[#This Row],[BlkSD]]*$G$1+Table1[[#This Row],[RbdSD]]*$H$1</f>
        <v>-0.35016539736306646</v>
      </c>
    </row>
    <row r="300" spans="1:14" x14ac:dyDescent="0.25">
      <c r="A300" s="3">
        <v>296</v>
      </c>
      <c r="B300" s="3" t="s">
        <v>356</v>
      </c>
      <c r="C300" s="3" t="s">
        <v>84</v>
      </c>
      <c r="D300" s="4">
        <v>4.8</v>
      </c>
      <c r="E300" s="4">
        <v>0.7</v>
      </c>
      <c r="F300" s="4">
        <v>0.6</v>
      </c>
      <c r="G300" s="4">
        <v>0.4</v>
      </c>
      <c r="H300" s="4">
        <v>2.8</v>
      </c>
      <c r="I300" s="6">
        <f>(D300-AVERAGE(D$5:D$486))/_xlfn.STDEV.S(D$5:D$486)</f>
        <v>-0.5617898627285236</v>
      </c>
      <c r="J300" s="6">
        <f>(E300-AVERAGE(E$5:E$486))/_xlfn.STDEV.S(E$5:E$486)</f>
        <v>-0.59245199394055248</v>
      </c>
      <c r="K300" s="6">
        <f>(F300-AVERAGE(F$5:F$486))/_xlfn.STDEV.S(F$5:F$486)</f>
        <v>-7.5009187649655806E-2</v>
      </c>
      <c r="L300" s="6">
        <f>(G300-AVERAGE(G$5:G$486))/_xlfn.STDEV.S(G$5:G$486)</f>
        <v>1.9602203200973445E-2</v>
      </c>
      <c r="M300" s="6">
        <f>(H300-AVERAGE(H$5:H$486))/_xlfn.STDEV.S(H$5:H$486)</f>
        <v>-0.29245882166436105</v>
      </c>
      <c r="N300" s="6">
        <f>Table1[[#This Row],[PtsSD]]*$D$1+Table1[[#This Row],[AstSD]]*$E$1+Table1[[#This Row],[StlSD]]*$F$1+Table1[[#This Row],[BlkSD]]*$G$1+Table1[[#This Row],[RbdSD]]*$H$1</f>
        <v>-0.35383016960684216</v>
      </c>
    </row>
    <row r="301" spans="1:14" x14ac:dyDescent="0.25">
      <c r="A301" s="3">
        <v>297</v>
      </c>
      <c r="B301" s="3" t="s">
        <v>376</v>
      </c>
      <c r="C301" s="3" t="s">
        <v>21</v>
      </c>
      <c r="D301" s="4">
        <v>4.2</v>
      </c>
      <c r="E301" s="4">
        <v>1.3</v>
      </c>
      <c r="F301" s="4">
        <v>0.4</v>
      </c>
      <c r="G301" s="4">
        <v>0.3</v>
      </c>
      <c r="H301" s="4">
        <v>3.6</v>
      </c>
      <c r="I301" s="6">
        <f>(D301-AVERAGE(D$5:D$486))/_xlfn.STDEV.S(D$5:D$486)</f>
        <v>-0.66424264889392215</v>
      </c>
      <c r="J301" s="6">
        <f>(E301-AVERAGE(E$5:E$486))/_xlfn.STDEV.S(E$5:E$486)</f>
        <v>-0.26340049279285188</v>
      </c>
      <c r="K301" s="6">
        <f>(F301-AVERAGE(F$5:F$486))/_xlfn.STDEV.S(F$5:F$486)</f>
        <v>-0.53266018065134701</v>
      </c>
      <c r="L301" s="6">
        <f>(G301-AVERAGE(G$5:G$486))/_xlfn.STDEV.S(G$5:G$486)</f>
        <v>-0.21084321003970355</v>
      </c>
      <c r="M301" s="6">
        <f>(H301-AVERAGE(H$5:H$486))/_xlfn.STDEV.S(H$5:H$486)</f>
        <v>3.0763080410093208E-2</v>
      </c>
      <c r="N301" s="6">
        <f>Table1[[#This Row],[PtsSD]]*$D$1+Table1[[#This Row],[AstSD]]*$E$1+Table1[[#This Row],[StlSD]]*$F$1+Table1[[#This Row],[BlkSD]]*$G$1+Table1[[#This Row],[RbdSD]]*$H$1</f>
        <v>-0.35732578574838603</v>
      </c>
    </row>
    <row r="302" spans="1:14" x14ac:dyDescent="0.25">
      <c r="A302" s="3">
        <v>298</v>
      </c>
      <c r="B302" s="3" t="s">
        <v>346</v>
      </c>
      <c r="C302" s="3" t="s">
        <v>39</v>
      </c>
      <c r="D302" s="4">
        <v>4.9000000000000004</v>
      </c>
      <c r="E302" s="4">
        <v>0.3</v>
      </c>
      <c r="F302" s="4">
        <v>0.4</v>
      </c>
      <c r="G302" s="4">
        <v>0.3</v>
      </c>
      <c r="H302" s="4">
        <v>4.5</v>
      </c>
      <c r="I302" s="6">
        <f>(D302-AVERAGE(D$5:D$486))/_xlfn.STDEV.S(D$5:D$486)</f>
        <v>-0.5447143983676237</v>
      </c>
      <c r="J302" s="6">
        <f>(E302-AVERAGE(E$5:E$486))/_xlfn.STDEV.S(E$5:E$486)</f>
        <v>-0.81181966137235284</v>
      </c>
      <c r="K302" s="6">
        <f>(F302-AVERAGE(F$5:F$486))/_xlfn.STDEV.S(F$5:F$486)</f>
        <v>-0.53266018065134701</v>
      </c>
      <c r="L302" s="6">
        <f>(G302-AVERAGE(G$5:G$486))/_xlfn.STDEV.S(G$5:G$486)</f>
        <v>-0.21084321003970355</v>
      </c>
      <c r="M302" s="6">
        <f>(H302-AVERAGE(H$5:H$486))/_xlfn.STDEV.S(H$5:H$486)</f>
        <v>0.3943877202438541</v>
      </c>
      <c r="N302" s="6">
        <f>Table1[[#This Row],[PtsSD]]*$D$1+Table1[[#This Row],[AstSD]]*$E$1+Table1[[#This Row],[StlSD]]*$F$1+Table1[[#This Row],[BlkSD]]*$G$1+Table1[[#This Row],[RbdSD]]*$H$1</f>
        <v>-0.35842621633964444</v>
      </c>
    </row>
    <row r="303" spans="1:14" x14ac:dyDescent="0.25">
      <c r="A303" s="3">
        <v>299</v>
      </c>
      <c r="B303" s="3" t="s">
        <v>302</v>
      </c>
      <c r="C303" s="3" t="s">
        <v>93</v>
      </c>
      <c r="D303" s="4">
        <v>6.3</v>
      </c>
      <c r="E303" s="4">
        <v>0.8</v>
      </c>
      <c r="F303" s="4">
        <v>0.7</v>
      </c>
      <c r="G303" s="4">
        <v>0.1</v>
      </c>
      <c r="H303" s="4">
        <v>2.4</v>
      </c>
      <c r="I303" s="6">
        <f>(D303-AVERAGE(D$5:D$486))/_xlfn.STDEV.S(D$5:D$486)</f>
        <v>-0.30565789731502707</v>
      </c>
      <c r="J303" s="6">
        <f>(E303-AVERAGE(E$5:E$486))/_xlfn.STDEV.S(E$5:E$486)</f>
        <v>-0.53761007708260233</v>
      </c>
      <c r="K303" s="6">
        <f>(F303-AVERAGE(F$5:F$486))/_xlfn.STDEV.S(F$5:F$486)</f>
        <v>0.1538163088511898</v>
      </c>
      <c r="L303" s="6">
        <f>(G303-AVERAGE(G$5:G$486))/_xlfn.STDEV.S(G$5:G$486)</f>
        <v>-0.67173403652105745</v>
      </c>
      <c r="M303" s="6">
        <f>(H303-AVERAGE(H$5:H$486))/_xlfn.STDEV.S(H$5:H$486)</f>
        <v>-0.4540697727015881</v>
      </c>
      <c r="N303" s="6">
        <f>Table1[[#This Row],[PtsSD]]*$D$1+Table1[[#This Row],[AstSD]]*$E$1+Table1[[#This Row],[StlSD]]*$F$1+Table1[[#This Row],[BlkSD]]*$G$1+Table1[[#This Row],[RbdSD]]*$H$1</f>
        <v>-0.36772099830182636</v>
      </c>
    </row>
    <row r="304" spans="1:14" x14ac:dyDescent="0.25">
      <c r="A304" s="3">
        <v>300</v>
      </c>
      <c r="B304" s="3" t="s">
        <v>278</v>
      </c>
      <c r="C304" s="3" t="s">
        <v>86</v>
      </c>
      <c r="D304" s="4">
        <v>7.1</v>
      </c>
      <c r="E304" s="4">
        <v>1.6</v>
      </c>
      <c r="F304" s="4">
        <v>0.3</v>
      </c>
      <c r="G304" s="4">
        <v>0.1</v>
      </c>
      <c r="H304" s="4">
        <v>2.5</v>
      </c>
      <c r="I304" s="6">
        <f>(D304-AVERAGE(D$5:D$486))/_xlfn.STDEV.S(D$5:D$486)</f>
        <v>-0.16905418242782894</v>
      </c>
      <c r="J304" s="6">
        <f>(E304-AVERAGE(E$5:E$486))/_xlfn.STDEV.S(E$5:E$486)</f>
        <v>-9.8874742219001568E-2</v>
      </c>
      <c r="K304" s="6">
        <f>(F304-AVERAGE(F$5:F$486))/_xlfn.STDEV.S(F$5:F$486)</f>
        <v>-0.76148567715219273</v>
      </c>
      <c r="L304" s="6">
        <f>(G304-AVERAGE(G$5:G$486))/_xlfn.STDEV.S(G$5:G$486)</f>
        <v>-0.67173403652105745</v>
      </c>
      <c r="M304" s="6">
        <f>(H304-AVERAGE(H$5:H$486))/_xlfn.STDEV.S(H$5:H$486)</f>
        <v>-0.4136670349422813</v>
      </c>
      <c r="N304" s="6">
        <f>Table1[[#This Row],[PtsSD]]*$D$1+Table1[[#This Row],[AstSD]]*$E$1+Table1[[#This Row],[StlSD]]*$F$1+Table1[[#This Row],[BlkSD]]*$G$1+Table1[[#This Row],[RbdSD]]*$H$1</f>
        <v>-0.36820756721159281</v>
      </c>
    </row>
    <row r="305" spans="1:14" x14ac:dyDescent="0.25">
      <c r="A305" s="3">
        <v>301</v>
      </c>
      <c r="B305" s="3" t="s">
        <v>349</v>
      </c>
      <c r="C305" s="3" t="s">
        <v>84</v>
      </c>
      <c r="D305" s="4">
        <v>4.9000000000000004</v>
      </c>
      <c r="E305" s="4">
        <v>0.5</v>
      </c>
      <c r="F305" s="4">
        <v>0.4</v>
      </c>
      <c r="G305" s="4">
        <v>0.6</v>
      </c>
      <c r="H305" s="4">
        <v>2.8</v>
      </c>
      <c r="I305" s="6">
        <f>(D305-AVERAGE(D$5:D$486))/_xlfn.STDEV.S(D$5:D$486)</f>
        <v>-0.5447143983676237</v>
      </c>
      <c r="J305" s="6">
        <f>(E305-AVERAGE(E$5:E$486))/_xlfn.STDEV.S(E$5:E$486)</f>
        <v>-0.70213582765645266</v>
      </c>
      <c r="K305" s="6">
        <f>(F305-AVERAGE(F$5:F$486))/_xlfn.STDEV.S(F$5:F$486)</f>
        <v>-0.53266018065134701</v>
      </c>
      <c r="L305" s="6">
        <f>(G305-AVERAGE(G$5:G$486))/_xlfn.STDEV.S(G$5:G$486)</f>
        <v>0.48049302968232716</v>
      </c>
      <c r="M305" s="6">
        <f>(H305-AVERAGE(H$5:H$486))/_xlfn.STDEV.S(H$5:H$486)</f>
        <v>-0.29245882166436105</v>
      </c>
      <c r="N305" s="6">
        <f>Table1[[#This Row],[PtsSD]]*$D$1+Table1[[#This Row],[AstSD]]*$E$1+Table1[[#This Row],[StlSD]]*$F$1+Table1[[#This Row],[BlkSD]]*$G$1+Table1[[#This Row],[RbdSD]]*$H$1</f>
        <v>-0.37015832201980275</v>
      </c>
    </row>
    <row r="306" spans="1:14" x14ac:dyDescent="0.25">
      <c r="A306" s="3">
        <v>302</v>
      </c>
      <c r="B306" s="3" t="s">
        <v>380</v>
      </c>
      <c r="C306" s="3" t="s">
        <v>25</v>
      </c>
      <c r="D306" s="4">
        <v>4.0999999999999996</v>
      </c>
      <c r="E306" s="4">
        <v>0.9</v>
      </c>
      <c r="F306" s="4">
        <v>0.7</v>
      </c>
      <c r="G306" s="4">
        <v>0.5</v>
      </c>
      <c r="H306" s="4">
        <v>1.9</v>
      </c>
      <c r="I306" s="6">
        <f>(D306-AVERAGE(D$5:D$486))/_xlfn.STDEV.S(D$5:D$486)</f>
        <v>-0.68131811325482194</v>
      </c>
      <c r="J306" s="6">
        <f>(E306-AVERAGE(E$5:E$486))/_xlfn.STDEV.S(E$5:E$486)</f>
        <v>-0.48276816022465224</v>
      </c>
      <c r="K306" s="6">
        <f>(F306-AVERAGE(F$5:F$486))/_xlfn.STDEV.S(F$5:F$486)</f>
        <v>0.1538163088511898</v>
      </c>
      <c r="L306" s="6">
        <f>(G306-AVERAGE(G$5:G$486))/_xlfn.STDEV.S(G$5:G$486)</f>
        <v>0.2500476164416503</v>
      </c>
      <c r="M306" s="6">
        <f>(H306-AVERAGE(H$5:H$486))/_xlfn.STDEV.S(H$5:H$486)</f>
        <v>-0.65608346149812191</v>
      </c>
      <c r="N306" s="6">
        <f>Table1[[#This Row],[PtsSD]]*$D$1+Table1[[#This Row],[AstSD]]*$E$1+Table1[[#This Row],[StlSD]]*$F$1+Table1[[#This Row],[BlkSD]]*$G$1+Table1[[#This Row],[RbdSD]]*$H$1</f>
        <v>-0.37158616952707546</v>
      </c>
    </row>
    <row r="307" spans="1:14" x14ac:dyDescent="0.25">
      <c r="A307" s="3">
        <v>303</v>
      </c>
      <c r="B307" s="3" t="s">
        <v>318</v>
      </c>
      <c r="C307" s="3" t="s">
        <v>74</v>
      </c>
      <c r="D307" s="4">
        <v>6</v>
      </c>
      <c r="E307" s="4">
        <v>1.4</v>
      </c>
      <c r="F307" s="4">
        <v>0.6</v>
      </c>
      <c r="G307" s="4">
        <v>0.2</v>
      </c>
      <c r="H307" s="4">
        <v>1.7</v>
      </c>
      <c r="I307" s="6">
        <f>(D307-AVERAGE(D$5:D$486))/_xlfn.STDEV.S(D$5:D$486)</f>
        <v>-0.35688429039772634</v>
      </c>
      <c r="J307" s="6">
        <f>(E307-AVERAGE(E$5:E$486))/_xlfn.STDEV.S(E$5:E$486)</f>
        <v>-0.20855857593490185</v>
      </c>
      <c r="K307" s="6">
        <f>(F307-AVERAGE(F$5:F$486))/_xlfn.STDEV.S(F$5:F$486)</f>
        <v>-7.5009187649655806E-2</v>
      </c>
      <c r="L307" s="6">
        <f>(G307-AVERAGE(G$5:G$486))/_xlfn.STDEV.S(G$5:G$486)</f>
        <v>-0.44128862328038043</v>
      </c>
      <c r="M307" s="6">
        <f>(H307-AVERAGE(H$5:H$486))/_xlfn.STDEV.S(H$5:H$486)</f>
        <v>-0.73688893701673541</v>
      </c>
      <c r="N307" s="6">
        <f>Table1[[#This Row],[PtsSD]]*$D$1+Table1[[#This Row],[AstSD]]*$E$1+Table1[[#This Row],[StlSD]]*$F$1+Table1[[#This Row],[BlkSD]]*$G$1+Table1[[#This Row],[RbdSD]]*$H$1</f>
        <v>-0.37359946134915079</v>
      </c>
    </row>
    <row r="308" spans="1:14" x14ac:dyDescent="0.25">
      <c r="A308" s="3">
        <v>304</v>
      </c>
      <c r="B308" s="3" t="s">
        <v>359</v>
      </c>
      <c r="C308" s="3" t="s">
        <v>48</v>
      </c>
      <c r="D308" s="4">
        <v>4.7</v>
      </c>
      <c r="E308" s="4">
        <v>2.6</v>
      </c>
      <c r="F308" s="4">
        <v>0.5</v>
      </c>
      <c r="G308" s="4">
        <v>0.1</v>
      </c>
      <c r="H308" s="4">
        <v>1.7</v>
      </c>
      <c r="I308" s="6">
        <f>(D308-AVERAGE(D$5:D$486))/_xlfn.STDEV.S(D$5:D$486)</f>
        <v>-0.57886532708942329</v>
      </c>
      <c r="J308" s="6">
        <f>(E308-AVERAGE(E$5:E$486))/_xlfn.STDEV.S(E$5:E$486)</f>
        <v>0.44954442636049935</v>
      </c>
      <c r="K308" s="6">
        <f>(F308-AVERAGE(F$5:F$486))/_xlfn.STDEV.S(F$5:F$486)</f>
        <v>-0.30383468415050141</v>
      </c>
      <c r="L308" s="6">
        <f>(G308-AVERAGE(G$5:G$486))/_xlfn.STDEV.S(G$5:G$486)</f>
        <v>-0.67173403652105745</v>
      </c>
      <c r="M308" s="6">
        <f>(H308-AVERAGE(H$5:H$486))/_xlfn.STDEV.S(H$5:H$486)</f>
        <v>-0.73688893701673541</v>
      </c>
      <c r="N308" s="6">
        <f>Table1[[#This Row],[PtsSD]]*$D$1+Table1[[#This Row],[AstSD]]*$E$1+Table1[[#This Row],[StlSD]]*$F$1+Table1[[#This Row],[BlkSD]]*$G$1+Table1[[#This Row],[RbdSD]]*$H$1</f>
        <v>-0.377463808358808</v>
      </c>
    </row>
    <row r="309" spans="1:14" x14ac:dyDescent="0.25">
      <c r="A309" s="3">
        <v>305</v>
      </c>
      <c r="B309" s="3" t="s">
        <v>355</v>
      </c>
      <c r="C309" s="3" t="s">
        <v>35</v>
      </c>
      <c r="D309" s="4">
        <v>4.8</v>
      </c>
      <c r="E309" s="4">
        <v>0.5</v>
      </c>
      <c r="F309" s="4">
        <v>0.3</v>
      </c>
      <c r="G309" s="4">
        <v>0.3</v>
      </c>
      <c r="H309" s="4">
        <v>4.4000000000000004</v>
      </c>
      <c r="I309" s="6">
        <f>(D309-AVERAGE(D$5:D$486))/_xlfn.STDEV.S(D$5:D$486)</f>
        <v>-0.5617898627285236</v>
      </c>
      <c r="J309" s="6">
        <f>(E309-AVERAGE(E$5:E$486))/_xlfn.STDEV.S(E$5:E$486)</f>
        <v>-0.70213582765645266</v>
      </c>
      <c r="K309" s="6">
        <f>(F309-AVERAGE(F$5:F$486))/_xlfn.STDEV.S(F$5:F$486)</f>
        <v>-0.76148567715219273</v>
      </c>
      <c r="L309" s="6">
        <f>(G309-AVERAGE(G$5:G$486))/_xlfn.STDEV.S(G$5:G$486)</f>
        <v>-0.21084321003970355</v>
      </c>
      <c r="M309" s="6">
        <f>(H309-AVERAGE(H$5:H$486))/_xlfn.STDEV.S(H$5:H$486)</f>
        <v>0.35398498248454746</v>
      </c>
      <c r="N309" s="6">
        <f>Table1[[#This Row],[PtsSD]]*$D$1+Table1[[#This Row],[AstSD]]*$E$1+Table1[[#This Row],[StlSD]]*$F$1+Table1[[#This Row],[BlkSD]]*$G$1+Table1[[#This Row],[RbdSD]]*$H$1</f>
        <v>-0.38401646093172254</v>
      </c>
    </row>
    <row r="310" spans="1:14" x14ac:dyDescent="0.25">
      <c r="A310" s="3">
        <v>306</v>
      </c>
      <c r="B310" s="3" t="s">
        <v>309</v>
      </c>
      <c r="C310" s="3" t="s">
        <v>86</v>
      </c>
      <c r="D310" s="4">
        <v>6.2</v>
      </c>
      <c r="E310" s="4">
        <v>0.4</v>
      </c>
      <c r="F310" s="4">
        <v>0.4</v>
      </c>
      <c r="G310" s="4">
        <v>0.3</v>
      </c>
      <c r="H310" s="4">
        <v>3.2</v>
      </c>
      <c r="I310" s="6">
        <f>(D310-AVERAGE(D$5:D$486))/_xlfn.STDEV.S(D$5:D$486)</f>
        <v>-0.32273336167592676</v>
      </c>
      <c r="J310" s="6">
        <f>(E310-AVERAGE(E$5:E$486))/_xlfn.STDEV.S(E$5:E$486)</f>
        <v>-0.7569777445144027</v>
      </c>
      <c r="K310" s="6">
        <f>(F310-AVERAGE(F$5:F$486))/_xlfn.STDEV.S(F$5:F$486)</f>
        <v>-0.53266018065134701</v>
      </c>
      <c r="L310" s="6">
        <f>(G310-AVERAGE(G$5:G$486))/_xlfn.STDEV.S(G$5:G$486)</f>
        <v>-0.21084321003970355</v>
      </c>
      <c r="M310" s="6">
        <f>(H310-AVERAGE(H$5:H$486))/_xlfn.STDEV.S(H$5:H$486)</f>
        <v>-0.13084787062713382</v>
      </c>
      <c r="N310" s="6">
        <f>Table1[[#This Row],[PtsSD]]*$D$1+Table1[[#This Row],[AstSD]]*$E$1+Table1[[#This Row],[StlSD]]*$F$1+Table1[[#This Row],[BlkSD]]*$G$1+Table1[[#This Row],[RbdSD]]*$H$1</f>
        <v>-0.38591064013474291</v>
      </c>
    </row>
    <row r="311" spans="1:14" x14ac:dyDescent="0.25">
      <c r="A311" s="3">
        <v>307</v>
      </c>
      <c r="B311" s="3" t="s">
        <v>352</v>
      </c>
      <c r="C311" s="3" t="s">
        <v>23</v>
      </c>
      <c r="D311" s="4">
        <v>4.8</v>
      </c>
      <c r="E311" s="4">
        <v>0.6</v>
      </c>
      <c r="F311" s="4">
        <v>0.8</v>
      </c>
      <c r="G311" s="4">
        <v>0.3</v>
      </c>
      <c r="H311" s="4">
        <v>2</v>
      </c>
      <c r="I311" s="6">
        <f>(D311-AVERAGE(D$5:D$486))/_xlfn.STDEV.S(D$5:D$486)</f>
        <v>-0.5617898627285236</v>
      </c>
      <c r="J311" s="6">
        <f>(E311-AVERAGE(E$5:E$486))/_xlfn.STDEV.S(E$5:E$486)</f>
        <v>-0.64729391079850263</v>
      </c>
      <c r="K311" s="6">
        <f>(F311-AVERAGE(F$5:F$486))/_xlfn.STDEV.S(F$5:F$486)</f>
        <v>0.38264180535203568</v>
      </c>
      <c r="L311" s="6">
        <f>(G311-AVERAGE(G$5:G$486))/_xlfn.STDEV.S(G$5:G$486)</f>
        <v>-0.21084321003970355</v>
      </c>
      <c r="M311" s="6">
        <f>(H311-AVERAGE(H$5:H$486))/_xlfn.STDEV.S(H$5:H$486)</f>
        <v>-0.61568072373881511</v>
      </c>
      <c r="N311" s="6">
        <f>Table1[[#This Row],[PtsSD]]*$D$1+Table1[[#This Row],[AstSD]]*$E$1+Table1[[#This Row],[StlSD]]*$F$1+Table1[[#This Row],[BlkSD]]*$G$1+Table1[[#This Row],[RbdSD]]*$H$1</f>
        <v>-0.39536209642917081</v>
      </c>
    </row>
    <row r="312" spans="1:14" x14ac:dyDescent="0.25">
      <c r="A312" s="3">
        <v>308</v>
      </c>
      <c r="B312" s="3" t="s">
        <v>339</v>
      </c>
      <c r="C312" s="3" t="s">
        <v>21</v>
      </c>
      <c r="D312" s="4">
        <v>5.2</v>
      </c>
      <c r="E312" s="4">
        <v>1.4</v>
      </c>
      <c r="F312" s="4">
        <v>0.9</v>
      </c>
      <c r="G312" s="4">
        <v>0</v>
      </c>
      <c r="H312" s="4">
        <v>1.5</v>
      </c>
      <c r="I312" s="6">
        <f>(D312-AVERAGE(D$5:D$486))/_xlfn.STDEV.S(D$5:D$486)</f>
        <v>-0.49348800528492442</v>
      </c>
      <c r="J312" s="6">
        <f>(E312-AVERAGE(E$5:E$486))/_xlfn.STDEV.S(E$5:E$486)</f>
        <v>-0.20855857593490185</v>
      </c>
      <c r="K312" s="6">
        <f>(F312-AVERAGE(F$5:F$486))/_xlfn.STDEV.S(F$5:F$486)</f>
        <v>0.61146730185288134</v>
      </c>
      <c r="L312" s="6">
        <f>(G312-AVERAGE(G$5:G$486))/_xlfn.STDEV.S(G$5:G$486)</f>
        <v>-0.90217944976173425</v>
      </c>
      <c r="M312" s="6">
        <f>(H312-AVERAGE(H$5:H$486))/_xlfn.STDEV.S(H$5:H$486)</f>
        <v>-0.81769441253534902</v>
      </c>
      <c r="N312" s="6">
        <f>Table1[[#This Row],[PtsSD]]*$D$1+Table1[[#This Row],[AstSD]]*$E$1+Table1[[#This Row],[StlSD]]*$F$1+Table1[[#This Row],[BlkSD]]*$G$1+Table1[[#This Row],[RbdSD]]*$H$1</f>
        <v>-0.39690382146585546</v>
      </c>
    </row>
    <row r="313" spans="1:14" x14ac:dyDescent="0.25">
      <c r="A313" s="3">
        <v>309</v>
      </c>
      <c r="B313" s="3" t="s">
        <v>301</v>
      </c>
      <c r="C313" s="3" t="s">
        <v>33</v>
      </c>
      <c r="D313" s="4">
        <v>6.4</v>
      </c>
      <c r="E313" s="4">
        <v>0.4</v>
      </c>
      <c r="F313" s="4">
        <v>0.1</v>
      </c>
      <c r="G313" s="4">
        <v>0.4</v>
      </c>
      <c r="H313" s="4">
        <v>3.7</v>
      </c>
      <c r="I313" s="6">
        <f>(D313-AVERAGE(D$5:D$486))/_xlfn.STDEV.S(D$5:D$486)</f>
        <v>-0.28858243295412717</v>
      </c>
      <c r="J313" s="6">
        <f>(E313-AVERAGE(E$5:E$486))/_xlfn.STDEV.S(E$5:E$486)</f>
        <v>-0.7569777445144027</v>
      </c>
      <c r="K313" s="6">
        <f>(F313-AVERAGE(F$5:F$486))/_xlfn.STDEV.S(F$5:F$486)</f>
        <v>-1.2191366701538842</v>
      </c>
      <c r="L313" s="6">
        <f>(G313-AVERAGE(G$5:G$486))/_xlfn.STDEV.S(G$5:G$486)</f>
        <v>1.9602203200973445E-2</v>
      </c>
      <c r="M313" s="6">
        <f>(H313-AVERAGE(H$5:H$486))/_xlfn.STDEV.S(H$5:H$486)</f>
        <v>7.1165818169400014E-2</v>
      </c>
      <c r="N313" s="6">
        <f>Table1[[#This Row],[PtsSD]]*$D$1+Table1[[#This Row],[AstSD]]*$E$1+Table1[[#This Row],[StlSD]]*$F$1+Table1[[#This Row],[BlkSD]]*$G$1+Table1[[#This Row],[RbdSD]]*$H$1</f>
        <v>-0.4036672851981753</v>
      </c>
    </row>
    <row r="314" spans="1:14" x14ac:dyDescent="0.25">
      <c r="A314" s="3">
        <v>310</v>
      </c>
      <c r="B314" s="3" t="s">
        <v>419</v>
      </c>
      <c r="C314" s="3" t="s">
        <v>50</v>
      </c>
      <c r="D314" s="4">
        <v>3.3</v>
      </c>
      <c r="E314" s="4">
        <v>0.4</v>
      </c>
      <c r="F314" s="4">
        <v>0.3</v>
      </c>
      <c r="G314" s="4">
        <v>0.9</v>
      </c>
      <c r="H314" s="4">
        <v>2.6</v>
      </c>
      <c r="I314" s="6">
        <f>(D314-AVERAGE(D$5:D$486))/_xlfn.STDEV.S(D$5:D$486)</f>
        <v>-0.81792182814202008</v>
      </c>
      <c r="J314" s="6">
        <f>(E314-AVERAGE(E$5:E$486))/_xlfn.STDEV.S(E$5:E$486)</f>
        <v>-0.7569777445144027</v>
      </c>
      <c r="K314" s="6">
        <f>(F314-AVERAGE(F$5:F$486))/_xlfn.STDEV.S(F$5:F$486)</f>
        <v>-0.76148567715219273</v>
      </c>
      <c r="L314" s="6">
        <f>(G314-AVERAGE(G$5:G$486))/_xlfn.STDEV.S(G$5:G$486)</f>
        <v>1.1718292694043579</v>
      </c>
      <c r="M314" s="6">
        <f>(H314-AVERAGE(H$5:H$486))/_xlfn.STDEV.S(H$5:H$486)</f>
        <v>-0.37326429718297449</v>
      </c>
      <c r="N314" s="6">
        <f>Table1[[#This Row],[PtsSD]]*$D$1+Table1[[#This Row],[AstSD]]*$E$1+Table1[[#This Row],[StlSD]]*$F$1+Table1[[#This Row],[BlkSD]]*$G$1+Table1[[#This Row],[RbdSD]]*$H$1</f>
        <v>-0.40987341794425663</v>
      </c>
    </row>
    <row r="315" spans="1:14" x14ac:dyDescent="0.25">
      <c r="A315" s="3">
        <v>311</v>
      </c>
      <c r="B315" s="3" t="s">
        <v>332</v>
      </c>
      <c r="C315" s="3" t="s">
        <v>29</v>
      </c>
      <c r="D315" s="4">
        <v>5.5</v>
      </c>
      <c r="E315" s="4">
        <v>0.5</v>
      </c>
      <c r="F315" s="4">
        <v>0.3</v>
      </c>
      <c r="G315" s="4">
        <v>0.3</v>
      </c>
      <c r="H315" s="4">
        <v>3.6</v>
      </c>
      <c r="I315" s="6">
        <f>(D315-AVERAGE(D$5:D$486))/_xlfn.STDEV.S(D$5:D$486)</f>
        <v>-0.44226161220222515</v>
      </c>
      <c r="J315" s="6">
        <f>(E315-AVERAGE(E$5:E$486))/_xlfn.STDEV.S(E$5:E$486)</f>
        <v>-0.70213582765645266</v>
      </c>
      <c r="K315" s="6">
        <f>(F315-AVERAGE(F$5:F$486))/_xlfn.STDEV.S(F$5:F$486)</f>
        <v>-0.76148567715219273</v>
      </c>
      <c r="L315" s="6">
        <f>(G315-AVERAGE(G$5:G$486))/_xlfn.STDEV.S(G$5:G$486)</f>
        <v>-0.21084321003970355</v>
      </c>
      <c r="M315" s="6">
        <f>(H315-AVERAGE(H$5:H$486))/_xlfn.STDEV.S(H$5:H$486)</f>
        <v>3.0763080410093208E-2</v>
      </c>
      <c r="N315" s="6">
        <f>Table1[[#This Row],[PtsSD]]*$D$1+Table1[[#This Row],[AstSD]]*$E$1+Table1[[#This Row],[StlSD]]*$F$1+Table1[[#This Row],[BlkSD]]*$G$1+Table1[[#This Row],[RbdSD]]*$H$1</f>
        <v>-0.4128023661887239</v>
      </c>
    </row>
    <row r="316" spans="1:14" x14ac:dyDescent="0.25">
      <c r="A316" s="3">
        <v>312</v>
      </c>
      <c r="B316" s="3" t="s">
        <v>365</v>
      </c>
      <c r="C316" s="3" t="s">
        <v>25</v>
      </c>
      <c r="D316" s="4">
        <v>4.5</v>
      </c>
      <c r="E316" s="4">
        <v>1</v>
      </c>
      <c r="F316" s="4">
        <v>0.9</v>
      </c>
      <c r="G316" s="4">
        <v>0.1</v>
      </c>
      <c r="H316" s="4">
        <v>1.8</v>
      </c>
      <c r="I316" s="6">
        <f>(D316-AVERAGE(D$5:D$486))/_xlfn.STDEV.S(D$5:D$486)</f>
        <v>-0.61301625581122288</v>
      </c>
      <c r="J316" s="6">
        <f>(E316-AVERAGE(E$5:E$486))/_xlfn.STDEV.S(E$5:E$486)</f>
        <v>-0.42792624336670215</v>
      </c>
      <c r="K316" s="6">
        <f>(F316-AVERAGE(F$5:F$486))/_xlfn.STDEV.S(F$5:F$486)</f>
        <v>0.61146730185288134</v>
      </c>
      <c r="L316" s="6">
        <f>(G316-AVERAGE(G$5:G$486))/_xlfn.STDEV.S(G$5:G$486)</f>
        <v>-0.67173403652105745</v>
      </c>
      <c r="M316" s="6">
        <f>(H316-AVERAGE(H$5:H$486))/_xlfn.STDEV.S(H$5:H$486)</f>
        <v>-0.69648619925742861</v>
      </c>
      <c r="N316" s="6">
        <f>Table1[[#This Row],[PtsSD]]*$D$1+Table1[[#This Row],[AstSD]]*$E$1+Table1[[#This Row],[StlSD]]*$F$1+Table1[[#This Row],[BlkSD]]*$G$1+Table1[[#This Row],[RbdSD]]*$H$1</f>
        <v>-0.41782737546841947</v>
      </c>
    </row>
    <row r="317" spans="1:14" x14ac:dyDescent="0.25">
      <c r="A317" s="3">
        <v>313</v>
      </c>
      <c r="B317" s="3" t="s">
        <v>381</v>
      </c>
      <c r="C317" s="3" t="s">
        <v>53</v>
      </c>
      <c r="D317" s="4">
        <v>4.0999999999999996</v>
      </c>
      <c r="E317" s="4">
        <v>2</v>
      </c>
      <c r="F317" s="4">
        <v>0.7</v>
      </c>
      <c r="G317" s="4">
        <v>0.1</v>
      </c>
      <c r="H317" s="4">
        <v>1.5</v>
      </c>
      <c r="I317" s="6">
        <f>(D317-AVERAGE(D$5:D$486))/_xlfn.STDEV.S(D$5:D$486)</f>
        <v>-0.68131811325482194</v>
      </c>
      <c r="J317" s="6">
        <f>(E317-AVERAGE(E$5:E$486))/_xlfn.STDEV.S(E$5:E$486)</f>
        <v>0.12049292521279875</v>
      </c>
      <c r="K317" s="6">
        <f>(F317-AVERAGE(F$5:F$486))/_xlfn.STDEV.S(F$5:F$486)</f>
        <v>0.1538163088511898</v>
      </c>
      <c r="L317" s="6">
        <f>(G317-AVERAGE(G$5:G$486))/_xlfn.STDEV.S(G$5:G$486)</f>
        <v>-0.67173403652105745</v>
      </c>
      <c r="M317" s="6">
        <f>(H317-AVERAGE(H$5:H$486))/_xlfn.STDEV.S(H$5:H$486)</f>
        <v>-0.81769441253534902</v>
      </c>
      <c r="N317" s="6">
        <f>Table1[[#This Row],[PtsSD]]*$D$1+Table1[[#This Row],[AstSD]]*$E$1+Table1[[#This Row],[StlSD]]*$F$1+Table1[[#This Row],[BlkSD]]*$G$1+Table1[[#This Row],[RbdSD]]*$H$1</f>
        <v>-0.42152339059143679</v>
      </c>
    </row>
    <row r="318" spans="1:14" x14ac:dyDescent="0.25">
      <c r="A318" s="3">
        <v>314</v>
      </c>
      <c r="B318" s="3" t="s">
        <v>427</v>
      </c>
      <c r="C318" s="3" t="s">
        <v>72</v>
      </c>
      <c r="D318" s="4">
        <v>3.1</v>
      </c>
      <c r="E318" s="4">
        <v>0.2</v>
      </c>
      <c r="F318" s="4">
        <v>0.2</v>
      </c>
      <c r="G318" s="4">
        <v>0.7</v>
      </c>
      <c r="H318" s="4">
        <v>4.0999999999999996</v>
      </c>
      <c r="I318" s="6">
        <f>(D318-AVERAGE(D$5:D$486))/_xlfn.STDEV.S(D$5:D$486)</f>
        <v>-0.85207275686381967</v>
      </c>
      <c r="J318" s="6">
        <f>(E318-AVERAGE(E$5:E$486))/_xlfn.STDEV.S(E$5:E$486)</f>
        <v>-0.86666157823030299</v>
      </c>
      <c r="K318" s="6">
        <f>(F318-AVERAGE(F$5:F$486))/_xlfn.STDEV.S(F$5:F$486)</f>
        <v>-0.99031117365303845</v>
      </c>
      <c r="L318" s="6">
        <f>(G318-AVERAGE(G$5:G$486))/_xlfn.STDEV.S(G$5:G$486)</f>
        <v>0.71093844292300401</v>
      </c>
      <c r="M318" s="6">
        <f>(H318-AVERAGE(H$5:H$486))/_xlfn.STDEV.S(H$5:H$486)</f>
        <v>0.23277676920662688</v>
      </c>
      <c r="N318" s="6">
        <f>Table1[[#This Row],[PtsSD]]*$D$1+Table1[[#This Row],[AstSD]]*$E$1+Table1[[#This Row],[StlSD]]*$F$1+Table1[[#This Row],[BlkSD]]*$G$1+Table1[[#This Row],[RbdSD]]*$H$1</f>
        <v>-0.42430469847338631</v>
      </c>
    </row>
    <row r="319" spans="1:14" x14ac:dyDescent="0.25">
      <c r="A319" s="3">
        <v>315</v>
      </c>
      <c r="B319" s="3" t="s">
        <v>345</v>
      </c>
      <c r="C319" s="3" t="s">
        <v>95</v>
      </c>
      <c r="D319" s="4">
        <v>5</v>
      </c>
      <c r="E319" s="4">
        <v>1.7</v>
      </c>
      <c r="F319" s="4">
        <v>0.5</v>
      </c>
      <c r="G319" s="4">
        <v>0.2</v>
      </c>
      <c r="H319" s="4">
        <v>1.6</v>
      </c>
      <c r="I319" s="6">
        <f>(D319-AVERAGE(D$5:D$486))/_xlfn.STDEV.S(D$5:D$486)</f>
        <v>-0.52763893400672401</v>
      </c>
      <c r="J319" s="6">
        <f>(E319-AVERAGE(E$5:E$486))/_xlfn.STDEV.S(E$5:E$486)</f>
        <v>-4.4032825361051547E-2</v>
      </c>
      <c r="K319" s="6">
        <f>(F319-AVERAGE(F$5:F$486))/_xlfn.STDEV.S(F$5:F$486)</f>
        <v>-0.30383468415050141</v>
      </c>
      <c r="L319" s="6">
        <f>(G319-AVERAGE(G$5:G$486))/_xlfn.STDEV.S(G$5:G$486)</f>
        <v>-0.44128862328038043</v>
      </c>
      <c r="M319" s="6">
        <f>(H319-AVERAGE(H$5:H$486))/_xlfn.STDEV.S(H$5:H$486)</f>
        <v>-0.77729167477604222</v>
      </c>
      <c r="N319" s="6">
        <f>Table1[[#This Row],[PtsSD]]*$D$1+Table1[[#This Row],[AstSD]]*$E$1+Table1[[#This Row],[StlSD]]*$F$1+Table1[[#This Row],[BlkSD]]*$G$1+Table1[[#This Row],[RbdSD]]*$H$1</f>
        <v>-0.43432507634406819</v>
      </c>
    </row>
    <row r="320" spans="1:14" x14ac:dyDescent="0.25">
      <c r="A320" s="3">
        <v>316</v>
      </c>
      <c r="B320" s="3" t="s">
        <v>291</v>
      </c>
      <c r="C320" s="3" t="s">
        <v>27</v>
      </c>
      <c r="D320" s="4">
        <v>6.7</v>
      </c>
      <c r="E320" s="4">
        <v>0.8</v>
      </c>
      <c r="F320" s="4">
        <v>0.5</v>
      </c>
      <c r="G320" s="4">
        <v>0</v>
      </c>
      <c r="H320" s="4">
        <v>2.5</v>
      </c>
      <c r="I320" s="6">
        <f>(D320-AVERAGE(D$5:D$486))/_xlfn.STDEV.S(D$5:D$486)</f>
        <v>-0.23735603987142792</v>
      </c>
      <c r="J320" s="6">
        <f>(E320-AVERAGE(E$5:E$486))/_xlfn.STDEV.S(E$5:E$486)</f>
        <v>-0.53761007708260233</v>
      </c>
      <c r="K320" s="6">
        <f>(F320-AVERAGE(F$5:F$486))/_xlfn.STDEV.S(F$5:F$486)</f>
        <v>-0.30383468415050141</v>
      </c>
      <c r="L320" s="6">
        <f>(G320-AVERAGE(G$5:G$486))/_xlfn.STDEV.S(G$5:G$486)</f>
        <v>-0.90217944976173425</v>
      </c>
      <c r="M320" s="6">
        <f>(H320-AVERAGE(H$5:H$486))/_xlfn.STDEV.S(H$5:H$486)</f>
        <v>-0.4136670349422813</v>
      </c>
      <c r="N320" s="6">
        <f>Table1[[#This Row],[PtsSD]]*$D$1+Table1[[#This Row],[AstSD]]*$E$1+Table1[[#This Row],[StlSD]]*$F$1+Table1[[#This Row],[BlkSD]]*$G$1+Table1[[#This Row],[RbdSD]]*$H$1</f>
        <v>-0.44236435445324046</v>
      </c>
    </row>
    <row r="321" spans="1:14" x14ac:dyDescent="0.25">
      <c r="A321" s="3">
        <v>317</v>
      </c>
      <c r="B321" s="3" t="s">
        <v>429</v>
      </c>
      <c r="C321" s="3" t="s">
        <v>76</v>
      </c>
      <c r="D321" s="4">
        <v>3</v>
      </c>
      <c r="E321" s="4">
        <v>0.7</v>
      </c>
      <c r="F321" s="4">
        <v>0.3</v>
      </c>
      <c r="G321" s="4">
        <v>0.7</v>
      </c>
      <c r="H321" s="4">
        <v>2.8</v>
      </c>
      <c r="I321" s="6">
        <f>(D321-AVERAGE(D$5:D$486))/_xlfn.STDEV.S(D$5:D$486)</f>
        <v>-0.86914822122471935</v>
      </c>
      <c r="J321" s="6">
        <f>(E321-AVERAGE(E$5:E$486))/_xlfn.STDEV.S(E$5:E$486)</f>
        <v>-0.59245199394055248</v>
      </c>
      <c r="K321" s="6">
        <f>(F321-AVERAGE(F$5:F$486))/_xlfn.STDEV.S(F$5:F$486)</f>
        <v>-0.76148567715219273</v>
      </c>
      <c r="L321" s="6">
        <f>(G321-AVERAGE(G$5:G$486))/_xlfn.STDEV.S(G$5:G$486)</f>
        <v>0.71093844292300401</v>
      </c>
      <c r="M321" s="6">
        <f>(H321-AVERAGE(H$5:H$486))/_xlfn.STDEV.S(H$5:H$486)</f>
        <v>-0.29245882166436105</v>
      </c>
      <c r="N321" s="6">
        <f>Table1[[#This Row],[PtsSD]]*$D$1+Table1[[#This Row],[AstSD]]*$E$1+Table1[[#This Row],[StlSD]]*$F$1+Table1[[#This Row],[BlkSD]]*$G$1+Table1[[#This Row],[RbdSD]]*$H$1</f>
        <v>-0.44530871462277682</v>
      </c>
    </row>
    <row r="322" spans="1:14" x14ac:dyDescent="0.25">
      <c r="A322" s="3">
        <v>318</v>
      </c>
      <c r="B322" s="3" t="s">
        <v>374</v>
      </c>
      <c r="C322" s="3" t="s">
        <v>104</v>
      </c>
      <c r="D322" s="4">
        <v>4.2</v>
      </c>
      <c r="E322" s="4">
        <v>0.3</v>
      </c>
      <c r="F322" s="4">
        <v>0.8</v>
      </c>
      <c r="G322" s="4">
        <v>0.4</v>
      </c>
      <c r="H322" s="4">
        <v>1.7</v>
      </c>
      <c r="I322" s="6">
        <f>(D322-AVERAGE(D$5:D$486))/_xlfn.STDEV.S(D$5:D$486)</f>
        <v>-0.66424264889392215</v>
      </c>
      <c r="J322" s="6">
        <f>(E322-AVERAGE(E$5:E$486))/_xlfn.STDEV.S(E$5:E$486)</f>
        <v>-0.81181966137235284</v>
      </c>
      <c r="K322" s="6">
        <f>(F322-AVERAGE(F$5:F$486))/_xlfn.STDEV.S(F$5:F$486)</f>
        <v>0.38264180535203568</v>
      </c>
      <c r="L322" s="6">
        <f>(G322-AVERAGE(G$5:G$486))/_xlfn.STDEV.S(G$5:G$486)</f>
        <v>1.9602203200973445E-2</v>
      </c>
      <c r="M322" s="6">
        <f>(H322-AVERAGE(H$5:H$486))/_xlfn.STDEV.S(H$5:H$486)</f>
        <v>-0.73688893701673541</v>
      </c>
      <c r="N322" s="6">
        <f>Table1[[#This Row],[PtsSD]]*$D$1+Table1[[#This Row],[AstSD]]*$E$1+Table1[[#This Row],[StlSD]]*$F$1+Table1[[#This Row],[BlkSD]]*$G$1+Table1[[#This Row],[RbdSD]]*$H$1</f>
        <v>-0.44867791306304294</v>
      </c>
    </row>
    <row r="323" spans="1:14" x14ac:dyDescent="0.25">
      <c r="A323" s="3">
        <v>319</v>
      </c>
      <c r="B323" s="3" t="s">
        <v>459</v>
      </c>
      <c r="C323" s="3" t="s">
        <v>104</v>
      </c>
      <c r="D323" s="4">
        <v>2.2999999999999998</v>
      </c>
      <c r="E323" s="4">
        <v>0.2</v>
      </c>
      <c r="F323" s="4">
        <v>0.2</v>
      </c>
      <c r="G323" s="4">
        <v>0.9</v>
      </c>
      <c r="H323" s="4">
        <v>3.4</v>
      </c>
      <c r="I323" s="6">
        <f>(D323-AVERAGE(D$5:D$486))/_xlfn.STDEV.S(D$5:D$486)</f>
        <v>-0.9886764717510178</v>
      </c>
      <c r="J323" s="6">
        <f>(E323-AVERAGE(E$5:E$486))/_xlfn.STDEV.S(E$5:E$486)</f>
        <v>-0.86666157823030299</v>
      </c>
      <c r="K323" s="6">
        <f>(F323-AVERAGE(F$5:F$486))/_xlfn.STDEV.S(F$5:F$486)</f>
        <v>-0.99031117365303845</v>
      </c>
      <c r="L323" s="6">
        <f>(G323-AVERAGE(G$5:G$486))/_xlfn.STDEV.S(G$5:G$486)</f>
        <v>1.1718292694043579</v>
      </c>
      <c r="M323" s="6">
        <f>(H323-AVERAGE(H$5:H$486))/_xlfn.STDEV.S(H$5:H$486)</f>
        <v>-5.0042395108520404E-2</v>
      </c>
      <c r="N323" s="6">
        <f>Table1[[#This Row],[PtsSD]]*$D$1+Table1[[#This Row],[AstSD]]*$E$1+Table1[[#This Row],[StlSD]]*$F$1+Table1[[#This Row],[BlkSD]]*$G$1+Table1[[#This Row],[RbdSD]]*$H$1</f>
        <v>-0.45271602183037207</v>
      </c>
    </row>
    <row r="324" spans="1:14" x14ac:dyDescent="0.25">
      <c r="A324" s="3">
        <v>320</v>
      </c>
      <c r="B324" s="3" t="s">
        <v>334</v>
      </c>
      <c r="C324" s="3" t="s">
        <v>37</v>
      </c>
      <c r="D324" s="4">
        <v>5.4</v>
      </c>
      <c r="E324" s="4">
        <v>0.8</v>
      </c>
      <c r="F324" s="4">
        <v>0.3</v>
      </c>
      <c r="G324" s="4">
        <v>0.3</v>
      </c>
      <c r="H324" s="4">
        <v>2.7</v>
      </c>
      <c r="I324" s="6">
        <f>(D324-AVERAGE(D$5:D$486))/_xlfn.STDEV.S(D$5:D$486)</f>
        <v>-0.45933707656312489</v>
      </c>
      <c r="J324" s="6">
        <f>(E324-AVERAGE(E$5:E$486))/_xlfn.STDEV.S(E$5:E$486)</f>
        <v>-0.53761007708260233</v>
      </c>
      <c r="K324" s="6">
        <f>(F324-AVERAGE(F$5:F$486))/_xlfn.STDEV.S(F$5:F$486)</f>
        <v>-0.76148567715219273</v>
      </c>
      <c r="L324" s="6">
        <f>(G324-AVERAGE(G$5:G$486))/_xlfn.STDEV.S(G$5:G$486)</f>
        <v>-0.21084321003970355</v>
      </c>
      <c r="M324" s="6">
        <f>(H324-AVERAGE(H$5:H$486))/_xlfn.STDEV.S(H$5:H$486)</f>
        <v>-0.33286155942366769</v>
      </c>
      <c r="N324" s="6">
        <f>Table1[[#This Row],[PtsSD]]*$D$1+Table1[[#This Row],[AstSD]]*$E$1+Table1[[#This Row],[StlSD]]*$F$1+Table1[[#This Row],[BlkSD]]*$G$1+Table1[[#This Row],[RbdSD]]*$H$1</f>
        <v>-0.45774478334897595</v>
      </c>
    </row>
    <row r="325" spans="1:14" x14ac:dyDescent="0.25">
      <c r="A325" s="3">
        <v>321</v>
      </c>
      <c r="B325" s="3" t="s">
        <v>335</v>
      </c>
      <c r="C325" s="3" t="s">
        <v>76</v>
      </c>
      <c r="D325" s="4">
        <v>5.3</v>
      </c>
      <c r="E325" s="4">
        <v>1.1000000000000001</v>
      </c>
      <c r="F325" s="4">
        <v>0.9</v>
      </c>
      <c r="G325" s="4">
        <v>0</v>
      </c>
      <c r="H325" s="4">
        <v>1</v>
      </c>
      <c r="I325" s="6">
        <f>(D325-AVERAGE(D$5:D$486))/_xlfn.STDEV.S(D$5:D$486)</f>
        <v>-0.47641254092402474</v>
      </c>
      <c r="J325" s="6">
        <f>(E325-AVERAGE(E$5:E$486))/_xlfn.STDEV.S(E$5:E$486)</f>
        <v>-0.37308432650875201</v>
      </c>
      <c r="K325" s="6">
        <f>(F325-AVERAGE(F$5:F$486))/_xlfn.STDEV.S(F$5:F$486)</f>
        <v>0.61146730185288134</v>
      </c>
      <c r="L325" s="6">
        <f>(G325-AVERAGE(G$5:G$486))/_xlfn.STDEV.S(G$5:G$486)</f>
        <v>-0.90217944976173425</v>
      </c>
      <c r="M325" s="6">
        <f>(H325-AVERAGE(H$5:H$486))/_xlfn.STDEV.S(H$5:H$486)</f>
        <v>-1.0197081013318827</v>
      </c>
      <c r="N325" s="6">
        <f>Table1[[#This Row],[PtsSD]]*$D$1+Table1[[#This Row],[AstSD]]*$E$1+Table1[[#This Row],[StlSD]]*$F$1+Table1[[#This Row],[BlkSD]]*$G$1+Table1[[#This Row],[RbdSD]]*$H$1</f>
        <v>-0.46508907003166233</v>
      </c>
    </row>
    <row r="326" spans="1:14" x14ac:dyDescent="0.25">
      <c r="A326" s="3">
        <v>322</v>
      </c>
      <c r="B326" s="3" t="s">
        <v>420</v>
      </c>
      <c r="C326" s="3" t="s">
        <v>35</v>
      </c>
      <c r="D326" s="4">
        <v>3.3</v>
      </c>
      <c r="E326" s="4">
        <v>0.7</v>
      </c>
      <c r="F326" s="4">
        <v>0.2</v>
      </c>
      <c r="G326" s="4">
        <v>0.4</v>
      </c>
      <c r="H326" s="4">
        <v>4</v>
      </c>
      <c r="I326" s="6">
        <f>(D326-AVERAGE(D$5:D$486))/_xlfn.STDEV.S(D$5:D$486)</f>
        <v>-0.81792182814202008</v>
      </c>
      <c r="J326" s="6">
        <f>(E326-AVERAGE(E$5:E$486))/_xlfn.STDEV.S(E$5:E$486)</f>
        <v>-0.59245199394055248</v>
      </c>
      <c r="K326" s="6">
        <f>(F326-AVERAGE(F$5:F$486))/_xlfn.STDEV.S(F$5:F$486)</f>
        <v>-0.99031117365303845</v>
      </c>
      <c r="L326" s="6">
        <f>(G326-AVERAGE(G$5:G$486))/_xlfn.STDEV.S(G$5:G$486)</f>
        <v>1.9602203200973445E-2</v>
      </c>
      <c r="M326" s="6">
        <f>(H326-AVERAGE(H$5:H$486))/_xlfn.STDEV.S(H$5:H$486)</f>
        <v>0.19237403144732024</v>
      </c>
      <c r="N326" s="6">
        <f>Table1[[#This Row],[PtsSD]]*$D$1+Table1[[#This Row],[AstSD]]*$E$1+Table1[[#This Row],[StlSD]]*$F$1+Table1[[#This Row],[BlkSD]]*$G$1+Table1[[#This Row],[RbdSD]]*$H$1</f>
        <v>-0.47099848650906223</v>
      </c>
    </row>
    <row r="327" spans="1:14" x14ac:dyDescent="0.25">
      <c r="A327" s="3">
        <v>323</v>
      </c>
      <c r="B327" s="3" t="s">
        <v>457</v>
      </c>
      <c r="C327" s="3" t="s">
        <v>72</v>
      </c>
      <c r="D327" s="4">
        <v>2.4</v>
      </c>
      <c r="E327" s="4">
        <v>2.1</v>
      </c>
      <c r="F327" s="4">
        <v>0.8</v>
      </c>
      <c r="G327" s="4">
        <v>0.1</v>
      </c>
      <c r="H327" s="4">
        <v>1.4</v>
      </c>
      <c r="I327" s="6">
        <f>(D327-AVERAGE(D$5:D$486))/_xlfn.STDEV.S(D$5:D$486)</f>
        <v>-0.9716010073901179</v>
      </c>
      <c r="J327" s="6">
        <f>(E327-AVERAGE(E$5:E$486))/_xlfn.STDEV.S(E$5:E$486)</f>
        <v>0.1753348420707489</v>
      </c>
      <c r="K327" s="6">
        <f>(F327-AVERAGE(F$5:F$486))/_xlfn.STDEV.S(F$5:F$486)</f>
        <v>0.38264180535203568</v>
      </c>
      <c r="L327" s="6">
        <f>(G327-AVERAGE(G$5:G$486))/_xlfn.STDEV.S(G$5:G$486)</f>
        <v>-0.67173403652105745</v>
      </c>
      <c r="M327" s="6">
        <f>(H327-AVERAGE(H$5:H$486))/_xlfn.STDEV.S(H$5:H$486)</f>
        <v>-0.85809715029465583</v>
      </c>
      <c r="N327" s="6">
        <f>Table1[[#This Row],[PtsSD]]*$D$1+Table1[[#This Row],[AstSD]]*$E$1+Table1[[#This Row],[StlSD]]*$F$1+Table1[[#This Row],[BlkSD]]*$G$1+Table1[[#This Row],[RbdSD]]*$H$1</f>
        <v>-0.47139659853716998</v>
      </c>
    </row>
    <row r="328" spans="1:14" x14ac:dyDescent="0.25">
      <c r="A328" s="3">
        <v>324</v>
      </c>
      <c r="B328" s="3" t="s">
        <v>327</v>
      </c>
      <c r="C328" s="3" t="s">
        <v>72</v>
      </c>
      <c r="D328" s="4">
        <v>5.7</v>
      </c>
      <c r="E328" s="4">
        <v>0.3</v>
      </c>
      <c r="F328" s="4">
        <v>0.2</v>
      </c>
      <c r="G328" s="4">
        <v>0.3</v>
      </c>
      <c r="H328" s="4">
        <v>3.4</v>
      </c>
      <c r="I328" s="6">
        <f>(D328-AVERAGE(D$5:D$486))/_xlfn.STDEV.S(D$5:D$486)</f>
        <v>-0.40811068348042562</v>
      </c>
      <c r="J328" s="6">
        <f>(E328-AVERAGE(E$5:E$486))/_xlfn.STDEV.S(E$5:E$486)</f>
        <v>-0.81181966137235284</v>
      </c>
      <c r="K328" s="6">
        <f>(F328-AVERAGE(F$5:F$486))/_xlfn.STDEV.S(F$5:F$486)</f>
        <v>-0.99031117365303845</v>
      </c>
      <c r="L328" s="6">
        <f>(G328-AVERAGE(G$5:G$486))/_xlfn.STDEV.S(G$5:G$486)</f>
        <v>-0.21084321003970355</v>
      </c>
      <c r="M328" s="6">
        <f>(H328-AVERAGE(H$5:H$486))/_xlfn.STDEV.S(H$5:H$486)</f>
        <v>-5.0042395108520404E-2</v>
      </c>
      <c r="N328" s="6">
        <f>Table1[[#This Row],[PtsSD]]*$D$1+Table1[[#This Row],[AstSD]]*$E$1+Table1[[#This Row],[StlSD]]*$F$1+Table1[[#This Row],[BlkSD]]*$G$1+Table1[[#This Row],[RbdSD]]*$H$1</f>
        <v>-0.47497877389421367</v>
      </c>
    </row>
    <row r="329" spans="1:14" x14ac:dyDescent="0.25">
      <c r="A329" s="3">
        <v>325</v>
      </c>
      <c r="B329" s="3" t="s">
        <v>313</v>
      </c>
      <c r="C329" s="3" t="s">
        <v>41</v>
      </c>
      <c r="D329" s="4">
        <v>6.1</v>
      </c>
      <c r="E329" s="4">
        <v>0.7</v>
      </c>
      <c r="F329" s="4">
        <v>0.3</v>
      </c>
      <c r="G329" s="4">
        <v>0.2</v>
      </c>
      <c r="H329" s="4">
        <v>2.6</v>
      </c>
      <c r="I329" s="6">
        <f>(D329-AVERAGE(D$5:D$486))/_xlfn.STDEV.S(D$5:D$486)</f>
        <v>-0.33980882603682661</v>
      </c>
      <c r="J329" s="6">
        <f>(E329-AVERAGE(E$5:E$486))/_xlfn.STDEV.S(E$5:E$486)</f>
        <v>-0.59245199394055248</v>
      </c>
      <c r="K329" s="6">
        <f>(F329-AVERAGE(F$5:F$486))/_xlfn.STDEV.S(F$5:F$486)</f>
        <v>-0.76148567715219273</v>
      </c>
      <c r="L329" s="6">
        <f>(G329-AVERAGE(G$5:G$486))/_xlfn.STDEV.S(G$5:G$486)</f>
        <v>-0.44128862328038043</v>
      </c>
      <c r="M329" s="6">
        <f>(H329-AVERAGE(H$5:H$486))/_xlfn.STDEV.S(H$5:H$486)</f>
        <v>-0.37326429718297449</v>
      </c>
      <c r="N329" s="6">
        <f>Table1[[#This Row],[PtsSD]]*$D$1+Table1[[#This Row],[AstSD]]*$E$1+Table1[[#This Row],[StlSD]]*$F$1+Table1[[#This Row],[BlkSD]]*$G$1+Table1[[#This Row],[RbdSD]]*$H$1</f>
        <v>-0.47550205110063931</v>
      </c>
    </row>
    <row r="330" spans="1:14" x14ac:dyDescent="0.25">
      <c r="A330" s="3">
        <v>326</v>
      </c>
      <c r="B330" s="3" t="s">
        <v>357</v>
      </c>
      <c r="C330" s="3" t="s">
        <v>23</v>
      </c>
      <c r="D330" s="4">
        <v>4.8</v>
      </c>
      <c r="E330" s="4">
        <v>0.3</v>
      </c>
      <c r="F330" s="4">
        <v>0.3</v>
      </c>
      <c r="G330" s="4">
        <v>0.5</v>
      </c>
      <c r="H330" s="4">
        <v>2.6</v>
      </c>
      <c r="I330" s="6">
        <f>(D330-AVERAGE(D$5:D$486))/_xlfn.STDEV.S(D$5:D$486)</f>
        <v>-0.5617898627285236</v>
      </c>
      <c r="J330" s="6">
        <f>(E330-AVERAGE(E$5:E$486))/_xlfn.STDEV.S(E$5:E$486)</f>
        <v>-0.81181966137235284</v>
      </c>
      <c r="K330" s="6">
        <f>(F330-AVERAGE(F$5:F$486))/_xlfn.STDEV.S(F$5:F$486)</f>
        <v>-0.76148567715219273</v>
      </c>
      <c r="L330" s="6">
        <f>(G330-AVERAGE(G$5:G$486))/_xlfn.STDEV.S(G$5:G$486)</f>
        <v>0.2500476164416503</v>
      </c>
      <c r="M330" s="6">
        <f>(H330-AVERAGE(H$5:H$486))/_xlfn.STDEV.S(H$5:H$486)</f>
        <v>-0.37326429718297449</v>
      </c>
      <c r="N330" s="6">
        <f>Table1[[#This Row],[PtsSD]]*$D$1+Table1[[#This Row],[AstSD]]*$E$1+Table1[[#This Row],[StlSD]]*$F$1+Table1[[#This Row],[BlkSD]]*$G$1+Table1[[#This Row],[RbdSD]]*$H$1</f>
        <v>-0.48226945963620393</v>
      </c>
    </row>
    <row r="331" spans="1:14" x14ac:dyDescent="0.25">
      <c r="A331" s="3">
        <v>327</v>
      </c>
      <c r="B331" s="3" t="s">
        <v>296</v>
      </c>
      <c r="C331" s="3" t="s">
        <v>60</v>
      </c>
      <c r="D331" s="4">
        <v>6.6</v>
      </c>
      <c r="E331" s="4">
        <v>0.8</v>
      </c>
      <c r="F331" s="4">
        <v>0.4</v>
      </c>
      <c r="G331" s="4">
        <v>0</v>
      </c>
      <c r="H331" s="4">
        <v>2.4</v>
      </c>
      <c r="I331" s="6">
        <f>(D331-AVERAGE(D$5:D$486))/_xlfn.STDEV.S(D$5:D$486)</f>
        <v>-0.2544315042323278</v>
      </c>
      <c r="J331" s="6">
        <f>(E331-AVERAGE(E$5:E$486))/_xlfn.STDEV.S(E$5:E$486)</f>
        <v>-0.53761007708260233</v>
      </c>
      <c r="K331" s="6">
        <f>(F331-AVERAGE(F$5:F$486))/_xlfn.STDEV.S(F$5:F$486)</f>
        <v>-0.53266018065134701</v>
      </c>
      <c r="L331" s="6">
        <f>(G331-AVERAGE(G$5:G$486))/_xlfn.STDEV.S(G$5:G$486)</f>
        <v>-0.90217944976173425</v>
      </c>
      <c r="M331" s="6">
        <f>(H331-AVERAGE(H$5:H$486))/_xlfn.STDEV.S(H$5:H$486)</f>
        <v>-0.4540697727015881</v>
      </c>
      <c r="N331" s="6">
        <f>Table1[[#This Row],[PtsSD]]*$D$1+Table1[[#This Row],[AstSD]]*$E$1+Table1[[#This Row],[StlSD]]*$F$1+Table1[[#This Row],[BlkSD]]*$G$1+Table1[[#This Row],[RbdSD]]*$H$1</f>
        <v>-0.48989136578849868</v>
      </c>
    </row>
    <row r="332" spans="1:14" x14ac:dyDescent="0.25">
      <c r="A332" s="3">
        <v>328</v>
      </c>
      <c r="B332" s="3" t="s">
        <v>434</v>
      </c>
      <c r="C332" s="3" t="s">
        <v>76</v>
      </c>
      <c r="D332" s="4">
        <v>3</v>
      </c>
      <c r="E332" s="4">
        <v>0.2</v>
      </c>
      <c r="F332" s="4">
        <v>0.7</v>
      </c>
      <c r="G332" s="4">
        <v>0.3</v>
      </c>
      <c r="H332" s="4">
        <v>2.9</v>
      </c>
      <c r="I332" s="6">
        <f>(D332-AVERAGE(D$5:D$486))/_xlfn.STDEV.S(D$5:D$486)</f>
        <v>-0.86914822122471935</v>
      </c>
      <c r="J332" s="6">
        <f>(E332-AVERAGE(E$5:E$486))/_xlfn.STDEV.S(E$5:E$486)</f>
        <v>-0.86666157823030299</v>
      </c>
      <c r="K332" s="6">
        <f>(F332-AVERAGE(F$5:F$486))/_xlfn.STDEV.S(F$5:F$486)</f>
        <v>0.1538163088511898</v>
      </c>
      <c r="L332" s="6">
        <f>(G332-AVERAGE(G$5:G$486))/_xlfn.STDEV.S(G$5:G$486)</f>
        <v>-0.21084321003970355</v>
      </c>
      <c r="M332" s="6">
        <f>(H332-AVERAGE(H$5:H$486))/_xlfn.STDEV.S(H$5:H$486)</f>
        <v>-0.25205608390505424</v>
      </c>
      <c r="N332" s="6">
        <f>Table1[[#This Row],[PtsSD]]*$D$1+Table1[[#This Row],[AstSD]]*$E$1+Table1[[#This Row],[StlSD]]*$F$1+Table1[[#This Row],[BlkSD]]*$G$1+Table1[[#This Row],[RbdSD]]*$H$1</f>
        <v>-0.4930420339727643</v>
      </c>
    </row>
    <row r="333" spans="1:14" x14ac:dyDescent="0.25">
      <c r="A333" s="3">
        <v>329</v>
      </c>
      <c r="B333" s="3" t="s">
        <v>341</v>
      </c>
      <c r="C333" s="3" t="s">
        <v>35</v>
      </c>
      <c r="D333" s="4">
        <v>5</v>
      </c>
      <c r="E333" s="4">
        <v>0.9</v>
      </c>
      <c r="F333" s="4">
        <v>0.3</v>
      </c>
      <c r="G333" s="4">
        <v>0.2</v>
      </c>
      <c r="H333" s="4">
        <v>2.8</v>
      </c>
      <c r="I333" s="6">
        <f>(D333-AVERAGE(D$5:D$486))/_xlfn.STDEV.S(D$5:D$486)</f>
        <v>-0.52763893400672401</v>
      </c>
      <c r="J333" s="6">
        <f>(E333-AVERAGE(E$5:E$486))/_xlfn.STDEV.S(E$5:E$486)</f>
        <v>-0.48276816022465224</v>
      </c>
      <c r="K333" s="6">
        <f>(F333-AVERAGE(F$5:F$486))/_xlfn.STDEV.S(F$5:F$486)</f>
        <v>-0.76148567715219273</v>
      </c>
      <c r="L333" s="6">
        <f>(G333-AVERAGE(G$5:G$486))/_xlfn.STDEV.S(G$5:G$486)</f>
        <v>-0.44128862328038043</v>
      </c>
      <c r="M333" s="6">
        <f>(H333-AVERAGE(H$5:H$486))/_xlfn.STDEV.S(H$5:H$486)</f>
        <v>-0.29245882166436105</v>
      </c>
      <c r="N333" s="6">
        <f>Table1[[#This Row],[PtsSD]]*$D$1+Table1[[#This Row],[AstSD]]*$E$1+Table1[[#This Row],[StlSD]]*$F$1+Table1[[#This Row],[BlkSD]]*$G$1+Table1[[#This Row],[RbdSD]]*$H$1</f>
        <v>-0.49375322164470581</v>
      </c>
    </row>
    <row r="334" spans="1:14" x14ac:dyDescent="0.25">
      <c r="A334" s="3">
        <v>330</v>
      </c>
      <c r="B334" s="3" t="s">
        <v>317</v>
      </c>
      <c r="C334" s="3" t="s">
        <v>76</v>
      </c>
      <c r="D334" s="4">
        <v>6</v>
      </c>
      <c r="E334" s="4">
        <v>1.1000000000000001</v>
      </c>
      <c r="F334" s="4">
        <v>0.5</v>
      </c>
      <c r="G334" s="4">
        <v>0</v>
      </c>
      <c r="H334" s="4">
        <v>1.9</v>
      </c>
      <c r="I334" s="6">
        <f>(D334-AVERAGE(D$5:D$486))/_xlfn.STDEV.S(D$5:D$486)</f>
        <v>-0.35688429039772634</v>
      </c>
      <c r="J334" s="6">
        <f>(E334-AVERAGE(E$5:E$486))/_xlfn.STDEV.S(E$5:E$486)</f>
        <v>-0.37308432650875201</v>
      </c>
      <c r="K334" s="6">
        <f>(F334-AVERAGE(F$5:F$486))/_xlfn.STDEV.S(F$5:F$486)</f>
        <v>-0.30383468415050141</v>
      </c>
      <c r="L334" s="6">
        <f>(G334-AVERAGE(G$5:G$486))/_xlfn.STDEV.S(G$5:G$486)</f>
        <v>-0.90217944976173425</v>
      </c>
      <c r="M334" s="6">
        <f>(H334-AVERAGE(H$5:H$486))/_xlfn.STDEV.S(H$5:H$486)</f>
        <v>-0.65608346149812191</v>
      </c>
      <c r="N334" s="6">
        <f>Table1[[#This Row],[PtsSD]]*$D$1+Table1[[#This Row],[AstSD]]*$E$1+Table1[[#This Row],[StlSD]]*$F$1+Table1[[#This Row],[BlkSD]]*$G$1+Table1[[#This Row],[RbdSD]]*$H$1</f>
        <v>-0.493800964807528</v>
      </c>
    </row>
    <row r="335" spans="1:14" x14ac:dyDescent="0.25">
      <c r="A335" s="3">
        <v>331</v>
      </c>
      <c r="B335" s="3" t="s">
        <v>475</v>
      </c>
      <c r="C335" s="3" t="s">
        <v>108</v>
      </c>
      <c r="D335" s="4">
        <v>2</v>
      </c>
      <c r="E335" s="4">
        <v>0.3</v>
      </c>
      <c r="F335" s="4">
        <v>0.5</v>
      </c>
      <c r="G335" s="4">
        <v>0.6</v>
      </c>
      <c r="H335" s="4">
        <v>2.9</v>
      </c>
      <c r="I335" s="6">
        <f>(D335-AVERAGE(D$5:D$486))/_xlfn.STDEV.S(D$5:D$486)</f>
        <v>-1.039902864833717</v>
      </c>
      <c r="J335" s="6">
        <f>(E335-AVERAGE(E$5:E$486))/_xlfn.STDEV.S(E$5:E$486)</f>
        <v>-0.81181966137235284</v>
      </c>
      <c r="K335" s="6">
        <f>(F335-AVERAGE(F$5:F$486))/_xlfn.STDEV.S(F$5:F$486)</f>
        <v>-0.30383468415050141</v>
      </c>
      <c r="L335" s="6">
        <f>(G335-AVERAGE(G$5:G$486))/_xlfn.STDEV.S(G$5:G$486)</f>
        <v>0.48049302968232716</v>
      </c>
      <c r="M335" s="6">
        <f>(H335-AVERAGE(H$5:H$486))/_xlfn.STDEV.S(H$5:H$486)</f>
        <v>-0.25205608390505424</v>
      </c>
      <c r="N335" s="6">
        <f>Table1[[#This Row],[PtsSD]]*$D$1+Table1[[#This Row],[AstSD]]*$E$1+Table1[[#This Row],[StlSD]]*$F$1+Table1[[#This Row],[BlkSD]]*$G$1+Table1[[#This Row],[RbdSD]]*$H$1</f>
        <v>-0.49824725667582265</v>
      </c>
    </row>
    <row r="336" spans="1:14" x14ac:dyDescent="0.25">
      <c r="A336" s="3">
        <v>332</v>
      </c>
      <c r="B336" s="3" t="s">
        <v>385</v>
      </c>
      <c r="C336" s="3" t="s">
        <v>48</v>
      </c>
      <c r="D336" s="4">
        <v>4</v>
      </c>
      <c r="E336" s="4">
        <v>0.7</v>
      </c>
      <c r="F336" s="4">
        <v>0.6</v>
      </c>
      <c r="G336" s="4">
        <v>0.2</v>
      </c>
      <c r="H336" s="4">
        <v>2.2999999999999998</v>
      </c>
      <c r="I336" s="6">
        <f>(D336-AVERAGE(D$5:D$486))/_xlfn.STDEV.S(D$5:D$486)</f>
        <v>-0.69839357761572163</v>
      </c>
      <c r="J336" s="6">
        <f>(E336-AVERAGE(E$5:E$486))/_xlfn.STDEV.S(E$5:E$486)</f>
        <v>-0.59245199394055248</v>
      </c>
      <c r="K336" s="6">
        <f>(F336-AVERAGE(F$5:F$486))/_xlfn.STDEV.S(F$5:F$486)</f>
        <v>-7.5009187649655806E-2</v>
      </c>
      <c r="L336" s="6">
        <f>(G336-AVERAGE(G$5:G$486))/_xlfn.STDEV.S(G$5:G$486)</f>
        <v>-0.44128862328038043</v>
      </c>
      <c r="M336" s="6">
        <f>(H336-AVERAGE(H$5:H$486))/_xlfn.STDEV.S(H$5:H$486)</f>
        <v>-0.49447251046089491</v>
      </c>
      <c r="N336" s="6">
        <f>Table1[[#This Row],[PtsSD]]*$D$1+Table1[[#This Row],[AstSD]]*$E$1+Table1[[#This Row],[StlSD]]*$F$1+Table1[[#This Row],[BlkSD]]*$G$1+Table1[[#This Row],[RbdSD]]*$H$1</f>
        <v>-0.5043476458045113</v>
      </c>
    </row>
    <row r="337" spans="1:14" x14ac:dyDescent="0.25">
      <c r="A337" s="3">
        <v>333</v>
      </c>
      <c r="B337" s="3" t="s">
        <v>305</v>
      </c>
      <c r="C337" s="3" t="s">
        <v>86</v>
      </c>
      <c r="D337" s="4">
        <v>6.3</v>
      </c>
      <c r="E337" s="4">
        <v>1.3</v>
      </c>
      <c r="F337" s="4">
        <v>0.3</v>
      </c>
      <c r="G337" s="4">
        <v>0.1</v>
      </c>
      <c r="H337" s="4">
        <v>1.7</v>
      </c>
      <c r="I337" s="6">
        <f>(D337-AVERAGE(D$5:D$486))/_xlfn.STDEV.S(D$5:D$486)</f>
        <v>-0.30565789731502707</v>
      </c>
      <c r="J337" s="6">
        <f>(E337-AVERAGE(E$5:E$486))/_xlfn.STDEV.S(E$5:E$486)</f>
        <v>-0.26340049279285188</v>
      </c>
      <c r="K337" s="6">
        <f>(F337-AVERAGE(F$5:F$486))/_xlfn.STDEV.S(F$5:F$486)</f>
        <v>-0.76148567715219273</v>
      </c>
      <c r="L337" s="6">
        <f>(G337-AVERAGE(G$5:G$486))/_xlfn.STDEV.S(G$5:G$486)</f>
        <v>-0.67173403652105745</v>
      </c>
      <c r="M337" s="6">
        <f>(H337-AVERAGE(H$5:H$486))/_xlfn.STDEV.S(H$5:H$486)</f>
        <v>-0.73688893701673541</v>
      </c>
      <c r="N337" s="6">
        <f>Table1[[#This Row],[PtsSD]]*$D$1+Table1[[#This Row],[AstSD]]*$E$1+Table1[[#This Row],[StlSD]]*$F$1+Table1[[#This Row],[BlkSD]]*$G$1+Table1[[#This Row],[RbdSD]]*$H$1</f>
        <v>-0.50673821220741311</v>
      </c>
    </row>
    <row r="338" spans="1:14" x14ac:dyDescent="0.25">
      <c r="A338" s="3">
        <v>334</v>
      </c>
      <c r="B338" s="3" t="s">
        <v>450</v>
      </c>
      <c r="C338" s="3" t="s">
        <v>37</v>
      </c>
      <c r="D338" s="4">
        <v>2.7</v>
      </c>
      <c r="E338" s="4">
        <v>0.4</v>
      </c>
      <c r="F338" s="4">
        <v>0.4</v>
      </c>
      <c r="G338" s="4">
        <v>0.4</v>
      </c>
      <c r="H338" s="4">
        <v>3.4</v>
      </c>
      <c r="I338" s="6">
        <f>(D338-AVERAGE(D$5:D$486))/_xlfn.STDEV.S(D$5:D$486)</f>
        <v>-0.92037461430741863</v>
      </c>
      <c r="J338" s="6">
        <f>(E338-AVERAGE(E$5:E$486))/_xlfn.STDEV.S(E$5:E$486)</f>
        <v>-0.7569777445144027</v>
      </c>
      <c r="K338" s="6">
        <f>(F338-AVERAGE(F$5:F$486))/_xlfn.STDEV.S(F$5:F$486)</f>
        <v>-0.53266018065134701</v>
      </c>
      <c r="L338" s="6">
        <f>(G338-AVERAGE(G$5:G$486))/_xlfn.STDEV.S(G$5:G$486)</f>
        <v>1.9602203200973445E-2</v>
      </c>
      <c r="M338" s="6">
        <f>(H338-AVERAGE(H$5:H$486))/_xlfn.STDEV.S(H$5:H$486)</f>
        <v>-5.0042395108520404E-2</v>
      </c>
      <c r="N338" s="6">
        <f>Table1[[#This Row],[PtsSD]]*$D$1+Table1[[#This Row],[AstSD]]*$E$1+Table1[[#This Row],[StlSD]]*$F$1+Table1[[#This Row],[BlkSD]]*$G$1+Table1[[#This Row],[RbdSD]]*$H$1</f>
        <v>-0.51447510883436631</v>
      </c>
    </row>
    <row r="339" spans="1:14" x14ac:dyDescent="0.25">
      <c r="A339" s="3">
        <v>335</v>
      </c>
      <c r="B339" s="3" t="s">
        <v>391</v>
      </c>
      <c r="C339" s="3" t="s">
        <v>101</v>
      </c>
      <c r="D339" s="4">
        <v>3.8</v>
      </c>
      <c r="E339" s="4">
        <v>2.2000000000000002</v>
      </c>
      <c r="F339" s="4">
        <v>0.4</v>
      </c>
      <c r="G339" s="4">
        <v>0.1</v>
      </c>
      <c r="H339" s="4">
        <v>1.5</v>
      </c>
      <c r="I339" s="6">
        <f>(D339-AVERAGE(D$5:D$486))/_xlfn.STDEV.S(D$5:D$486)</f>
        <v>-0.73254450633752122</v>
      </c>
      <c r="J339" s="6">
        <f>(E339-AVERAGE(E$5:E$486))/_xlfn.STDEV.S(E$5:E$486)</f>
        <v>0.23017675892869904</v>
      </c>
      <c r="K339" s="6">
        <f>(F339-AVERAGE(F$5:F$486))/_xlfn.STDEV.S(F$5:F$486)</f>
        <v>-0.53266018065134701</v>
      </c>
      <c r="L339" s="6">
        <f>(G339-AVERAGE(G$5:G$486))/_xlfn.STDEV.S(G$5:G$486)</f>
        <v>-0.67173403652105745</v>
      </c>
      <c r="M339" s="6">
        <f>(H339-AVERAGE(H$5:H$486))/_xlfn.STDEV.S(H$5:H$486)</f>
        <v>-0.81769441253534902</v>
      </c>
      <c r="N339" s="6">
        <f>Table1[[#This Row],[PtsSD]]*$D$1+Table1[[#This Row],[AstSD]]*$E$1+Table1[[#This Row],[StlSD]]*$F$1+Table1[[#This Row],[BlkSD]]*$G$1+Table1[[#This Row],[RbdSD]]*$H$1</f>
        <v>-0.51792601519844705</v>
      </c>
    </row>
    <row r="340" spans="1:14" x14ac:dyDescent="0.25">
      <c r="A340" s="3">
        <v>336</v>
      </c>
      <c r="B340" s="3" t="s">
        <v>472</v>
      </c>
      <c r="C340" s="3" t="s">
        <v>39</v>
      </c>
      <c r="D340" s="4">
        <v>2.2000000000000002</v>
      </c>
      <c r="E340" s="4">
        <v>0.6</v>
      </c>
      <c r="F340" s="4">
        <v>0.6</v>
      </c>
      <c r="G340" s="4">
        <v>0.2</v>
      </c>
      <c r="H340" s="4">
        <v>3.4</v>
      </c>
      <c r="I340" s="6">
        <f>(D340-AVERAGE(D$5:D$486))/_xlfn.STDEV.S(D$5:D$486)</f>
        <v>-1.0057519361119174</v>
      </c>
      <c r="J340" s="6">
        <f>(E340-AVERAGE(E$5:E$486))/_xlfn.STDEV.S(E$5:E$486)</f>
        <v>-0.64729391079850263</v>
      </c>
      <c r="K340" s="6">
        <f>(F340-AVERAGE(F$5:F$486))/_xlfn.STDEV.S(F$5:F$486)</f>
        <v>-7.5009187649655806E-2</v>
      </c>
      <c r="L340" s="6">
        <f>(G340-AVERAGE(G$5:G$486))/_xlfn.STDEV.S(G$5:G$486)</f>
        <v>-0.44128862328038043</v>
      </c>
      <c r="M340" s="6">
        <f>(H340-AVERAGE(H$5:H$486))/_xlfn.STDEV.S(H$5:H$486)</f>
        <v>-5.0042395108520404E-2</v>
      </c>
      <c r="N340" s="6">
        <f>Table1[[#This Row],[PtsSD]]*$D$1+Table1[[#This Row],[AstSD]]*$E$1+Table1[[#This Row],[StlSD]]*$F$1+Table1[[#This Row],[BlkSD]]*$G$1+Table1[[#This Row],[RbdSD]]*$H$1</f>
        <v>-0.51863751365448529</v>
      </c>
    </row>
    <row r="341" spans="1:14" x14ac:dyDescent="0.25">
      <c r="A341" s="3">
        <v>337</v>
      </c>
      <c r="B341" s="3" t="s">
        <v>407</v>
      </c>
      <c r="C341" s="3" t="s">
        <v>104</v>
      </c>
      <c r="D341" s="4">
        <v>3.5</v>
      </c>
      <c r="E341" s="4">
        <v>1.7</v>
      </c>
      <c r="F341" s="4">
        <v>0.6</v>
      </c>
      <c r="G341" s="4">
        <v>0.1</v>
      </c>
      <c r="H341" s="4">
        <v>1.4</v>
      </c>
      <c r="I341" s="6">
        <f>(D341-AVERAGE(D$5:D$486))/_xlfn.STDEV.S(D$5:D$486)</f>
        <v>-0.78377089942022049</v>
      </c>
      <c r="J341" s="6">
        <f>(E341-AVERAGE(E$5:E$486))/_xlfn.STDEV.S(E$5:E$486)</f>
        <v>-4.4032825361051547E-2</v>
      </c>
      <c r="K341" s="6">
        <f>(F341-AVERAGE(F$5:F$486))/_xlfn.STDEV.S(F$5:F$486)</f>
        <v>-7.5009187649655806E-2</v>
      </c>
      <c r="L341" s="6">
        <f>(G341-AVERAGE(G$5:G$486))/_xlfn.STDEV.S(G$5:G$486)</f>
        <v>-0.67173403652105745</v>
      </c>
      <c r="M341" s="6">
        <f>(H341-AVERAGE(H$5:H$486))/_xlfn.STDEV.S(H$5:H$486)</f>
        <v>-0.85809715029465583</v>
      </c>
      <c r="N341" s="6">
        <f>Table1[[#This Row],[PtsSD]]*$D$1+Table1[[#This Row],[AstSD]]*$E$1+Table1[[#This Row],[StlSD]]*$F$1+Table1[[#This Row],[BlkSD]]*$G$1+Table1[[#This Row],[RbdSD]]*$H$1</f>
        <v>-0.52756874858281466</v>
      </c>
    </row>
    <row r="342" spans="1:14" x14ac:dyDescent="0.25">
      <c r="A342" s="3">
        <v>338</v>
      </c>
      <c r="B342" s="3" t="s">
        <v>431</v>
      </c>
      <c r="C342" s="3" t="s">
        <v>31</v>
      </c>
      <c r="D342" s="4">
        <v>3</v>
      </c>
      <c r="E342" s="4">
        <v>0.9</v>
      </c>
      <c r="F342" s="4">
        <v>0.5</v>
      </c>
      <c r="G342" s="4">
        <v>0.3</v>
      </c>
      <c r="H342" s="4">
        <v>2.2999999999999998</v>
      </c>
      <c r="I342" s="6">
        <f>(D342-AVERAGE(D$5:D$486))/_xlfn.STDEV.S(D$5:D$486)</f>
        <v>-0.86914822122471935</v>
      </c>
      <c r="J342" s="6">
        <f>(E342-AVERAGE(E$5:E$486))/_xlfn.STDEV.S(E$5:E$486)</f>
        <v>-0.48276816022465224</v>
      </c>
      <c r="K342" s="6">
        <f>(F342-AVERAGE(F$5:F$486))/_xlfn.STDEV.S(F$5:F$486)</f>
        <v>-0.30383468415050141</v>
      </c>
      <c r="L342" s="6">
        <f>(G342-AVERAGE(G$5:G$486))/_xlfn.STDEV.S(G$5:G$486)</f>
        <v>-0.21084321003970355</v>
      </c>
      <c r="M342" s="6">
        <f>(H342-AVERAGE(H$5:H$486))/_xlfn.STDEV.S(H$5:H$486)</f>
        <v>-0.49447251046089491</v>
      </c>
      <c r="N342" s="6">
        <f>Table1[[#This Row],[PtsSD]]*$D$1+Table1[[#This Row],[AstSD]]*$E$1+Table1[[#This Row],[StlSD]]*$F$1+Table1[[#This Row],[BlkSD]]*$G$1+Table1[[#This Row],[RbdSD]]*$H$1</f>
        <v>-0.53339428463305594</v>
      </c>
    </row>
    <row r="343" spans="1:14" x14ac:dyDescent="0.25">
      <c r="A343" s="3">
        <v>339</v>
      </c>
      <c r="B343" s="3" t="s">
        <v>329</v>
      </c>
      <c r="C343" s="3" t="s">
        <v>108</v>
      </c>
      <c r="D343" s="4">
        <v>5.6</v>
      </c>
      <c r="E343" s="4">
        <v>0.6</v>
      </c>
      <c r="F343" s="4">
        <v>0.5</v>
      </c>
      <c r="G343" s="4">
        <v>0.1</v>
      </c>
      <c r="H343" s="4">
        <v>1.9</v>
      </c>
      <c r="I343" s="6">
        <f>(D343-AVERAGE(D$5:D$486))/_xlfn.STDEV.S(D$5:D$486)</f>
        <v>-0.42518614784132547</v>
      </c>
      <c r="J343" s="6">
        <f>(E343-AVERAGE(E$5:E$486))/_xlfn.STDEV.S(E$5:E$486)</f>
        <v>-0.64729391079850263</v>
      </c>
      <c r="K343" s="6">
        <f>(F343-AVERAGE(F$5:F$486))/_xlfn.STDEV.S(F$5:F$486)</f>
        <v>-0.30383468415050141</v>
      </c>
      <c r="L343" s="6">
        <f>(G343-AVERAGE(G$5:G$486))/_xlfn.STDEV.S(G$5:G$486)</f>
        <v>-0.67173403652105745</v>
      </c>
      <c r="M343" s="6">
        <f>(H343-AVERAGE(H$5:H$486))/_xlfn.STDEV.S(H$5:H$486)</f>
        <v>-0.65608346149812191</v>
      </c>
      <c r="N343" s="6">
        <f>Table1[[#This Row],[PtsSD]]*$D$1+Table1[[#This Row],[AstSD]]*$E$1+Table1[[#This Row],[StlSD]]*$F$1+Table1[[#This Row],[BlkSD]]*$G$1+Table1[[#This Row],[RbdSD]]*$H$1</f>
        <v>-0.53456662691245638</v>
      </c>
    </row>
    <row r="344" spans="1:14" x14ac:dyDescent="0.25">
      <c r="A344" s="3">
        <v>340</v>
      </c>
      <c r="B344" s="3" t="s">
        <v>418</v>
      </c>
      <c r="C344" s="3" t="s">
        <v>95</v>
      </c>
      <c r="D344" s="4">
        <v>3.3</v>
      </c>
      <c r="E344" s="4">
        <v>0.8</v>
      </c>
      <c r="F344" s="4">
        <v>0.2</v>
      </c>
      <c r="G344" s="4">
        <v>0.3</v>
      </c>
      <c r="H344" s="4">
        <v>3.5</v>
      </c>
      <c r="I344" s="6">
        <f>(D344-AVERAGE(D$5:D$486))/_xlfn.STDEV.S(D$5:D$486)</f>
        <v>-0.81792182814202008</v>
      </c>
      <c r="J344" s="6">
        <f>(E344-AVERAGE(E$5:E$486))/_xlfn.STDEV.S(E$5:E$486)</f>
        <v>-0.53761007708260233</v>
      </c>
      <c r="K344" s="6">
        <f>(F344-AVERAGE(F$5:F$486))/_xlfn.STDEV.S(F$5:F$486)</f>
        <v>-0.99031117365303845</v>
      </c>
      <c r="L344" s="6">
        <f>(G344-AVERAGE(G$5:G$486))/_xlfn.STDEV.S(G$5:G$486)</f>
        <v>-0.21084321003970355</v>
      </c>
      <c r="M344" s="6">
        <f>(H344-AVERAGE(H$5:H$486))/_xlfn.STDEV.S(H$5:H$486)</f>
        <v>-9.6396573492135967E-3</v>
      </c>
      <c r="N344" s="6">
        <f>Table1[[#This Row],[PtsSD]]*$D$1+Table1[[#This Row],[AstSD]]*$E$1+Table1[[#This Row],[StlSD]]*$F$1+Table1[[#This Row],[BlkSD]]*$G$1+Table1[[#This Row],[RbdSD]]*$H$1</f>
        <v>-0.53499965288288043</v>
      </c>
    </row>
    <row r="345" spans="1:14" x14ac:dyDescent="0.25">
      <c r="A345" s="3">
        <v>341</v>
      </c>
      <c r="B345" s="3" t="s">
        <v>398</v>
      </c>
      <c r="C345" s="3" t="s">
        <v>25</v>
      </c>
      <c r="D345" s="4">
        <v>3.8</v>
      </c>
      <c r="E345" s="4">
        <v>0.3</v>
      </c>
      <c r="F345" s="4">
        <v>0.2</v>
      </c>
      <c r="G345" s="4">
        <v>0.3</v>
      </c>
      <c r="H345" s="4">
        <v>3.8</v>
      </c>
      <c r="I345" s="6">
        <f>(D345-AVERAGE(D$5:D$486))/_xlfn.STDEV.S(D$5:D$486)</f>
        <v>-0.73254450633752122</v>
      </c>
      <c r="J345" s="6">
        <f>(E345-AVERAGE(E$5:E$486))/_xlfn.STDEV.S(E$5:E$486)</f>
        <v>-0.81181966137235284</v>
      </c>
      <c r="K345" s="6">
        <f>(F345-AVERAGE(F$5:F$486))/_xlfn.STDEV.S(F$5:F$486)</f>
        <v>-0.99031117365303845</v>
      </c>
      <c r="L345" s="6">
        <f>(G345-AVERAGE(G$5:G$486))/_xlfn.STDEV.S(G$5:G$486)</f>
        <v>-0.21084321003970355</v>
      </c>
      <c r="M345" s="6">
        <f>(H345-AVERAGE(H$5:H$486))/_xlfn.STDEV.S(H$5:H$486)</f>
        <v>0.11156855592870664</v>
      </c>
      <c r="N345" s="6">
        <f>Table1[[#This Row],[PtsSD]]*$D$1+Table1[[#This Row],[AstSD]]*$E$1+Table1[[#This Row],[StlSD]]*$F$1+Table1[[#This Row],[BlkSD]]*$G$1+Table1[[#This Row],[RbdSD]]*$H$1</f>
        <v>-0.5399867305438969</v>
      </c>
    </row>
    <row r="346" spans="1:14" x14ac:dyDescent="0.25">
      <c r="A346" s="3">
        <v>342</v>
      </c>
      <c r="B346" s="3" t="s">
        <v>337</v>
      </c>
      <c r="C346" s="3" t="s">
        <v>41</v>
      </c>
      <c r="D346" s="4">
        <v>5.2</v>
      </c>
      <c r="E346" s="4">
        <v>1.1000000000000001</v>
      </c>
      <c r="F346" s="4">
        <v>0.5</v>
      </c>
      <c r="G346" s="4">
        <v>0.1</v>
      </c>
      <c r="H346" s="4">
        <v>1.4</v>
      </c>
      <c r="I346" s="6">
        <f>(D346-AVERAGE(D$5:D$486))/_xlfn.STDEV.S(D$5:D$486)</f>
        <v>-0.49348800528492442</v>
      </c>
      <c r="J346" s="6">
        <f>(E346-AVERAGE(E$5:E$486))/_xlfn.STDEV.S(E$5:E$486)</f>
        <v>-0.37308432650875201</v>
      </c>
      <c r="K346" s="6">
        <f>(F346-AVERAGE(F$5:F$486))/_xlfn.STDEV.S(F$5:F$486)</f>
        <v>-0.30383468415050141</v>
      </c>
      <c r="L346" s="6">
        <f>(G346-AVERAGE(G$5:G$486))/_xlfn.STDEV.S(G$5:G$486)</f>
        <v>-0.67173403652105745</v>
      </c>
      <c r="M346" s="6">
        <f>(H346-AVERAGE(H$5:H$486))/_xlfn.STDEV.S(H$5:H$486)</f>
        <v>-0.85809715029465583</v>
      </c>
      <c r="N346" s="6">
        <f>Table1[[#This Row],[PtsSD]]*$D$1+Table1[[#This Row],[AstSD]]*$E$1+Table1[[#This Row],[StlSD]]*$F$1+Table1[[#This Row],[BlkSD]]*$G$1+Table1[[#This Row],[RbdSD]]*$H$1</f>
        <v>-0.54061800504689272</v>
      </c>
    </row>
    <row r="347" spans="1:14" x14ac:dyDescent="0.25">
      <c r="A347" s="3">
        <v>343</v>
      </c>
      <c r="B347" s="3" t="s">
        <v>378</v>
      </c>
      <c r="C347" s="3" t="s">
        <v>48</v>
      </c>
      <c r="D347" s="4">
        <v>4.2</v>
      </c>
      <c r="E347" s="4">
        <v>0.3</v>
      </c>
      <c r="F347" s="4">
        <v>0.4</v>
      </c>
      <c r="G347" s="4">
        <v>0.2</v>
      </c>
      <c r="H347" s="4">
        <v>3</v>
      </c>
      <c r="I347" s="6">
        <f>(D347-AVERAGE(D$5:D$486))/_xlfn.STDEV.S(D$5:D$486)</f>
        <v>-0.66424264889392215</v>
      </c>
      <c r="J347" s="6">
        <f>(E347-AVERAGE(E$5:E$486))/_xlfn.STDEV.S(E$5:E$486)</f>
        <v>-0.81181966137235284</v>
      </c>
      <c r="K347" s="6">
        <f>(F347-AVERAGE(F$5:F$486))/_xlfn.STDEV.S(F$5:F$486)</f>
        <v>-0.53266018065134701</v>
      </c>
      <c r="L347" s="6">
        <f>(G347-AVERAGE(G$5:G$486))/_xlfn.STDEV.S(G$5:G$486)</f>
        <v>-0.44128862328038043</v>
      </c>
      <c r="M347" s="6">
        <f>(H347-AVERAGE(H$5:H$486))/_xlfn.STDEV.S(H$5:H$486)</f>
        <v>-0.21165334614574743</v>
      </c>
      <c r="N347" s="6">
        <f>Table1[[#This Row],[PtsSD]]*$D$1+Table1[[#This Row],[AstSD]]*$E$1+Table1[[#This Row],[StlSD]]*$F$1+Table1[[#This Row],[BlkSD]]*$G$1+Table1[[#This Row],[RbdSD]]*$H$1</f>
        <v>-0.55005971676155585</v>
      </c>
    </row>
    <row r="348" spans="1:14" x14ac:dyDescent="0.25">
      <c r="A348" s="3">
        <v>344</v>
      </c>
      <c r="B348" s="3" t="s">
        <v>394</v>
      </c>
      <c r="C348" s="3" t="s">
        <v>67</v>
      </c>
      <c r="D348" s="4">
        <v>3.8</v>
      </c>
      <c r="E348" s="4">
        <v>0.4</v>
      </c>
      <c r="F348" s="4">
        <v>0.2</v>
      </c>
      <c r="G348" s="4">
        <v>0.5</v>
      </c>
      <c r="H348" s="4">
        <v>2.6</v>
      </c>
      <c r="I348" s="6">
        <f>(D348-AVERAGE(D$5:D$486))/_xlfn.STDEV.S(D$5:D$486)</f>
        <v>-0.73254450633752122</v>
      </c>
      <c r="J348" s="6">
        <f>(E348-AVERAGE(E$5:E$486))/_xlfn.STDEV.S(E$5:E$486)</f>
        <v>-0.7569777445144027</v>
      </c>
      <c r="K348" s="6">
        <f>(F348-AVERAGE(F$5:F$486))/_xlfn.STDEV.S(F$5:F$486)</f>
        <v>-0.99031117365303845</v>
      </c>
      <c r="L348" s="6">
        <f>(G348-AVERAGE(G$5:G$486))/_xlfn.STDEV.S(G$5:G$486)</f>
        <v>0.2500476164416503</v>
      </c>
      <c r="M348" s="6">
        <f>(H348-AVERAGE(H$5:H$486))/_xlfn.STDEV.S(H$5:H$486)</f>
        <v>-0.37326429718297449</v>
      </c>
      <c r="N348" s="6">
        <f>Table1[[#This Row],[PtsSD]]*$D$1+Table1[[#This Row],[AstSD]]*$E$1+Table1[[#This Row],[StlSD]]*$F$1+Table1[[#This Row],[BlkSD]]*$G$1+Table1[[#This Row],[RbdSD]]*$H$1</f>
        <v>-0.55685129382244014</v>
      </c>
    </row>
    <row r="349" spans="1:14" x14ac:dyDescent="0.25">
      <c r="A349" s="3">
        <v>345</v>
      </c>
      <c r="B349" s="3" t="s">
        <v>397</v>
      </c>
      <c r="C349" s="3" t="s">
        <v>39</v>
      </c>
      <c r="D349" s="4">
        <v>3.8</v>
      </c>
      <c r="E349" s="4">
        <v>1.4</v>
      </c>
      <c r="F349" s="4">
        <v>0.5</v>
      </c>
      <c r="G349" s="4">
        <v>0.1</v>
      </c>
      <c r="H349" s="4">
        <v>1.6</v>
      </c>
      <c r="I349" s="6">
        <f>(D349-AVERAGE(D$5:D$486))/_xlfn.STDEV.S(D$5:D$486)</f>
        <v>-0.73254450633752122</v>
      </c>
      <c r="J349" s="6">
        <f>(E349-AVERAGE(E$5:E$486))/_xlfn.STDEV.S(E$5:E$486)</f>
        <v>-0.20855857593490185</v>
      </c>
      <c r="K349" s="6">
        <f>(F349-AVERAGE(F$5:F$486))/_xlfn.STDEV.S(F$5:F$486)</f>
        <v>-0.30383468415050141</v>
      </c>
      <c r="L349" s="6">
        <f>(G349-AVERAGE(G$5:G$486))/_xlfn.STDEV.S(G$5:G$486)</f>
        <v>-0.67173403652105745</v>
      </c>
      <c r="M349" s="6">
        <f>(H349-AVERAGE(H$5:H$486))/_xlfn.STDEV.S(H$5:H$486)</f>
        <v>-0.77729167477604222</v>
      </c>
      <c r="N349" s="6">
        <f>Table1[[#This Row],[PtsSD]]*$D$1+Table1[[#This Row],[AstSD]]*$E$1+Table1[[#This Row],[StlSD]]*$F$1+Table1[[#This Row],[BlkSD]]*$G$1+Table1[[#This Row],[RbdSD]]*$H$1</f>
        <v>-0.56326871014417901</v>
      </c>
    </row>
    <row r="350" spans="1:14" x14ac:dyDescent="0.25">
      <c r="A350" s="3">
        <v>346</v>
      </c>
      <c r="B350" s="3" t="s">
        <v>425</v>
      </c>
      <c r="C350" s="3" t="s">
        <v>72</v>
      </c>
      <c r="D350" s="4">
        <v>3.2</v>
      </c>
      <c r="E350" s="4">
        <v>0.3</v>
      </c>
      <c r="F350" s="4">
        <v>0.2</v>
      </c>
      <c r="G350" s="4">
        <v>0.6</v>
      </c>
      <c r="H350" s="4">
        <v>2.5</v>
      </c>
      <c r="I350" s="6">
        <f>(D350-AVERAGE(D$5:D$486))/_xlfn.STDEV.S(D$5:D$486)</f>
        <v>-0.83499729250291976</v>
      </c>
      <c r="J350" s="6">
        <f>(E350-AVERAGE(E$5:E$486))/_xlfn.STDEV.S(E$5:E$486)</f>
        <v>-0.81181966137235284</v>
      </c>
      <c r="K350" s="6">
        <f>(F350-AVERAGE(F$5:F$486))/_xlfn.STDEV.S(F$5:F$486)</f>
        <v>-0.99031117365303845</v>
      </c>
      <c r="L350" s="6">
        <f>(G350-AVERAGE(G$5:G$486))/_xlfn.STDEV.S(G$5:G$486)</f>
        <v>0.48049302968232716</v>
      </c>
      <c r="M350" s="6">
        <f>(H350-AVERAGE(H$5:H$486))/_xlfn.STDEV.S(H$5:H$486)</f>
        <v>-0.4136670349422813</v>
      </c>
      <c r="N350" s="6">
        <f>Table1[[#This Row],[PtsSD]]*$D$1+Table1[[#This Row],[AstSD]]*$E$1+Table1[[#This Row],[StlSD]]*$F$1+Table1[[#This Row],[BlkSD]]*$G$1+Table1[[#This Row],[RbdSD]]*$H$1</f>
        <v>-0.57206924860940944</v>
      </c>
    </row>
    <row r="351" spans="1:14" x14ac:dyDescent="0.25">
      <c r="A351" s="3">
        <v>347</v>
      </c>
      <c r="B351" s="3" t="s">
        <v>360</v>
      </c>
      <c r="C351" s="3" t="s">
        <v>60</v>
      </c>
      <c r="D351" s="4">
        <v>4.7</v>
      </c>
      <c r="E351" s="4">
        <v>0.3</v>
      </c>
      <c r="F351" s="4">
        <v>0.1</v>
      </c>
      <c r="G351" s="4">
        <v>0.5</v>
      </c>
      <c r="H351" s="4">
        <v>2.4</v>
      </c>
      <c r="I351" s="6">
        <f>(D351-AVERAGE(D$5:D$486))/_xlfn.STDEV.S(D$5:D$486)</f>
        <v>-0.57886532708942329</v>
      </c>
      <c r="J351" s="6">
        <f>(E351-AVERAGE(E$5:E$486))/_xlfn.STDEV.S(E$5:E$486)</f>
        <v>-0.81181966137235284</v>
      </c>
      <c r="K351" s="6">
        <f>(F351-AVERAGE(F$5:F$486))/_xlfn.STDEV.S(F$5:F$486)</f>
        <v>-1.2191366701538842</v>
      </c>
      <c r="L351" s="6">
        <f>(G351-AVERAGE(G$5:G$486))/_xlfn.STDEV.S(G$5:G$486)</f>
        <v>0.2500476164416503</v>
      </c>
      <c r="M351" s="6">
        <f>(H351-AVERAGE(H$5:H$486))/_xlfn.STDEV.S(H$5:H$486)</f>
        <v>-0.4540697727015881</v>
      </c>
      <c r="N351" s="6">
        <f>Table1[[#This Row],[PtsSD]]*$D$1+Table1[[#This Row],[AstSD]]*$E$1+Table1[[#This Row],[StlSD]]*$F$1+Table1[[#This Row],[BlkSD]]*$G$1+Table1[[#This Row],[RbdSD]]*$H$1</f>
        <v>-0.5722008429984502</v>
      </c>
    </row>
    <row r="352" spans="1:14" x14ac:dyDescent="0.25">
      <c r="A352" s="3">
        <v>348</v>
      </c>
      <c r="B352" s="3" t="s">
        <v>342</v>
      </c>
      <c r="C352" s="3" t="s">
        <v>31</v>
      </c>
      <c r="D352" s="4">
        <v>5</v>
      </c>
      <c r="E352" s="4">
        <v>0.9</v>
      </c>
      <c r="F352" s="4">
        <v>0.4</v>
      </c>
      <c r="G352" s="4">
        <v>0.2</v>
      </c>
      <c r="H352" s="4">
        <v>1.4</v>
      </c>
      <c r="I352" s="6">
        <f>(D352-AVERAGE(D$5:D$486))/_xlfn.STDEV.S(D$5:D$486)</f>
        <v>-0.52763893400672401</v>
      </c>
      <c r="J352" s="6">
        <f>(E352-AVERAGE(E$5:E$486))/_xlfn.STDEV.S(E$5:E$486)</f>
        <v>-0.48276816022465224</v>
      </c>
      <c r="K352" s="6">
        <f>(F352-AVERAGE(F$5:F$486))/_xlfn.STDEV.S(F$5:F$486)</f>
        <v>-0.53266018065134701</v>
      </c>
      <c r="L352" s="6">
        <f>(G352-AVERAGE(G$5:G$486))/_xlfn.STDEV.S(G$5:G$486)</f>
        <v>-0.44128862328038043</v>
      </c>
      <c r="M352" s="6">
        <f>(H352-AVERAGE(H$5:H$486))/_xlfn.STDEV.S(H$5:H$486)</f>
        <v>-0.85809715029465583</v>
      </c>
      <c r="N352" s="6">
        <f>Table1[[#This Row],[PtsSD]]*$D$1+Table1[[#This Row],[AstSD]]*$E$1+Table1[[#This Row],[StlSD]]*$F$1+Table1[[#This Row],[BlkSD]]*$G$1+Table1[[#This Row],[RbdSD]]*$H$1</f>
        <v>-0.5725570628956379</v>
      </c>
    </row>
    <row r="353" spans="1:14" x14ac:dyDescent="0.25">
      <c r="A353" s="3">
        <v>349</v>
      </c>
      <c r="B353" s="3" t="s">
        <v>370</v>
      </c>
      <c r="C353" s="3" t="s">
        <v>50</v>
      </c>
      <c r="D353" s="4">
        <v>4.4000000000000004</v>
      </c>
      <c r="E353" s="4">
        <v>1</v>
      </c>
      <c r="F353" s="4">
        <v>0.5</v>
      </c>
      <c r="G353" s="4">
        <v>0.2</v>
      </c>
      <c r="H353" s="4">
        <v>1.2</v>
      </c>
      <c r="I353" s="6">
        <f>(D353-AVERAGE(D$5:D$486))/_xlfn.STDEV.S(D$5:D$486)</f>
        <v>-0.63009172017212256</v>
      </c>
      <c r="J353" s="6">
        <f>(E353-AVERAGE(E$5:E$486))/_xlfn.STDEV.S(E$5:E$486)</f>
        <v>-0.42792624336670215</v>
      </c>
      <c r="K353" s="6">
        <f>(F353-AVERAGE(F$5:F$486))/_xlfn.STDEV.S(F$5:F$486)</f>
        <v>-0.30383468415050141</v>
      </c>
      <c r="L353" s="6">
        <f>(G353-AVERAGE(G$5:G$486))/_xlfn.STDEV.S(G$5:G$486)</f>
        <v>-0.44128862328038043</v>
      </c>
      <c r="M353" s="6">
        <f>(H353-AVERAGE(H$5:H$486))/_xlfn.STDEV.S(H$5:H$486)</f>
        <v>-0.93890262581326922</v>
      </c>
      <c r="N353" s="6">
        <f>Table1[[#This Row],[PtsSD]]*$D$1+Table1[[#This Row],[AstSD]]*$E$1+Table1[[#This Row],[StlSD]]*$F$1+Table1[[#This Row],[BlkSD]]*$G$1+Table1[[#This Row],[RbdSD]]*$H$1</f>
        <v>-0.57416178600226331</v>
      </c>
    </row>
    <row r="354" spans="1:14" x14ac:dyDescent="0.25">
      <c r="A354" s="3">
        <v>350</v>
      </c>
      <c r="B354" s="3" t="s">
        <v>477</v>
      </c>
      <c r="C354" s="3" t="s">
        <v>23</v>
      </c>
      <c r="D354" s="4">
        <v>2</v>
      </c>
      <c r="E354" s="4">
        <v>0.3</v>
      </c>
      <c r="F354" s="4">
        <v>0.2</v>
      </c>
      <c r="G354" s="4">
        <v>0.7</v>
      </c>
      <c r="H354" s="4">
        <v>2.8</v>
      </c>
      <c r="I354" s="6">
        <f>(D354-AVERAGE(D$5:D$486))/_xlfn.STDEV.S(D$5:D$486)</f>
        <v>-1.039902864833717</v>
      </c>
      <c r="J354" s="6">
        <f>(E354-AVERAGE(E$5:E$486))/_xlfn.STDEV.S(E$5:E$486)</f>
        <v>-0.81181966137235284</v>
      </c>
      <c r="K354" s="6">
        <f>(F354-AVERAGE(F$5:F$486))/_xlfn.STDEV.S(F$5:F$486)</f>
        <v>-0.99031117365303845</v>
      </c>
      <c r="L354" s="6">
        <f>(G354-AVERAGE(G$5:G$486))/_xlfn.STDEV.S(G$5:G$486)</f>
        <v>0.71093844292300401</v>
      </c>
      <c r="M354" s="6">
        <f>(H354-AVERAGE(H$5:H$486))/_xlfn.STDEV.S(H$5:H$486)</f>
        <v>-0.29245882166436105</v>
      </c>
      <c r="N354" s="6">
        <f>Table1[[#This Row],[PtsSD]]*$D$1+Table1[[#This Row],[AstSD]]*$E$1+Table1[[#This Row],[StlSD]]*$F$1+Table1[[#This Row],[BlkSD]]*$G$1+Table1[[#This Row],[RbdSD]]*$H$1</f>
        <v>-0.57473246566696312</v>
      </c>
    </row>
    <row r="355" spans="1:14" x14ac:dyDescent="0.25">
      <c r="A355" s="3">
        <v>351</v>
      </c>
      <c r="B355" s="3" t="s">
        <v>409</v>
      </c>
      <c r="C355" s="3" t="s">
        <v>27</v>
      </c>
      <c r="D355" s="4">
        <v>3.5</v>
      </c>
      <c r="E355" s="4">
        <v>0.6</v>
      </c>
      <c r="F355" s="4">
        <v>0.5</v>
      </c>
      <c r="G355" s="4">
        <v>0.2</v>
      </c>
      <c r="H355" s="4">
        <v>2.2999999999999998</v>
      </c>
      <c r="I355" s="6">
        <f>(D355-AVERAGE(D$5:D$486))/_xlfn.STDEV.S(D$5:D$486)</f>
        <v>-0.78377089942022049</v>
      </c>
      <c r="J355" s="6">
        <f>(E355-AVERAGE(E$5:E$486))/_xlfn.STDEV.S(E$5:E$486)</f>
        <v>-0.64729391079850263</v>
      </c>
      <c r="K355" s="6">
        <f>(F355-AVERAGE(F$5:F$486))/_xlfn.STDEV.S(F$5:F$486)</f>
        <v>-0.30383468415050141</v>
      </c>
      <c r="L355" s="6">
        <f>(G355-AVERAGE(G$5:G$486))/_xlfn.STDEV.S(G$5:G$486)</f>
        <v>-0.44128862328038043</v>
      </c>
      <c r="M355" s="6">
        <f>(H355-AVERAGE(H$5:H$486))/_xlfn.STDEV.S(H$5:H$486)</f>
        <v>-0.49447251046089491</v>
      </c>
      <c r="N355" s="6">
        <f>Table1[[#This Row],[PtsSD]]*$D$1+Table1[[#This Row],[AstSD]]*$E$1+Table1[[#This Row],[StlSD]]*$F$1+Table1[[#This Row],[BlkSD]]*$G$1+Table1[[#This Row],[RbdSD]]*$H$1</f>
        <v>-0.57525305019257789</v>
      </c>
    </row>
    <row r="356" spans="1:14" x14ac:dyDescent="0.25">
      <c r="A356" s="3">
        <v>352</v>
      </c>
      <c r="B356" s="3" t="s">
        <v>382</v>
      </c>
      <c r="C356" s="3" t="s">
        <v>27</v>
      </c>
      <c r="D356" s="4">
        <v>4</v>
      </c>
      <c r="E356" s="4">
        <v>1.1000000000000001</v>
      </c>
      <c r="F356" s="4">
        <v>0.4</v>
      </c>
      <c r="G356" s="4">
        <v>0.3</v>
      </c>
      <c r="H356" s="4">
        <v>1.3</v>
      </c>
      <c r="I356" s="6">
        <f>(D356-AVERAGE(D$5:D$486))/_xlfn.STDEV.S(D$5:D$486)</f>
        <v>-0.69839357761572163</v>
      </c>
      <c r="J356" s="6">
        <f>(E356-AVERAGE(E$5:E$486))/_xlfn.STDEV.S(E$5:E$486)</f>
        <v>-0.37308432650875201</v>
      </c>
      <c r="K356" s="6">
        <f>(F356-AVERAGE(F$5:F$486))/_xlfn.STDEV.S(F$5:F$486)</f>
        <v>-0.53266018065134701</v>
      </c>
      <c r="L356" s="6">
        <f>(G356-AVERAGE(G$5:G$486))/_xlfn.STDEV.S(G$5:G$486)</f>
        <v>-0.21084321003970355</v>
      </c>
      <c r="M356" s="6">
        <f>(H356-AVERAGE(H$5:H$486))/_xlfn.STDEV.S(H$5:H$486)</f>
        <v>-0.89849988805396264</v>
      </c>
      <c r="N356" s="6">
        <f>Table1[[#This Row],[PtsSD]]*$D$1+Table1[[#This Row],[AstSD]]*$E$1+Table1[[#This Row],[StlSD]]*$F$1+Table1[[#This Row],[BlkSD]]*$G$1+Table1[[#This Row],[RbdSD]]*$H$1</f>
        <v>-0.57536042480091698</v>
      </c>
    </row>
    <row r="357" spans="1:14" x14ac:dyDescent="0.25">
      <c r="A357" s="3">
        <v>353</v>
      </c>
      <c r="B357" s="3" t="s">
        <v>358</v>
      </c>
      <c r="C357" s="3" t="s">
        <v>41</v>
      </c>
      <c r="D357" s="4">
        <v>4.7</v>
      </c>
      <c r="E357" s="4">
        <v>1.8</v>
      </c>
      <c r="F357" s="4">
        <v>0.5</v>
      </c>
      <c r="G357" s="4">
        <v>0</v>
      </c>
      <c r="H357" s="4">
        <v>0.7</v>
      </c>
      <c r="I357" s="6">
        <f>(D357-AVERAGE(D$5:D$486))/_xlfn.STDEV.S(D$5:D$486)</f>
        <v>-0.57886532708942329</v>
      </c>
      <c r="J357" s="6">
        <f>(E357-AVERAGE(E$5:E$486))/_xlfn.STDEV.S(E$5:E$486)</f>
        <v>1.0809091496898595E-2</v>
      </c>
      <c r="K357" s="6">
        <f>(F357-AVERAGE(F$5:F$486))/_xlfn.STDEV.S(F$5:F$486)</f>
        <v>-0.30383468415050141</v>
      </c>
      <c r="L357" s="6">
        <f>(G357-AVERAGE(G$5:G$486))/_xlfn.STDEV.S(G$5:G$486)</f>
        <v>-0.90217944976173425</v>
      </c>
      <c r="M357" s="6">
        <f>(H357-AVERAGE(H$5:H$486))/_xlfn.STDEV.S(H$5:H$486)</f>
        <v>-1.1409163146098031</v>
      </c>
      <c r="N357" s="6">
        <f>Table1[[#This Row],[PtsSD]]*$D$1+Table1[[#This Row],[AstSD]]*$E$1+Table1[[#This Row],[StlSD]]*$F$1+Table1[[#This Row],[BlkSD]]*$G$1+Table1[[#This Row],[RbdSD]]*$H$1</f>
        <v>-0.58058316283624323</v>
      </c>
    </row>
    <row r="358" spans="1:14" x14ac:dyDescent="0.25">
      <c r="A358" s="3">
        <v>354</v>
      </c>
      <c r="B358" s="3" t="s">
        <v>366</v>
      </c>
      <c r="C358" s="3" t="s">
        <v>108</v>
      </c>
      <c r="D358" s="4">
        <v>4.5</v>
      </c>
      <c r="E358" s="4">
        <v>0.9</v>
      </c>
      <c r="F358" s="4">
        <v>0.4</v>
      </c>
      <c r="G358" s="4">
        <v>0.2</v>
      </c>
      <c r="H358" s="4">
        <v>1.6</v>
      </c>
      <c r="I358" s="6">
        <f>(D358-AVERAGE(D$5:D$486))/_xlfn.STDEV.S(D$5:D$486)</f>
        <v>-0.61301625581122288</v>
      </c>
      <c r="J358" s="6">
        <f>(E358-AVERAGE(E$5:E$486))/_xlfn.STDEV.S(E$5:E$486)</f>
        <v>-0.48276816022465224</v>
      </c>
      <c r="K358" s="6">
        <f>(F358-AVERAGE(F$5:F$486))/_xlfn.STDEV.S(F$5:F$486)</f>
        <v>-0.53266018065134701</v>
      </c>
      <c r="L358" s="6">
        <f>(G358-AVERAGE(G$5:G$486))/_xlfn.STDEV.S(G$5:G$486)</f>
        <v>-0.44128862328038043</v>
      </c>
      <c r="M358" s="6">
        <f>(H358-AVERAGE(H$5:H$486))/_xlfn.STDEV.S(H$5:H$486)</f>
        <v>-0.77729167477604222</v>
      </c>
      <c r="N358" s="6">
        <f>Table1[[#This Row],[PtsSD]]*$D$1+Table1[[#This Row],[AstSD]]*$E$1+Table1[[#This Row],[StlSD]]*$F$1+Table1[[#This Row],[BlkSD]]*$G$1+Table1[[#This Row],[RbdSD]]*$H$1</f>
        <v>-0.58200916433326488</v>
      </c>
    </row>
    <row r="359" spans="1:14" x14ac:dyDescent="0.25">
      <c r="A359" s="3">
        <v>355</v>
      </c>
      <c r="B359" s="3" t="s">
        <v>388</v>
      </c>
      <c r="C359" s="3" t="s">
        <v>25</v>
      </c>
      <c r="D359" s="4">
        <v>4</v>
      </c>
      <c r="E359" s="4">
        <v>1.3</v>
      </c>
      <c r="F359" s="4">
        <v>0.4</v>
      </c>
      <c r="G359" s="4">
        <v>0.1</v>
      </c>
      <c r="H359" s="4">
        <v>1.7</v>
      </c>
      <c r="I359" s="6">
        <f>(D359-AVERAGE(D$5:D$486))/_xlfn.STDEV.S(D$5:D$486)</f>
        <v>-0.69839357761572163</v>
      </c>
      <c r="J359" s="6">
        <f>(E359-AVERAGE(E$5:E$486))/_xlfn.STDEV.S(E$5:E$486)</f>
        <v>-0.26340049279285188</v>
      </c>
      <c r="K359" s="6">
        <f>(F359-AVERAGE(F$5:F$486))/_xlfn.STDEV.S(F$5:F$486)</f>
        <v>-0.53266018065134701</v>
      </c>
      <c r="L359" s="6">
        <f>(G359-AVERAGE(G$5:G$486))/_xlfn.STDEV.S(G$5:G$486)</f>
        <v>-0.67173403652105745</v>
      </c>
      <c r="M359" s="6">
        <f>(H359-AVERAGE(H$5:H$486))/_xlfn.STDEV.S(H$5:H$486)</f>
        <v>-0.73688893701673541</v>
      </c>
      <c r="N359" s="6">
        <f>Table1[[#This Row],[PtsSD]]*$D$1+Table1[[#This Row],[AstSD]]*$E$1+Table1[[#This Row],[StlSD]]*$F$1+Table1[[#This Row],[BlkSD]]*$G$1+Table1[[#This Row],[RbdSD]]*$H$1</f>
        <v>-0.59023509182249456</v>
      </c>
    </row>
    <row r="360" spans="1:14" x14ac:dyDescent="0.25">
      <c r="A360" s="3">
        <v>356</v>
      </c>
      <c r="B360" s="3" t="s">
        <v>330</v>
      </c>
      <c r="C360" s="3" t="s">
        <v>108</v>
      </c>
      <c r="D360" s="4">
        <v>5.6</v>
      </c>
      <c r="E360" s="4">
        <v>1.3</v>
      </c>
      <c r="F360" s="4">
        <v>0.3</v>
      </c>
      <c r="G360" s="4">
        <v>0.1</v>
      </c>
      <c r="H360" s="4">
        <v>1.1000000000000001</v>
      </c>
      <c r="I360" s="6">
        <f>(D360-AVERAGE(D$5:D$486))/_xlfn.STDEV.S(D$5:D$486)</f>
        <v>-0.42518614784132547</v>
      </c>
      <c r="J360" s="6">
        <f>(E360-AVERAGE(E$5:E$486))/_xlfn.STDEV.S(E$5:E$486)</f>
        <v>-0.26340049279285188</v>
      </c>
      <c r="K360" s="6">
        <f>(F360-AVERAGE(F$5:F$486))/_xlfn.STDEV.S(F$5:F$486)</f>
        <v>-0.76148567715219273</v>
      </c>
      <c r="L360" s="6">
        <f>(G360-AVERAGE(G$5:G$486))/_xlfn.STDEV.S(G$5:G$486)</f>
        <v>-0.67173403652105745</v>
      </c>
      <c r="M360" s="6">
        <f>(H360-AVERAGE(H$5:H$486))/_xlfn.STDEV.S(H$5:H$486)</f>
        <v>-0.97930536357257603</v>
      </c>
      <c r="N360" s="6">
        <f>Table1[[#This Row],[PtsSD]]*$D$1+Table1[[#This Row],[AstSD]]*$E$1+Table1[[#This Row],[StlSD]]*$F$1+Table1[[#This Row],[BlkSD]]*$G$1+Table1[[#This Row],[RbdSD]]*$H$1</f>
        <v>-0.59107997267647072</v>
      </c>
    </row>
    <row r="361" spans="1:14" x14ac:dyDescent="0.25">
      <c r="A361" s="3">
        <v>357</v>
      </c>
      <c r="B361" s="3" t="s">
        <v>441</v>
      </c>
      <c r="C361" s="3" t="s">
        <v>25</v>
      </c>
      <c r="D361" s="4">
        <v>2.9</v>
      </c>
      <c r="E361" s="4">
        <v>0</v>
      </c>
      <c r="F361" s="4">
        <v>0.3</v>
      </c>
      <c r="G361" s="4">
        <v>0.6</v>
      </c>
      <c r="H361" s="4">
        <v>2.2999999999999998</v>
      </c>
      <c r="I361" s="6">
        <f>(D361-AVERAGE(D$5:D$486))/_xlfn.STDEV.S(D$5:D$486)</f>
        <v>-0.88622368558561904</v>
      </c>
      <c r="J361" s="6">
        <f>(E361-AVERAGE(E$5:E$486))/_xlfn.STDEV.S(E$5:E$486)</f>
        <v>-0.97634541194620306</v>
      </c>
      <c r="K361" s="6">
        <f>(F361-AVERAGE(F$5:F$486))/_xlfn.STDEV.S(F$5:F$486)</f>
        <v>-0.76148567715219273</v>
      </c>
      <c r="L361" s="6">
        <f>(G361-AVERAGE(G$5:G$486))/_xlfn.STDEV.S(G$5:G$486)</f>
        <v>0.48049302968232716</v>
      </c>
      <c r="M361" s="6">
        <f>(H361-AVERAGE(H$5:H$486))/_xlfn.STDEV.S(H$5:H$486)</f>
        <v>-0.49447251046089491</v>
      </c>
      <c r="N361" s="6">
        <f>Table1[[#This Row],[PtsSD]]*$D$1+Table1[[#This Row],[AstSD]]*$E$1+Table1[[#This Row],[StlSD]]*$F$1+Table1[[#This Row],[BlkSD]]*$G$1+Table1[[#This Row],[RbdSD]]*$H$1</f>
        <v>-0.60217958727758514</v>
      </c>
    </row>
    <row r="362" spans="1:14" x14ac:dyDescent="0.25">
      <c r="A362" s="3">
        <v>358</v>
      </c>
      <c r="B362" s="3" t="s">
        <v>362</v>
      </c>
      <c r="C362" s="3" t="s">
        <v>29</v>
      </c>
      <c r="D362" s="4">
        <v>4.5999999999999996</v>
      </c>
      <c r="E362" s="4">
        <v>1</v>
      </c>
      <c r="F362" s="4">
        <v>0.4</v>
      </c>
      <c r="G362" s="4">
        <v>0.2</v>
      </c>
      <c r="H362" s="4">
        <v>1.1000000000000001</v>
      </c>
      <c r="I362" s="6">
        <f>(D362-AVERAGE(D$5:D$486))/_xlfn.STDEV.S(D$5:D$486)</f>
        <v>-0.59594079145032308</v>
      </c>
      <c r="J362" s="6">
        <f>(E362-AVERAGE(E$5:E$486))/_xlfn.STDEV.S(E$5:E$486)</f>
        <v>-0.42792624336670215</v>
      </c>
      <c r="K362" s="6">
        <f>(F362-AVERAGE(F$5:F$486))/_xlfn.STDEV.S(F$5:F$486)</f>
        <v>-0.53266018065134701</v>
      </c>
      <c r="L362" s="6">
        <f>(G362-AVERAGE(G$5:G$486))/_xlfn.STDEV.S(G$5:G$486)</f>
        <v>-0.44128862328038043</v>
      </c>
      <c r="M362" s="6">
        <f>(H362-AVERAGE(H$5:H$486))/_xlfn.STDEV.S(H$5:H$486)</f>
        <v>-0.97930536357257603</v>
      </c>
      <c r="N362" s="6">
        <f>Table1[[#This Row],[PtsSD]]*$D$1+Table1[[#This Row],[AstSD]]*$E$1+Table1[[#This Row],[StlSD]]*$F$1+Table1[[#This Row],[BlkSD]]*$G$1+Table1[[#This Row],[RbdSD]]*$H$1</f>
        <v>-0.60632087941271173</v>
      </c>
    </row>
    <row r="363" spans="1:14" x14ac:dyDescent="0.25">
      <c r="A363" s="3">
        <v>359</v>
      </c>
      <c r="B363" s="3" t="s">
        <v>439</v>
      </c>
      <c r="C363" s="3" t="s">
        <v>101</v>
      </c>
      <c r="D363" s="4">
        <v>2.9</v>
      </c>
      <c r="E363" s="4">
        <v>0.5</v>
      </c>
      <c r="F363" s="4">
        <v>0.2</v>
      </c>
      <c r="G363" s="4">
        <v>0.5</v>
      </c>
      <c r="H363" s="4">
        <v>2.4</v>
      </c>
      <c r="I363" s="6">
        <f>(D363-AVERAGE(D$5:D$486))/_xlfn.STDEV.S(D$5:D$486)</f>
        <v>-0.88622368558561904</v>
      </c>
      <c r="J363" s="6">
        <f>(E363-AVERAGE(E$5:E$486))/_xlfn.STDEV.S(E$5:E$486)</f>
        <v>-0.70213582765645266</v>
      </c>
      <c r="K363" s="6">
        <f>(F363-AVERAGE(F$5:F$486))/_xlfn.STDEV.S(F$5:F$486)</f>
        <v>-0.99031117365303845</v>
      </c>
      <c r="L363" s="6">
        <f>(G363-AVERAGE(G$5:G$486))/_xlfn.STDEV.S(G$5:G$486)</f>
        <v>0.2500476164416503</v>
      </c>
      <c r="M363" s="6">
        <f>(H363-AVERAGE(H$5:H$486))/_xlfn.STDEV.S(H$5:H$486)</f>
        <v>-0.4540697727015881</v>
      </c>
      <c r="N363" s="6">
        <f>Table1[[#This Row],[PtsSD]]*$D$1+Table1[[#This Row],[AstSD]]*$E$1+Table1[[#This Row],[StlSD]]*$F$1+Table1[[#This Row],[BlkSD]]*$G$1+Table1[[#This Row],[RbdSD]]*$H$1</f>
        <v>-0.60814775932900211</v>
      </c>
    </row>
    <row r="364" spans="1:14" x14ac:dyDescent="0.25">
      <c r="A364" s="3">
        <v>360</v>
      </c>
      <c r="B364" s="3" t="s">
        <v>373</v>
      </c>
      <c r="C364" s="3" t="s">
        <v>101</v>
      </c>
      <c r="D364" s="4">
        <v>4.2</v>
      </c>
      <c r="E364" s="4">
        <v>0.6</v>
      </c>
      <c r="F364" s="4">
        <v>0.3</v>
      </c>
      <c r="G364" s="4">
        <v>0.1</v>
      </c>
      <c r="H364" s="4">
        <v>2.7</v>
      </c>
      <c r="I364" s="6">
        <f>(D364-AVERAGE(D$5:D$486))/_xlfn.STDEV.S(D$5:D$486)</f>
        <v>-0.66424264889392215</v>
      </c>
      <c r="J364" s="6">
        <f>(E364-AVERAGE(E$5:E$486))/_xlfn.STDEV.S(E$5:E$486)</f>
        <v>-0.64729391079850263</v>
      </c>
      <c r="K364" s="6">
        <f>(F364-AVERAGE(F$5:F$486))/_xlfn.STDEV.S(F$5:F$486)</f>
        <v>-0.76148567715219273</v>
      </c>
      <c r="L364" s="6">
        <f>(G364-AVERAGE(G$5:G$486))/_xlfn.STDEV.S(G$5:G$486)</f>
        <v>-0.67173403652105745</v>
      </c>
      <c r="M364" s="6">
        <f>(H364-AVERAGE(H$5:H$486))/_xlfn.STDEV.S(H$5:H$486)</f>
        <v>-0.33286155942366769</v>
      </c>
      <c r="N364" s="6">
        <f>Table1[[#This Row],[PtsSD]]*$D$1+Table1[[#This Row],[AstSD]]*$E$1+Table1[[#This Row],[StlSD]]*$F$1+Table1[[#This Row],[BlkSD]]*$G$1+Table1[[#This Row],[RbdSD]]*$H$1</f>
        <v>-0.61028684576359826</v>
      </c>
    </row>
    <row r="365" spans="1:14" x14ac:dyDescent="0.25">
      <c r="A365" s="3">
        <v>361</v>
      </c>
      <c r="B365" s="3" t="s">
        <v>387</v>
      </c>
      <c r="C365" s="3" t="s">
        <v>86</v>
      </c>
      <c r="D365" s="4">
        <v>4</v>
      </c>
      <c r="E365" s="4">
        <v>1.6</v>
      </c>
      <c r="F365" s="4">
        <v>0.5</v>
      </c>
      <c r="G365" s="4">
        <v>0</v>
      </c>
      <c r="H365" s="4">
        <v>1</v>
      </c>
      <c r="I365" s="6">
        <f>(D365-AVERAGE(D$5:D$486))/_xlfn.STDEV.S(D$5:D$486)</f>
        <v>-0.69839357761572163</v>
      </c>
      <c r="J365" s="6">
        <f>(E365-AVERAGE(E$5:E$486))/_xlfn.STDEV.S(E$5:E$486)</f>
        <v>-9.8874742219001568E-2</v>
      </c>
      <c r="K365" s="6">
        <f>(F365-AVERAGE(F$5:F$486))/_xlfn.STDEV.S(F$5:F$486)</f>
        <v>-0.30383468415050141</v>
      </c>
      <c r="L365" s="6">
        <f>(G365-AVERAGE(G$5:G$486))/_xlfn.STDEV.S(G$5:G$486)</f>
        <v>-0.90217944976173425</v>
      </c>
      <c r="M365" s="6">
        <f>(H365-AVERAGE(H$5:H$486))/_xlfn.STDEV.S(H$5:H$486)</f>
        <v>-1.0197081013318827</v>
      </c>
      <c r="N365" s="6">
        <f>Table1[[#This Row],[PtsSD]]*$D$1+Table1[[#This Row],[AstSD]]*$E$1+Table1[[#This Row],[StlSD]]*$F$1+Table1[[#This Row],[BlkSD]]*$G$1+Table1[[#This Row],[RbdSD]]*$H$1</f>
        <v>-0.61413676208172863</v>
      </c>
    </row>
    <row r="366" spans="1:14" x14ac:dyDescent="0.25">
      <c r="A366" s="3">
        <v>362</v>
      </c>
      <c r="B366" s="3" t="s">
        <v>368</v>
      </c>
      <c r="C366" s="3" t="s">
        <v>53</v>
      </c>
      <c r="D366" s="4">
        <v>4.5</v>
      </c>
      <c r="E366" s="4">
        <v>1.6</v>
      </c>
      <c r="F366" s="4">
        <v>0.4</v>
      </c>
      <c r="G366" s="4">
        <v>0</v>
      </c>
      <c r="H366" s="4">
        <v>1.1000000000000001</v>
      </c>
      <c r="I366" s="6">
        <f>(D366-AVERAGE(D$5:D$486))/_xlfn.STDEV.S(D$5:D$486)</f>
        <v>-0.61301625581122288</v>
      </c>
      <c r="J366" s="6">
        <f>(E366-AVERAGE(E$5:E$486))/_xlfn.STDEV.S(E$5:E$486)</f>
        <v>-9.8874742219001568E-2</v>
      </c>
      <c r="K366" s="6">
        <f>(F366-AVERAGE(F$5:F$486))/_xlfn.STDEV.S(F$5:F$486)</f>
        <v>-0.53266018065134701</v>
      </c>
      <c r="L366" s="6">
        <f>(G366-AVERAGE(G$5:G$486))/_xlfn.STDEV.S(G$5:G$486)</f>
        <v>-0.90217944976173425</v>
      </c>
      <c r="M366" s="6">
        <f>(H366-AVERAGE(H$5:H$486))/_xlfn.STDEV.S(H$5:H$486)</f>
        <v>-0.97930536357257603</v>
      </c>
      <c r="N366" s="6">
        <f>Table1[[#This Row],[PtsSD]]*$D$1+Table1[[#This Row],[AstSD]]*$E$1+Table1[[#This Row],[StlSD]]*$F$1+Table1[[#This Row],[BlkSD]]*$G$1+Table1[[#This Row],[RbdSD]]*$H$1</f>
        <v>-0.61476684246364455</v>
      </c>
    </row>
    <row r="367" spans="1:14" x14ac:dyDescent="0.25">
      <c r="A367" s="3">
        <v>363</v>
      </c>
      <c r="B367" s="3" t="s">
        <v>405</v>
      </c>
      <c r="C367" s="3" t="s">
        <v>23</v>
      </c>
      <c r="D367" s="4">
        <v>3.6</v>
      </c>
      <c r="E367" s="4">
        <v>0.2</v>
      </c>
      <c r="F367" s="4">
        <v>0.1</v>
      </c>
      <c r="G367" s="4">
        <v>0.5</v>
      </c>
      <c r="H367" s="4">
        <v>2.7</v>
      </c>
      <c r="I367" s="6">
        <f>(D367-AVERAGE(D$5:D$486))/_xlfn.STDEV.S(D$5:D$486)</f>
        <v>-0.76669543505932081</v>
      </c>
      <c r="J367" s="6">
        <f>(E367-AVERAGE(E$5:E$486))/_xlfn.STDEV.S(E$5:E$486)</f>
        <v>-0.86666157823030299</v>
      </c>
      <c r="K367" s="6">
        <f>(F367-AVERAGE(F$5:F$486))/_xlfn.STDEV.S(F$5:F$486)</f>
        <v>-1.2191366701538842</v>
      </c>
      <c r="L367" s="6">
        <f>(G367-AVERAGE(G$5:G$486))/_xlfn.STDEV.S(G$5:G$486)</f>
        <v>0.2500476164416503</v>
      </c>
      <c r="M367" s="6">
        <f>(H367-AVERAGE(H$5:H$486))/_xlfn.STDEV.S(H$5:H$486)</f>
        <v>-0.33286155942366769</v>
      </c>
      <c r="N367" s="6">
        <f>Table1[[#This Row],[PtsSD]]*$D$1+Table1[[#This Row],[AstSD]]*$E$1+Table1[[#This Row],[StlSD]]*$F$1+Table1[[#This Row],[BlkSD]]*$G$1+Table1[[#This Row],[RbdSD]]*$H$1</f>
        <v>-0.6152766161054255</v>
      </c>
    </row>
    <row r="368" spans="1:14" x14ac:dyDescent="0.25">
      <c r="A368" s="3">
        <v>364</v>
      </c>
      <c r="B368" s="3" t="s">
        <v>336</v>
      </c>
      <c r="C368" s="3" t="s">
        <v>35</v>
      </c>
      <c r="D368" s="4">
        <v>5.3</v>
      </c>
      <c r="E368" s="4">
        <v>0.7</v>
      </c>
      <c r="F368" s="4">
        <v>0.4</v>
      </c>
      <c r="G368" s="4">
        <v>0.1</v>
      </c>
      <c r="H368" s="4">
        <v>1.3</v>
      </c>
      <c r="I368" s="6">
        <f>(D368-AVERAGE(D$5:D$486))/_xlfn.STDEV.S(D$5:D$486)</f>
        <v>-0.47641254092402474</v>
      </c>
      <c r="J368" s="6">
        <f>(E368-AVERAGE(E$5:E$486))/_xlfn.STDEV.S(E$5:E$486)</f>
        <v>-0.59245199394055248</v>
      </c>
      <c r="K368" s="6">
        <f>(F368-AVERAGE(F$5:F$486))/_xlfn.STDEV.S(F$5:F$486)</f>
        <v>-0.53266018065134701</v>
      </c>
      <c r="L368" s="6">
        <f>(G368-AVERAGE(G$5:G$486))/_xlfn.STDEV.S(G$5:G$486)</f>
        <v>-0.67173403652105745</v>
      </c>
      <c r="M368" s="6">
        <f>(H368-AVERAGE(H$5:H$486))/_xlfn.STDEV.S(H$5:H$486)</f>
        <v>-0.89849988805396264</v>
      </c>
      <c r="N368" s="6">
        <f>Table1[[#This Row],[PtsSD]]*$D$1+Table1[[#This Row],[AstSD]]*$E$1+Table1[[#This Row],[StlSD]]*$F$1+Table1[[#This Row],[BlkSD]]*$G$1+Table1[[#This Row],[RbdSD]]*$H$1</f>
        <v>-0.62177327125197102</v>
      </c>
    </row>
    <row r="369" spans="1:14" x14ac:dyDescent="0.25">
      <c r="A369" s="3">
        <v>365</v>
      </c>
      <c r="B369" s="3" t="s">
        <v>410</v>
      </c>
      <c r="C369" s="3" t="s">
        <v>50</v>
      </c>
      <c r="D369" s="4">
        <v>3.5</v>
      </c>
      <c r="E369" s="4">
        <v>0</v>
      </c>
      <c r="F369" s="4">
        <v>0.3</v>
      </c>
      <c r="G369" s="4">
        <v>0.5</v>
      </c>
      <c r="H369" s="4">
        <v>2</v>
      </c>
      <c r="I369" s="6">
        <f>(D369-AVERAGE(D$5:D$486))/_xlfn.STDEV.S(D$5:D$486)</f>
        <v>-0.78377089942022049</v>
      </c>
      <c r="J369" s="6">
        <f>(E369-AVERAGE(E$5:E$486))/_xlfn.STDEV.S(E$5:E$486)</f>
        <v>-0.97634541194620306</v>
      </c>
      <c r="K369" s="6">
        <f>(F369-AVERAGE(F$5:F$486))/_xlfn.STDEV.S(F$5:F$486)</f>
        <v>-0.76148567715219273</v>
      </c>
      <c r="L369" s="6">
        <f>(G369-AVERAGE(G$5:G$486))/_xlfn.STDEV.S(G$5:G$486)</f>
        <v>0.2500476164416503</v>
      </c>
      <c r="M369" s="6">
        <f>(H369-AVERAGE(H$5:H$486))/_xlfn.STDEV.S(H$5:H$486)</f>
        <v>-0.61568072373881511</v>
      </c>
      <c r="N369" s="6">
        <f>Table1[[#This Row],[PtsSD]]*$D$1+Table1[[#This Row],[AstSD]]*$E$1+Table1[[#This Row],[StlSD]]*$F$1+Table1[[#This Row],[BlkSD]]*$G$1+Table1[[#This Row],[RbdSD]]*$H$1</f>
        <v>-0.63025220606965116</v>
      </c>
    </row>
    <row r="370" spans="1:14" x14ac:dyDescent="0.25">
      <c r="A370" s="3">
        <v>366</v>
      </c>
      <c r="B370" s="3" t="s">
        <v>482</v>
      </c>
      <c r="C370" s="3" t="s">
        <v>21</v>
      </c>
      <c r="D370" s="4">
        <v>1.9</v>
      </c>
      <c r="E370" s="4">
        <v>0.4</v>
      </c>
      <c r="F370" s="4">
        <v>0.5</v>
      </c>
      <c r="G370" s="4">
        <v>0.3</v>
      </c>
      <c r="H370" s="4">
        <v>2.4</v>
      </c>
      <c r="I370" s="6">
        <f>(D370-AVERAGE(D$5:D$486))/_xlfn.STDEV.S(D$5:D$486)</f>
        <v>-1.0569783291946167</v>
      </c>
      <c r="J370" s="6">
        <f>(E370-AVERAGE(E$5:E$486))/_xlfn.STDEV.S(E$5:E$486)</f>
        <v>-0.7569777445144027</v>
      </c>
      <c r="K370" s="6">
        <f>(F370-AVERAGE(F$5:F$486))/_xlfn.STDEV.S(F$5:F$486)</f>
        <v>-0.30383468415050141</v>
      </c>
      <c r="L370" s="6">
        <f>(G370-AVERAGE(G$5:G$486))/_xlfn.STDEV.S(G$5:G$486)</f>
        <v>-0.21084321003970355</v>
      </c>
      <c r="M370" s="6">
        <f>(H370-AVERAGE(H$5:H$486))/_xlfn.STDEV.S(H$5:H$486)</f>
        <v>-0.4540697727015881</v>
      </c>
      <c r="N370" s="6">
        <f>Table1[[#This Row],[PtsSD]]*$D$1+Table1[[#This Row],[AstSD]]*$E$1+Table1[[#This Row],[StlSD]]*$F$1+Table1[[#This Row],[BlkSD]]*$G$1+Table1[[#This Row],[RbdSD]]*$H$1</f>
        <v>-0.63650468633011381</v>
      </c>
    </row>
    <row r="371" spans="1:14" x14ac:dyDescent="0.25">
      <c r="A371" s="3">
        <v>367</v>
      </c>
      <c r="B371" s="3" t="s">
        <v>375</v>
      </c>
      <c r="C371" s="3" t="s">
        <v>37</v>
      </c>
      <c r="D371" s="4">
        <v>4.2</v>
      </c>
      <c r="E371" s="4">
        <v>0.3</v>
      </c>
      <c r="F371" s="4">
        <v>0.2</v>
      </c>
      <c r="G371" s="4">
        <v>0.1</v>
      </c>
      <c r="H371" s="4">
        <v>3.2</v>
      </c>
      <c r="I371" s="6">
        <f>(D371-AVERAGE(D$5:D$486))/_xlfn.STDEV.S(D$5:D$486)</f>
        <v>-0.66424264889392215</v>
      </c>
      <c r="J371" s="6">
        <f>(E371-AVERAGE(E$5:E$486))/_xlfn.STDEV.S(E$5:E$486)</f>
        <v>-0.81181966137235284</v>
      </c>
      <c r="K371" s="6">
        <f>(F371-AVERAGE(F$5:F$486))/_xlfn.STDEV.S(F$5:F$486)</f>
        <v>-0.99031117365303845</v>
      </c>
      <c r="L371" s="6">
        <f>(G371-AVERAGE(G$5:G$486))/_xlfn.STDEV.S(G$5:G$486)</f>
        <v>-0.67173403652105745</v>
      </c>
      <c r="M371" s="6">
        <f>(H371-AVERAGE(H$5:H$486))/_xlfn.STDEV.S(H$5:H$486)</f>
        <v>-0.13084787062713382</v>
      </c>
      <c r="N371" s="6">
        <f>Table1[[#This Row],[PtsSD]]*$D$1+Table1[[#This Row],[AstSD]]*$E$1+Table1[[#This Row],[StlSD]]*$F$1+Table1[[#This Row],[BlkSD]]*$G$1+Table1[[#This Row],[RbdSD]]*$H$1</f>
        <v>-0.63711308259418831</v>
      </c>
    </row>
    <row r="372" spans="1:14" x14ac:dyDescent="0.25">
      <c r="A372" s="3">
        <v>368</v>
      </c>
      <c r="B372" s="3" t="s">
        <v>444</v>
      </c>
      <c r="C372" s="3" t="s">
        <v>76</v>
      </c>
      <c r="D372" s="4">
        <v>2.8</v>
      </c>
      <c r="E372" s="4">
        <v>0.5</v>
      </c>
      <c r="F372" s="4">
        <v>0.5</v>
      </c>
      <c r="G372" s="4">
        <v>0.2</v>
      </c>
      <c r="H372" s="4">
        <v>2.1</v>
      </c>
      <c r="I372" s="6">
        <f>(D372-AVERAGE(D$5:D$486))/_xlfn.STDEV.S(D$5:D$486)</f>
        <v>-0.90329914994651894</v>
      </c>
      <c r="J372" s="6">
        <f>(E372-AVERAGE(E$5:E$486))/_xlfn.STDEV.S(E$5:E$486)</f>
        <v>-0.70213582765645266</v>
      </c>
      <c r="K372" s="6">
        <f>(F372-AVERAGE(F$5:F$486))/_xlfn.STDEV.S(F$5:F$486)</f>
        <v>-0.30383468415050141</v>
      </c>
      <c r="L372" s="6">
        <f>(G372-AVERAGE(G$5:G$486))/_xlfn.STDEV.S(G$5:G$486)</f>
        <v>-0.44128862328038043</v>
      </c>
      <c r="M372" s="6">
        <f>(H372-AVERAGE(H$5:H$486))/_xlfn.STDEV.S(H$5:H$486)</f>
        <v>-0.5752779859795083</v>
      </c>
      <c r="N372" s="6">
        <f>Table1[[#This Row],[PtsSD]]*$D$1+Table1[[#This Row],[AstSD]]*$E$1+Table1[[#This Row],[StlSD]]*$F$1+Table1[[#This Row],[BlkSD]]*$G$1+Table1[[#This Row],[RbdSD]]*$H$1</f>
        <v>-0.63824100382578008</v>
      </c>
    </row>
    <row r="373" spans="1:14" x14ac:dyDescent="0.25">
      <c r="A373" s="3">
        <v>369</v>
      </c>
      <c r="B373" s="3" t="s">
        <v>244</v>
      </c>
      <c r="C373" s="3" t="s">
        <v>29</v>
      </c>
      <c r="D373" s="4">
        <v>8.4</v>
      </c>
      <c r="E373" s="4">
        <v>1</v>
      </c>
      <c r="F373" s="4">
        <v>0</v>
      </c>
      <c r="G373" s="4">
        <v>0</v>
      </c>
      <c r="H373" s="4">
        <v>0.8</v>
      </c>
      <c r="I373" s="6">
        <f>(D373-AVERAGE(D$5:D$486))/_xlfn.STDEV.S(D$5:D$486)</f>
        <v>5.2926854263868166E-2</v>
      </c>
      <c r="J373" s="6">
        <f>(E373-AVERAGE(E$5:E$486))/_xlfn.STDEV.S(E$5:E$486)</f>
        <v>-0.42792624336670215</v>
      </c>
      <c r="K373" s="6">
        <f>(F373-AVERAGE(F$5:F$486))/_xlfn.STDEV.S(F$5:F$486)</f>
        <v>-1.4479621666547298</v>
      </c>
      <c r="L373" s="6">
        <f>(G373-AVERAGE(G$5:G$486))/_xlfn.STDEV.S(G$5:G$486)</f>
        <v>-0.90217944976173425</v>
      </c>
      <c r="M373" s="6">
        <f>(H373-AVERAGE(H$5:H$486))/_xlfn.STDEV.S(H$5:H$486)</f>
        <v>-1.1005135768504963</v>
      </c>
      <c r="N373" s="6">
        <f>Table1[[#This Row],[PtsSD]]*$D$1+Table1[[#This Row],[AstSD]]*$E$1+Table1[[#This Row],[StlSD]]*$F$1+Table1[[#This Row],[BlkSD]]*$G$1+Table1[[#This Row],[RbdSD]]*$H$1</f>
        <v>-0.6423311502267488</v>
      </c>
    </row>
    <row r="374" spans="1:14" x14ac:dyDescent="0.25">
      <c r="A374" s="3">
        <v>370</v>
      </c>
      <c r="B374" s="3" t="s">
        <v>390</v>
      </c>
      <c r="C374" s="3" t="s">
        <v>53</v>
      </c>
      <c r="D374" s="4">
        <v>3.9</v>
      </c>
      <c r="E374" s="4">
        <v>1.6</v>
      </c>
      <c r="F374" s="4">
        <v>0.5</v>
      </c>
      <c r="G374" s="4">
        <v>0</v>
      </c>
      <c r="H374" s="4">
        <v>0.7</v>
      </c>
      <c r="I374" s="6">
        <f>(D374-AVERAGE(D$5:D$486))/_xlfn.STDEV.S(D$5:D$486)</f>
        <v>-0.71546904197662142</v>
      </c>
      <c r="J374" s="6">
        <f>(E374-AVERAGE(E$5:E$486))/_xlfn.STDEV.S(E$5:E$486)</f>
        <v>-9.8874742219001568E-2</v>
      </c>
      <c r="K374" s="6">
        <f>(F374-AVERAGE(F$5:F$486))/_xlfn.STDEV.S(F$5:F$486)</f>
        <v>-0.30383468415050141</v>
      </c>
      <c r="L374" s="6">
        <f>(G374-AVERAGE(G$5:G$486))/_xlfn.STDEV.S(G$5:G$486)</f>
        <v>-0.90217944976173425</v>
      </c>
      <c r="M374" s="6">
        <f>(H374-AVERAGE(H$5:H$486))/_xlfn.STDEV.S(H$5:H$486)</f>
        <v>-1.1409163146098031</v>
      </c>
      <c r="N374" s="6">
        <f>Table1[[#This Row],[PtsSD]]*$D$1+Table1[[#This Row],[AstSD]]*$E$1+Table1[[#This Row],[StlSD]]*$F$1+Table1[[#This Row],[BlkSD]]*$G$1+Table1[[#This Row],[RbdSD]]*$H$1</f>
        <v>-0.64350104404558273</v>
      </c>
    </row>
    <row r="375" spans="1:14" x14ac:dyDescent="0.25">
      <c r="A375" s="3">
        <v>371</v>
      </c>
      <c r="B375" s="3" t="s">
        <v>413</v>
      </c>
      <c r="C375" s="3" t="s">
        <v>76</v>
      </c>
      <c r="D375" s="4">
        <v>3.4</v>
      </c>
      <c r="E375" s="4">
        <v>0.6</v>
      </c>
      <c r="F375" s="4">
        <v>0.5</v>
      </c>
      <c r="G375" s="4">
        <v>0.2</v>
      </c>
      <c r="H375" s="4">
        <v>1.5</v>
      </c>
      <c r="I375" s="6">
        <f>(D375-AVERAGE(D$5:D$486))/_xlfn.STDEV.S(D$5:D$486)</f>
        <v>-0.80084636378112017</v>
      </c>
      <c r="J375" s="6">
        <f>(E375-AVERAGE(E$5:E$486))/_xlfn.STDEV.S(E$5:E$486)</f>
        <v>-0.64729391079850263</v>
      </c>
      <c r="K375" s="6">
        <f>(F375-AVERAGE(F$5:F$486))/_xlfn.STDEV.S(F$5:F$486)</f>
        <v>-0.30383468415050141</v>
      </c>
      <c r="L375" s="6">
        <f>(G375-AVERAGE(G$5:G$486))/_xlfn.STDEV.S(G$5:G$486)</f>
        <v>-0.44128862328038043</v>
      </c>
      <c r="M375" s="6">
        <f>(H375-AVERAGE(H$5:H$486))/_xlfn.STDEV.S(H$5:H$486)</f>
        <v>-0.81769441253534902</v>
      </c>
      <c r="N375" s="6">
        <f>Table1[[#This Row],[PtsSD]]*$D$1+Table1[[#This Row],[AstSD]]*$E$1+Table1[[#This Row],[StlSD]]*$F$1+Table1[[#This Row],[BlkSD]]*$G$1+Table1[[#This Row],[RbdSD]]*$H$1</f>
        <v>-0.64502006991573868</v>
      </c>
    </row>
    <row r="376" spans="1:14" x14ac:dyDescent="0.25">
      <c r="A376" s="3">
        <v>372</v>
      </c>
      <c r="B376" s="3" t="s">
        <v>393</v>
      </c>
      <c r="C376" s="3" t="s">
        <v>31</v>
      </c>
      <c r="D376" s="4">
        <v>3.8</v>
      </c>
      <c r="E376" s="4">
        <v>0.3</v>
      </c>
      <c r="F376" s="4">
        <v>0.4</v>
      </c>
      <c r="G376" s="4">
        <v>0.1</v>
      </c>
      <c r="H376" s="4">
        <v>2.5</v>
      </c>
      <c r="I376" s="6">
        <f>(D376-AVERAGE(D$5:D$486))/_xlfn.STDEV.S(D$5:D$486)</f>
        <v>-0.73254450633752122</v>
      </c>
      <c r="J376" s="6">
        <f>(E376-AVERAGE(E$5:E$486))/_xlfn.STDEV.S(E$5:E$486)</f>
        <v>-0.81181966137235284</v>
      </c>
      <c r="K376" s="6">
        <f>(F376-AVERAGE(F$5:F$486))/_xlfn.STDEV.S(F$5:F$486)</f>
        <v>-0.53266018065134701</v>
      </c>
      <c r="L376" s="6">
        <f>(G376-AVERAGE(G$5:G$486))/_xlfn.STDEV.S(G$5:G$486)</f>
        <v>-0.67173403652105745</v>
      </c>
      <c r="M376" s="6">
        <f>(H376-AVERAGE(H$5:H$486))/_xlfn.STDEV.S(H$5:H$486)</f>
        <v>-0.4136670349422813</v>
      </c>
      <c r="N376" s="6">
        <f>Table1[[#This Row],[PtsSD]]*$D$1+Table1[[#This Row],[AstSD]]*$E$1+Table1[[#This Row],[StlSD]]*$F$1+Table1[[#This Row],[BlkSD]]*$G$1+Table1[[#This Row],[RbdSD]]*$H$1</f>
        <v>-0.64551982374004391</v>
      </c>
    </row>
    <row r="377" spans="1:14" x14ac:dyDescent="0.25">
      <c r="A377" s="3">
        <v>373</v>
      </c>
      <c r="B377" s="3" t="s">
        <v>367</v>
      </c>
      <c r="C377" s="3" t="s">
        <v>74</v>
      </c>
      <c r="D377" s="4">
        <v>4.5</v>
      </c>
      <c r="E377" s="4">
        <v>0.7</v>
      </c>
      <c r="F377" s="4">
        <v>0.4</v>
      </c>
      <c r="G377" s="4">
        <v>0.1</v>
      </c>
      <c r="H377" s="4">
        <v>1.5</v>
      </c>
      <c r="I377" s="6">
        <f>(D377-AVERAGE(D$5:D$486))/_xlfn.STDEV.S(D$5:D$486)</f>
        <v>-0.61301625581122288</v>
      </c>
      <c r="J377" s="6">
        <f>(E377-AVERAGE(E$5:E$486))/_xlfn.STDEV.S(E$5:E$486)</f>
        <v>-0.59245199394055248</v>
      </c>
      <c r="K377" s="6">
        <f>(F377-AVERAGE(F$5:F$486))/_xlfn.STDEV.S(F$5:F$486)</f>
        <v>-0.53266018065134701</v>
      </c>
      <c r="L377" s="6">
        <f>(G377-AVERAGE(G$5:G$486))/_xlfn.STDEV.S(G$5:G$486)</f>
        <v>-0.67173403652105745</v>
      </c>
      <c r="M377" s="6">
        <f>(H377-AVERAGE(H$5:H$486))/_xlfn.STDEV.S(H$5:H$486)</f>
        <v>-0.81769441253534902</v>
      </c>
      <c r="N377" s="6">
        <f>Table1[[#This Row],[PtsSD]]*$D$1+Table1[[#This Row],[AstSD]]*$E$1+Table1[[#This Row],[StlSD]]*$F$1+Table1[[#This Row],[BlkSD]]*$G$1+Table1[[#This Row],[RbdSD]]*$H$1</f>
        <v>-0.64659329061440785</v>
      </c>
    </row>
    <row r="378" spans="1:14" x14ac:dyDescent="0.25">
      <c r="A378" s="3">
        <v>374</v>
      </c>
      <c r="B378" s="3" t="s">
        <v>454</v>
      </c>
      <c r="C378" s="3" t="s">
        <v>76</v>
      </c>
      <c r="D378" s="4">
        <v>2.5</v>
      </c>
      <c r="E378" s="4">
        <v>1.6</v>
      </c>
      <c r="F378" s="4">
        <v>0.5</v>
      </c>
      <c r="G378" s="4">
        <v>0.1</v>
      </c>
      <c r="H378" s="4">
        <v>1.1000000000000001</v>
      </c>
      <c r="I378" s="6">
        <f>(D378-AVERAGE(D$5:D$486))/_xlfn.STDEV.S(D$5:D$486)</f>
        <v>-0.95452554302921822</v>
      </c>
      <c r="J378" s="6">
        <f>(E378-AVERAGE(E$5:E$486))/_xlfn.STDEV.S(E$5:E$486)</f>
        <v>-9.8874742219001568E-2</v>
      </c>
      <c r="K378" s="6">
        <f>(F378-AVERAGE(F$5:F$486))/_xlfn.STDEV.S(F$5:F$486)</f>
        <v>-0.30383468415050141</v>
      </c>
      <c r="L378" s="6">
        <f>(G378-AVERAGE(G$5:G$486))/_xlfn.STDEV.S(G$5:G$486)</f>
        <v>-0.67173403652105745</v>
      </c>
      <c r="M378" s="6">
        <f>(H378-AVERAGE(H$5:H$486))/_xlfn.STDEV.S(H$5:H$486)</f>
        <v>-0.97930536357257603</v>
      </c>
      <c r="N378" s="6">
        <f>Table1[[#This Row],[PtsSD]]*$D$1+Table1[[#This Row],[AstSD]]*$E$1+Table1[[#This Row],[StlSD]]*$F$1+Table1[[#This Row],[BlkSD]]*$G$1+Table1[[#This Row],[RbdSD]]*$H$1</f>
        <v>-0.64832899216781481</v>
      </c>
    </row>
    <row r="379" spans="1:14" x14ac:dyDescent="0.25">
      <c r="A379" s="3">
        <v>375</v>
      </c>
      <c r="B379" s="3" t="s">
        <v>402</v>
      </c>
      <c r="C379" s="3" t="s">
        <v>67</v>
      </c>
      <c r="D379" s="4">
        <v>3.7</v>
      </c>
      <c r="E379" s="4">
        <v>1.9</v>
      </c>
      <c r="F379" s="4">
        <v>0.3</v>
      </c>
      <c r="G379" s="4">
        <v>0</v>
      </c>
      <c r="H379" s="4">
        <v>1.2</v>
      </c>
      <c r="I379" s="6">
        <f>(D379-AVERAGE(D$5:D$486))/_xlfn.STDEV.S(D$5:D$486)</f>
        <v>-0.7496199706984209</v>
      </c>
      <c r="J379" s="6">
        <f>(E379-AVERAGE(E$5:E$486))/_xlfn.STDEV.S(E$5:E$486)</f>
        <v>6.565100835484862E-2</v>
      </c>
      <c r="K379" s="6">
        <f>(F379-AVERAGE(F$5:F$486))/_xlfn.STDEV.S(F$5:F$486)</f>
        <v>-0.76148567715219273</v>
      </c>
      <c r="L379" s="6">
        <f>(G379-AVERAGE(G$5:G$486))/_xlfn.STDEV.S(G$5:G$486)</f>
        <v>-0.90217944976173425</v>
      </c>
      <c r="M379" s="6">
        <f>(H379-AVERAGE(H$5:H$486))/_xlfn.STDEV.S(H$5:H$486)</f>
        <v>-0.93890262581326922</v>
      </c>
      <c r="N379" s="6">
        <f>Table1[[#This Row],[PtsSD]]*$D$1+Table1[[#This Row],[AstSD]]*$E$1+Table1[[#This Row],[StlSD]]*$F$1+Table1[[#This Row],[BlkSD]]*$G$1+Table1[[#This Row],[RbdSD]]*$H$1</f>
        <v>-0.64908608373829946</v>
      </c>
    </row>
    <row r="380" spans="1:14" x14ac:dyDescent="0.25">
      <c r="A380" s="3">
        <v>376</v>
      </c>
      <c r="B380" s="3" t="s">
        <v>505</v>
      </c>
      <c r="C380" s="3" t="s">
        <v>104</v>
      </c>
      <c r="D380" s="4">
        <v>1.1000000000000001</v>
      </c>
      <c r="E380" s="4">
        <v>2.9</v>
      </c>
      <c r="F380" s="4">
        <v>0.3</v>
      </c>
      <c r="G380" s="4">
        <v>0</v>
      </c>
      <c r="H380" s="4">
        <v>1.4</v>
      </c>
      <c r="I380" s="6">
        <f>(D380-AVERAGE(D$5:D$486))/_xlfn.STDEV.S(D$5:D$486)</f>
        <v>-1.193582044081815</v>
      </c>
      <c r="J380" s="6">
        <f>(E380-AVERAGE(E$5:E$486))/_xlfn.STDEV.S(E$5:E$486)</f>
        <v>0.61407017693434951</v>
      </c>
      <c r="K380" s="6">
        <f>(F380-AVERAGE(F$5:F$486))/_xlfn.STDEV.S(F$5:F$486)</f>
        <v>-0.76148567715219273</v>
      </c>
      <c r="L380" s="6">
        <f>(G380-AVERAGE(G$5:G$486))/_xlfn.STDEV.S(G$5:G$486)</f>
        <v>-0.90217944976173425</v>
      </c>
      <c r="M380" s="6">
        <f>(H380-AVERAGE(H$5:H$486))/_xlfn.STDEV.S(H$5:H$486)</f>
        <v>-0.85809715029465583</v>
      </c>
      <c r="N380" s="6">
        <f>Table1[[#This Row],[PtsSD]]*$D$1+Table1[[#This Row],[AstSD]]*$E$1+Table1[[#This Row],[StlSD]]*$F$1+Table1[[#This Row],[BlkSD]]*$G$1+Table1[[#This Row],[RbdSD]]*$H$1</f>
        <v>-0.65642977693369475</v>
      </c>
    </row>
    <row r="381" spans="1:14" x14ac:dyDescent="0.25">
      <c r="A381" s="3">
        <v>377</v>
      </c>
      <c r="B381" s="3" t="s">
        <v>511</v>
      </c>
      <c r="C381" s="3" t="s">
        <v>31</v>
      </c>
      <c r="D381" s="4">
        <v>1</v>
      </c>
      <c r="E381" s="4">
        <v>1</v>
      </c>
      <c r="F381" s="4">
        <v>1</v>
      </c>
      <c r="G381" s="4">
        <v>0</v>
      </c>
      <c r="H381" s="4">
        <v>1</v>
      </c>
      <c r="I381" s="6">
        <f>(D381-AVERAGE(D$5:D$486))/_xlfn.STDEV.S(D$5:D$486)</f>
        <v>-1.2106575084427147</v>
      </c>
      <c r="J381" s="6">
        <f>(E381-AVERAGE(E$5:E$486))/_xlfn.STDEV.S(E$5:E$486)</f>
        <v>-0.42792624336670215</v>
      </c>
      <c r="K381" s="6">
        <f>(F381-AVERAGE(F$5:F$486))/_xlfn.STDEV.S(F$5:F$486)</f>
        <v>0.84029279835372694</v>
      </c>
      <c r="L381" s="6">
        <f>(G381-AVERAGE(G$5:G$486))/_xlfn.STDEV.S(G$5:G$486)</f>
        <v>-0.90217944976173425</v>
      </c>
      <c r="M381" s="6">
        <f>(H381-AVERAGE(H$5:H$486))/_xlfn.STDEV.S(H$5:H$486)</f>
        <v>-1.0197081013318827</v>
      </c>
      <c r="N381" s="6">
        <f>Table1[[#This Row],[PtsSD]]*$D$1+Table1[[#This Row],[AstSD]]*$E$1+Table1[[#This Row],[StlSD]]*$F$1+Table1[[#This Row],[BlkSD]]*$G$1+Table1[[#This Row],[RbdSD]]*$H$1</f>
        <v>-0.66200711918373245</v>
      </c>
    </row>
    <row r="382" spans="1:14" x14ac:dyDescent="0.25">
      <c r="A382" s="3">
        <v>378</v>
      </c>
      <c r="B382" s="3" t="s">
        <v>377</v>
      </c>
      <c r="C382" s="3" t="s">
        <v>76</v>
      </c>
      <c r="D382" s="4">
        <v>4.2</v>
      </c>
      <c r="E382" s="4">
        <v>0.3</v>
      </c>
      <c r="F382" s="4">
        <v>0.3</v>
      </c>
      <c r="G382" s="4">
        <v>0.2</v>
      </c>
      <c r="H382" s="4">
        <v>2</v>
      </c>
      <c r="I382" s="6">
        <f>(D382-AVERAGE(D$5:D$486))/_xlfn.STDEV.S(D$5:D$486)</f>
        <v>-0.66424264889392215</v>
      </c>
      <c r="J382" s="6">
        <f>(E382-AVERAGE(E$5:E$486))/_xlfn.STDEV.S(E$5:E$486)</f>
        <v>-0.81181966137235284</v>
      </c>
      <c r="K382" s="6">
        <f>(F382-AVERAGE(F$5:F$486))/_xlfn.STDEV.S(F$5:F$486)</f>
        <v>-0.76148567715219273</v>
      </c>
      <c r="L382" s="6">
        <f>(G382-AVERAGE(G$5:G$486))/_xlfn.STDEV.S(G$5:G$486)</f>
        <v>-0.44128862328038043</v>
      </c>
      <c r="M382" s="6">
        <f>(H382-AVERAGE(H$5:H$486))/_xlfn.STDEV.S(H$5:H$486)</f>
        <v>-0.61568072373881511</v>
      </c>
      <c r="N382" s="6">
        <f>Table1[[#This Row],[PtsSD]]*$D$1+Table1[[#This Row],[AstSD]]*$E$1+Table1[[#This Row],[StlSD]]*$F$1+Table1[[#This Row],[BlkSD]]*$G$1+Table1[[#This Row],[RbdSD]]*$H$1</f>
        <v>-0.66518901675529618</v>
      </c>
    </row>
    <row r="383" spans="1:14" x14ac:dyDescent="0.25">
      <c r="A383" s="3">
        <v>379</v>
      </c>
      <c r="B383" s="3" t="s">
        <v>364</v>
      </c>
      <c r="C383" s="3" t="s">
        <v>101</v>
      </c>
      <c r="D383" s="4">
        <v>4.5999999999999996</v>
      </c>
      <c r="E383" s="4">
        <v>0.3</v>
      </c>
      <c r="F383" s="4">
        <v>0.2</v>
      </c>
      <c r="G383" s="4">
        <v>0.3</v>
      </c>
      <c r="H383" s="4">
        <v>1.7</v>
      </c>
      <c r="I383" s="6">
        <f>(D383-AVERAGE(D$5:D$486))/_xlfn.STDEV.S(D$5:D$486)</f>
        <v>-0.59594079145032308</v>
      </c>
      <c r="J383" s="6">
        <f>(E383-AVERAGE(E$5:E$486))/_xlfn.STDEV.S(E$5:E$486)</f>
        <v>-0.81181966137235284</v>
      </c>
      <c r="K383" s="6">
        <f>(F383-AVERAGE(F$5:F$486))/_xlfn.STDEV.S(F$5:F$486)</f>
        <v>-0.99031117365303845</v>
      </c>
      <c r="L383" s="6">
        <f>(G383-AVERAGE(G$5:G$486))/_xlfn.STDEV.S(G$5:G$486)</f>
        <v>-0.21084321003970355</v>
      </c>
      <c r="M383" s="6">
        <f>(H383-AVERAGE(H$5:H$486))/_xlfn.STDEV.S(H$5:H$486)</f>
        <v>-0.73688893701673541</v>
      </c>
      <c r="N383" s="6">
        <f>Table1[[#This Row],[PtsSD]]*$D$1+Table1[[#This Row],[AstSD]]*$E$1+Table1[[#This Row],[StlSD]]*$F$1+Table1[[#This Row],[BlkSD]]*$G$1+Table1[[#This Row],[RbdSD]]*$H$1</f>
        <v>-0.6686971146668258</v>
      </c>
    </row>
    <row r="384" spans="1:14" x14ac:dyDescent="0.25">
      <c r="A384" s="3">
        <v>380</v>
      </c>
      <c r="B384" s="3" t="s">
        <v>400</v>
      </c>
      <c r="C384" s="3" t="s">
        <v>55</v>
      </c>
      <c r="D384" s="4">
        <v>3.7</v>
      </c>
      <c r="E384" s="4">
        <v>0.4</v>
      </c>
      <c r="F384" s="4">
        <v>0.4</v>
      </c>
      <c r="G384" s="4">
        <v>0.2</v>
      </c>
      <c r="H384" s="4">
        <v>1.7</v>
      </c>
      <c r="I384" s="6">
        <f>(D384-AVERAGE(D$5:D$486))/_xlfn.STDEV.S(D$5:D$486)</f>
        <v>-0.7496199706984209</v>
      </c>
      <c r="J384" s="6">
        <f>(E384-AVERAGE(E$5:E$486))/_xlfn.STDEV.S(E$5:E$486)</f>
        <v>-0.7569777445144027</v>
      </c>
      <c r="K384" s="6">
        <f>(F384-AVERAGE(F$5:F$486))/_xlfn.STDEV.S(F$5:F$486)</f>
        <v>-0.53266018065134701</v>
      </c>
      <c r="L384" s="6">
        <f>(G384-AVERAGE(G$5:G$486))/_xlfn.STDEV.S(G$5:G$486)</f>
        <v>-0.44128862328038043</v>
      </c>
      <c r="M384" s="6">
        <f>(H384-AVERAGE(H$5:H$486))/_xlfn.STDEV.S(H$5:H$486)</f>
        <v>-0.73688893701673541</v>
      </c>
      <c r="N384" s="6">
        <f>Table1[[#This Row],[PtsSD]]*$D$1+Table1[[#This Row],[AstSD]]*$E$1+Table1[[#This Row],[StlSD]]*$F$1+Table1[[#This Row],[BlkSD]]*$G$1+Table1[[#This Row],[RbdSD]]*$H$1</f>
        <v>-0.66975164810551291</v>
      </c>
    </row>
    <row r="385" spans="1:14" x14ac:dyDescent="0.25">
      <c r="A385" s="3">
        <v>381</v>
      </c>
      <c r="B385" s="3" t="s">
        <v>491</v>
      </c>
      <c r="C385" s="3" t="s">
        <v>33</v>
      </c>
      <c r="D385" s="4">
        <v>1.7</v>
      </c>
      <c r="E385" s="4">
        <v>0.3</v>
      </c>
      <c r="F385" s="4">
        <v>0.3</v>
      </c>
      <c r="G385" s="4">
        <v>0.3</v>
      </c>
      <c r="H385" s="4">
        <v>3.1</v>
      </c>
      <c r="I385" s="6">
        <f>(D385-AVERAGE(D$5:D$486))/_xlfn.STDEV.S(D$5:D$486)</f>
        <v>-1.0911292579164162</v>
      </c>
      <c r="J385" s="6">
        <f>(E385-AVERAGE(E$5:E$486))/_xlfn.STDEV.S(E$5:E$486)</f>
        <v>-0.81181966137235284</v>
      </c>
      <c r="K385" s="6">
        <f>(F385-AVERAGE(F$5:F$486))/_xlfn.STDEV.S(F$5:F$486)</f>
        <v>-0.76148567715219273</v>
      </c>
      <c r="L385" s="6">
        <f>(G385-AVERAGE(G$5:G$486))/_xlfn.STDEV.S(G$5:G$486)</f>
        <v>-0.21084321003970355</v>
      </c>
      <c r="M385" s="6">
        <f>(H385-AVERAGE(H$5:H$486))/_xlfn.STDEV.S(H$5:H$486)</f>
        <v>-0.17125060838644063</v>
      </c>
      <c r="N385" s="6">
        <f>Table1[[#This Row],[PtsSD]]*$D$1+Table1[[#This Row],[AstSD]]*$E$1+Table1[[#This Row],[StlSD]]*$F$1+Table1[[#This Row],[BlkSD]]*$G$1+Table1[[#This Row],[RbdSD]]*$H$1</f>
        <v>-0.66980216440546791</v>
      </c>
    </row>
    <row r="386" spans="1:14" x14ac:dyDescent="0.25">
      <c r="A386" s="3">
        <v>382</v>
      </c>
      <c r="B386" s="3" t="s">
        <v>384</v>
      </c>
      <c r="C386" s="3" t="s">
        <v>35</v>
      </c>
      <c r="D386" s="4">
        <v>4</v>
      </c>
      <c r="E386" s="4">
        <v>0.8</v>
      </c>
      <c r="F386" s="4">
        <v>0.2</v>
      </c>
      <c r="G386" s="4">
        <v>0.2</v>
      </c>
      <c r="H386" s="4">
        <v>1.8</v>
      </c>
      <c r="I386" s="6">
        <f>(D386-AVERAGE(D$5:D$486))/_xlfn.STDEV.S(D$5:D$486)</f>
        <v>-0.69839357761572163</v>
      </c>
      <c r="J386" s="6">
        <f>(E386-AVERAGE(E$5:E$486))/_xlfn.STDEV.S(E$5:E$486)</f>
        <v>-0.53761007708260233</v>
      </c>
      <c r="K386" s="6">
        <f>(F386-AVERAGE(F$5:F$486))/_xlfn.STDEV.S(F$5:F$486)</f>
        <v>-0.99031117365303845</v>
      </c>
      <c r="L386" s="6">
        <f>(G386-AVERAGE(G$5:G$486))/_xlfn.STDEV.S(G$5:G$486)</f>
        <v>-0.44128862328038043</v>
      </c>
      <c r="M386" s="6">
        <f>(H386-AVERAGE(H$5:H$486))/_xlfn.STDEV.S(H$5:H$486)</f>
        <v>-0.69648619925742861</v>
      </c>
      <c r="N386" s="6">
        <f>Table1[[#This Row],[PtsSD]]*$D$1+Table1[[#This Row],[AstSD]]*$E$1+Table1[[#This Row],[StlSD]]*$F$1+Table1[[#This Row],[BlkSD]]*$G$1+Table1[[#This Row],[RbdSD]]*$H$1</f>
        <v>-0.67107729809273553</v>
      </c>
    </row>
    <row r="387" spans="1:14" x14ac:dyDescent="0.25">
      <c r="A387" s="3">
        <v>383</v>
      </c>
      <c r="B387" s="3" t="s">
        <v>392</v>
      </c>
      <c r="C387" s="3" t="s">
        <v>80</v>
      </c>
      <c r="D387" s="4">
        <v>3.8</v>
      </c>
      <c r="E387" s="4">
        <v>0.5</v>
      </c>
      <c r="F387" s="4">
        <v>0.1</v>
      </c>
      <c r="G387" s="4">
        <v>0.3</v>
      </c>
      <c r="H387" s="4">
        <v>2.2999999999999998</v>
      </c>
      <c r="I387" s="6">
        <f>(D387-AVERAGE(D$5:D$486))/_xlfn.STDEV.S(D$5:D$486)</f>
        <v>-0.73254450633752122</v>
      </c>
      <c r="J387" s="6">
        <f>(E387-AVERAGE(E$5:E$486))/_xlfn.STDEV.S(E$5:E$486)</f>
        <v>-0.70213582765645266</v>
      </c>
      <c r="K387" s="6">
        <f>(F387-AVERAGE(F$5:F$486))/_xlfn.STDEV.S(F$5:F$486)</f>
        <v>-1.2191366701538842</v>
      </c>
      <c r="L387" s="6">
        <f>(G387-AVERAGE(G$5:G$486))/_xlfn.STDEV.S(G$5:G$486)</f>
        <v>-0.21084321003970355</v>
      </c>
      <c r="M387" s="6">
        <f>(H387-AVERAGE(H$5:H$486))/_xlfn.STDEV.S(H$5:H$486)</f>
        <v>-0.49447251046089491</v>
      </c>
      <c r="N387" s="6">
        <f>Table1[[#This Row],[PtsSD]]*$D$1+Table1[[#This Row],[AstSD]]*$E$1+Table1[[#This Row],[StlSD]]*$F$1+Table1[[#This Row],[BlkSD]]*$G$1+Table1[[#This Row],[RbdSD]]*$H$1</f>
        <v>-0.67358200155376402</v>
      </c>
    </row>
    <row r="388" spans="1:14" x14ac:dyDescent="0.25">
      <c r="A388" s="3">
        <v>384</v>
      </c>
      <c r="B388" s="3" t="s">
        <v>485</v>
      </c>
      <c r="C388" s="3" t="s">
        <v>37</v>
      </c>
      <c r="D388" s="4">
        <v>1.8</v>
      </c>
      <c r="E388" s="4">
        <v>0.6</v>
      </c>
      <c r="F388" s="4">
        <v>0.3</v>
      </c>
      <c r="G388" s="4">
        <v>0.2</v>
      </c>
      <c r="H388" s="4">
        <v>3</v>
      </c>
      <c r="I388" s="6">
        <f>(D388-AVERAGE(D$5:D$486))/_xlfn.STDEV.S(D$5:D$486)</f>
        <v>-1.0740537935555166</v>
      </c>
      <c r="J388" s="6">
        <f>(E388-AVERAGE(E$5:E$486))/_xlfn.STDEV.S(E$5:E$486)</f>
        <v>-0.64729391079850263</v>
      </c>
      <c r="K388" s="6">
        <f>(F388-AVERAGE(F$5:F$486))/_xlfn.STDEV.S(F$5:F$486)</f>
        <v>-0.76148567715219273</v>
      </c>
      <c r="L388" s="6">
        <f>(G388-AVERAGE(G$5:G$486))/_xlfn.STDEV.S(G$5:G$486)</f>
        <v>-0.44128862328038043</v>
      </c>
      <c r="M388" s="6">
        <f>(H388-AVERAGE(H$5:H$486))/_xlfn.STDEV.S(H$5:H$486)</f>
        <v>-0.21165334614574743</v>
      </c>
      <c r="N388" s="6">
        <f>Table1[[#This Row],[PtsSD]]*$D$1+Table1[[#This Row],[AstSD]]*$E$1+Table1[[#This Row],[StlSD]]*$F$1+Table1[[#This Row],[BlkSD]]*$G$1+Table1[[#This Row],[RbdSD]]*$H$1</f>
        <v>-0.674421734520391</v>
      </c>
    </row>
    <row r="389" spans="1:14" x14ac:dyDescent="0.25">
      <c r="A389" s="3">
        <v>385</v>
      </c>
      <c r="B389" s="3" t="s">
        <v>428</v>
      </c>
      <c r="C389" s="3" t="s">
        <v>39</v>
      </c>
      <c r="D389" s="4">
        <v>3.1</v>
      </c>
      <c r="E389" s="4">
        <v>0.7</v>
      </c>
      <c r="F389" s="4">
        <v>0.6</v>
      </c>
      <c r="G389" s="4">
        <v>0</v>
      </c>
      <c r="H389" s="4">
        <v>1.6</v>
      </c>
      <c r="I389" s="6">
        <f>(D389-AVERAGE(D$5:D$486))/_xlfn.STDEV.S(D$5:D$486)</f>
        <v>-0.85207275686381967</v>
      </c>
      <c r="J389" s="6">
        <f>(E389-AVERAGE(E$5:E$486))/_xlfn.STDEV.S(E$5:E$486)</f>
        <v>-0.59245199394055248</v>
      </c>
      <c r="K389" s="6">
        <f>(F389-AVERAGE(F$5:F$486))/_xlfn.STDEV.S(F$5:F$486)</f>
        <v>-7.5009187649655806E-2</v>
      </c>
      <c r="L389" s="6">
        <f>(G389-AVERAGE(G$5:G$486))/_xlfn.STDEV.S(G$5:G$486)</f>
        <v>-0.90217944976173425</v>
      </c>
      <c r="M389" s="6">
        <f>(H389-AVERAGE(H$5:H$486))/_xlfn.STDEV.S(H$5:H$486)</f>
        <v>-0.77729167477604222</v>
      </c>
      <c r="N389" s="6">
        <f>Table1[[#This Row],[PtsSD]]*$D$1+Table1[[#This Row],[AstSD]]*$E$1+Table1[[#This Row],[StlSD]]*$F$1+Table1[[#This Row],[BlkSD]]*$G$1+Table1[[#This Row],[RbdSD]]*$H$1</f>
        <v>-0.67614885641417333</v>
      </c>
    </row>
    <row r="390" spans="1:14" x14ac:dyDescent="0.25">
      <c r="A390" s="3">
        <v>386</v>
      </c>
      <c r="B390" s="3" t="s">
        <v>440</v>
      </c>
      <c r="C390" s="3" t="s">
        <v>60</v>
      </c>
      <c r="D390" s="4">
        <v>2.9</v>
      </c>
      <c r="E390" s="4">
        <v>0.6</v>
      </c>
      <c r="F390" s="4">
        <v>0.5</v>
      </c>
      <c r="G390" s="4">
        <v>0.1</v>
      </c>
      <c r="H390" s="4">
        <v>1.8</v>
      </c>
      <c r="I390" s="6">
        <f>(D390-AVERAGE(D$5:D$486))/_xlfn.STDEV.S(D$5:D$486)</f>
        <v>-0.88622368558561904</v>
      </c>
      <c r="J390" s="6">
        <f>(E390-AVERAGE(E$5:E$486))/_xlfn.STDEV.S(E$5:E$486)</f>
        <v>-0.64729391079850263</v>
      </c>
      <c r="K390" s="6">
        <f>(F390-AVERAGE(F$5:F$486))/_xlfn.STDEV.S(F$5:F$486)</f>
        <v>-0.30383468415050141</v>
      </c>
      <c r="L390" s="6">
        <f>(G390-AVERAGE(G$5:G$486))/_xlfn.STDEV.S(G$5:G$486)</f>
        <v>-0.67173403652105745</v>
      </c>
      <c r="M390" s="6">
        <f>(H390-AVERAGE(H$5:H$486))/_xlfn.STDEV.S(H$5:H$486)</f>
        <v>-0.69648619925742861</v>
      </c>
      <c r="N390" s="6">
        <f>Table1[[#This Row],[PtsSD]]*$D$1+Table1[[#This Row],[AstSD]]*$E$1+Table1[[#This Row],[StlSD]]*$F$1+Table1[[#This Row],[BlkSD]]*$G$1+Table1[[#This Row],[RbdSD]]*$H$1</f>
        <v>-0.68095843578760573</v>
      </c>
    </row>
    <row r="391" spans="1:14" x14ac:dyDescent="0.25">
      <c r="A391" s="3">
        <v>387</v>
      </c>
      <c r="B391" s="3" t="s">
        <v>452</v>
      </c>
      <c r="C391" s="3" t="s">
        <v>76</v>
      </c>
      <c r="D391" s="4">
        <v>2.6</v>
      </c>
      <c r="E391" s="4">
        <v>1.7</v>
      </c>
      <c r="F391" s="4">
        <v>0.3</v>
      </c>
      <c r="G391" s="4">
        <v>0.1</v>
      </c>
      <c r="H391" s="4">
        <v>1.3</v>
      </c>
      <c r="I391" s="6">
        <f>(D391-AVERAGE(D$5:D$486))/_xlfn.STDEV.S(D$5:D$486)</f>
        <v>-0.93745007866831853</v>
      </c>
      <c r="J391" s="6">
        <f>(E391-AVERAGE(E$5:E$486))/_xlfn.STDEV.S(E$5:E$486)</f>
        <v>-4.4032825361051547E-2</v>
      </c>
      <c r="K391" s="6">
        <f>(F391-AVERAGE(F$5:F$486))/_xlfn.STDEV.S(F$5:F$486)</f>
        <v>-0.76148567715219273</v>
      </c>
      <c r="L391" s="6">
        <f>(G391-AVERAGE(G$5:G$486))/_xlfn.STDEV.S(G$5:G$486)</f>
        <v>-0.67173403652105745</v>
      </c>
      <c r="M391" s="6">
        <f>(H391-AVERAGE(H$5:H$486))/_xlfn.STDEV.S(H$5:H$486)</f>
        <v>-0.89849988805396264</v>
      </c>
      <c r="N391" s="6">
        <f>Table1[[#This Row],[PtsSD]]*$D$1+Table1[[#This Row],[AstSD]]*$E$1+Table1[[#This Row],[StlSD]]*$F$1+Table1[[#This Row],[BlkSD]]*$G$1+Table1[[#This Row],[RbdSD]]*$H$1</f>
        <v>-0.68472452333448608</v>
      </c>
    </row>
    <row r="392" spans="1:14" x14ac:dyDescent="0.25">
      <c r="A392" s="3">
        <v>388</v>
      </c>
      <c r="B392" s="3" t="s">
        <v>445</v>
      </c>
      <c r="C392" s="3" t="s">
        <v>46</v>
      </c>
      <c r="D392" s="4">
        <v>2.8</v>
      </c>
      <c r="E392" s="4">
        <v>1.5</v>
      </c>
      <c r="F392" s="4">
        <v>0.5</v>
      </c>
      <c r="G392" s="4">
        <v>0</v>
      </c>
      <c r="H392" s="4">
        <v>0.9</v>
      </c>
      <c r="I392" s="6">
        <f>(D392-AVERAGE(D$5:D$486))/_xlfn.STDEV.S(D$5:D$486)</f>
        <v>-0.90329914994651894</v>
      </c>
      <c r="J392" s="6">
        <f>(E392-AVERAGE(E$5:E$486))/_xlfn.STDEV.S(E$5:E$486)</f>
        <v>-0.1537166590769517</v>
      </c>
      <c r="K392" s="6">
        <f>(F392-AVERAGE(F$5:F$486))/_xlfn.STDEV.S(F$5:F$486)</f>
        <v>-0.30383468415050141</v>
      </c>
      <c r="L392" s="6">
        <f>(G392-AVERAGE(G$5:G$486))/_xlfn.STDEV.S(G$5:G$486)</f>
        <v>-0.90217944976173425</v>
      </c>
      <c r="M392" s="6">
        <f>(H392-AVERAGE(H$5:H$486))/_xlfn.STDEV.S(H$5:H$486)</f>
        <v>-1.0601108390911895</v>
      </c>
      <c r="N392" s="6">
        <f>Table1[[#This Row],[PtsSD]]*$D$1+Table1[[#This Row],[AstSD]]*$E$1+Table1[[#This Row],[StlSD]]*$F$1+Table1[[#This Row],[BlkSD]]*$G$1+Table1[[#This Row],[RbdSD]]*$H$1</f>
        <v>-0.69465736470441919</v>
      </c>
    </row>
    <row r="393" spans="1:14" x14ac:dyDescent="0.25">
      <c r="A393" s="3">
        <v>389</v>
      </c>
      <c r="B393" s="3" t="s">
        <v>411</v>
      </c>
      <c r="C393" s="3" t="s">
        <v>21</v>
      </c>
      <c r="D393" s="4">
        <v>3.5</v>
      </c>
      <c r="E393" s="4">
        <v>0.4</v>
      </c>
      <c r="F393" s="4">
        <v>0.2</v>
      </c>
      <c r="G393" s="4">
        <v>0.3</v>
      </c>
      <c r="H393" s="4">
        <v>1.8</v>
      </c>
      <c r="I393" s="6">
        <f>(D393-AVERAGE(D$5:D$486))/_xlfn.STDEV.S(D$5:D$486)</f>
        <v>-0.78377089942022049</v>
      </c>
      <c r="J393" s="6">
        <f>(E393-AVERAGE(E$5:E$486))/_xlfn.STDEV.S(E$5:E$486)</f>
        <v>-0.7569777445144027</v>
      </c>
      <c r="K393" s="6">
        <f>(F393-AVERAGE(F$5:F$486))/_xlfn.STDEV.S(F$5:F$486)</f>
        <v>-0.99031117365303845</v>
      </c>
      <c r="L393" s="6">
        <f>(G393-AVERAGE(G$5:G$486))/_xlfn.STDEV.S(G$5:G$486)</f>
        <v>-0.21084321003970355</v>
      </c>
      <c r="M393" s="6">
        <f>(H393-AVERAGE(H$5:H$486))/_xlfn.STDEV.S(H$5:H$486)</f>
        <v>-0.69648619925742861</v>
      </c>
      <c r="N393" s="6">
        <f>Table1[[#This Row],[PtsSD]]*$D$1+Table1[[#This Row],[AstSD]]*$E$1+Table1[[#This Row],[StlSD]]*$F$1+Table1[[#This Row],[BlkSD]]*$G$1+Table1[[#This Row],[RbdSD]]*$H$1</f>
        <v>-0.70599721613434374</v>
      </c>
    </row>
    <row r="394" spans="1:14" x14ac:dyDescent="0.25">
      <c r="A394" s="3">
        <v>390</v>
      </c>
      <c r="B394" s="3" t="s">
        <v>348</v>
      </c>
      <c r="C394" s="3" t="s">
        <v>25</v>
      </c>
      <c r="D394" s="4">
        <v>4.9000000000000004</v>
      </c>
      <c r="E394" s="4">
        <v>0.5</v>
      </c>
      <c r="F394" s="4">
        <v>0.2</v>
      </c>
      <c r="G394" s="4">
        <v>0.2</v>
      </c>
      <c r="H394" s="4">
        <v>1.2</v>
      </c>
      <c r="I394" s="6">
        <f>(D394-AVERAGE(D$5:D$486))/_xlfn.STDEV.S(D$5:D$486)</f>
        <v>-0.5447143983676237</v>
      </c>
      <c r="J394" s="6">
        <f>(E394-AVERAGE(E$5:E$486))/_xlfn.STDEV.S(E$5:E$486)</f>
        <v>-0.70213582765645266</v>
      </c>
      <c r="K394" s="6">
        <f>(F394-AVERAGE(F$5:F$486))/_xlfn.STDEV.S(F$5:F$486)</f>
        <v>-0.99031117365303845</v>
      </c>
      <c r="L394" s="6">
        <f>(G394-AVERAGE(G$5:G$486))/_xlfn.STDEV.S(G$5:G$486)</f>
        <v>-0.44128862328038043</v>
      </c>
      <c r="M394" s="6">
        <f>(H394-AVERAGE(H$5:H$486))/_xlfn.STDEV.S(H$5:H$486)</f>
        <v>-0.93890262581326922</v>
      </c>
      <c r="N394" s="6">
        <f>Table1[[#This Row],[PtsSD]]*$D$1+Table1[[#This Row],[AstSD]]*$E$1+Table1[[#This Row],[StlSD]]*$F$1+Table1[[#This Row],[BlkSD]]*$G$1+Table1[[#This Row],[RbdSD]]*$H$1</f>
        <v>-0.70636197974424431</v>
      </c>
    </row>
    <row r="395" spans="1:14" x14ac:dyDescent="0.25">
      <c r="A395" s="3">
        <v>391</v>
      </c>
      <c r="B395" s="3" t="s">
        <v>423</v>
      </c>
      <c r="C395" s="3" t="s">
        <v>95</v>
      </c>
      <c r="D395" s="4">
        <v>3.2</v>
      </c>
      <c r="E395" s="4">
        <v>0.5</v>
      </c>
      <c r="F395" s="4">
        <v>0.2</v>
      </c>
      <c r="G395" s="4">
        <v>0.2</v>
      </c>
      <c r="H395" s="4">
        <v>2.1</v>
      </c>
      <c r="I395" s="6">
        <f>(D395-AVERAGE(D$5:D$486))/_xlfn.STDEV.S(D$5:D$486)</f>
        <v>-0.83499729250291976</v>
      </c>
      <c r="J395" s="6">
        <f>(E395-AVERAGE(E$5:E$486))/_xlfn.STDEV.S(E$5:E$486)</f>
        <v>-0.70213582765645266</v>
      </c>
      <c r="K395" s="6">
        <f>(F395-AVERAGE(F$5:F$486))/_xlfn.STDEV.S(F$5:F$486)</f>
        <v>-0.99031117365303845</v>
      </c>
      <c r="L395" s="6">
        <f>(G395-AVERAGE(G$5:G$486))/_xlfn.STDEV.S(G$5:G$486)</f>
        <v>-0.44128862328038043</v>
      </c>
      <c r="M395" s="6">
        <f>(H395-AVERAGE(H$5:H$486))/_xlfn.STDEV.S(H$5:H$486)</f>
        <v>-0.5752779859795083</v>
      </c>
      <c r="N395" s="6">
        <f>Table1[[#This Row],[PtsSD]]*$D$1+Table1[[#This Row],[AstSD]]*$E$1+Table1[[#This Row],[StlSD]]*$F$1+Table1[[#This Row],[BlkSD]]*$G$1+Table1[[#This Row],[RbdSD]]*$H$1</f>
        <v>-0.72072192001808089</v>
      </c>
    </row>
    <row r="396" spans="1:14" x14ac:dyDescent="0.25">
      <c r="A396" s="3">
        <v>392</v>
      </c>
      <c r="B396" s="3" t="s">
        <v>435</v>
      </c>
      <c r="C396" s="3" t="s">
        <v>60</v>
      </c>
      <c r="D396" s="4">
        <v>3</v>
      </c>
      <c r="E396" s="4">
        <v>0.2</v>
      </c>
      <c r="F396" s="4">
        <v>0.4</v>
      </c>
      <c r="G396" s="4">
        <v>0.1</v>
      </c>
      <c r="H396" s="4">
        <v>2.2000000000000002</v>
      </c>
      <c r="I396" s="6">
        <f>(D396-AVERAGE(D$5:D$486))/_xlfn.STDEV.S(D$5:D$486)</f>
        <v>-0.86914822122471935</v>
      </c>
      <c r="J396" s="6">
        <f>(E396-AVERAGE(E$5:E$486))/_xlfn.STDEV.S(E$5:E$486)</f>
        <v>-0.86666157823030299</v>
      </c>
      <c r="K396" s="6">
        <f>(F396-AVERAGE(F$5:F$486))/_xlfn.STDEV.S(F$5:F$486)</f>
        <v>-0.53266018065134701</v>
      </c>
      <c r="L396" s="6">
        <f>(G396-AVERAGE(G$5:G$486))/_xlfn.STDEV.S(G$5:G$486)</f>
        <v>-0.67173403652105745</v>
      </c>
      <c r="M396" s="6">
        <f>(H396-AVERAGE(H$5:H$486))/_xlfn.STDEV.S(H$5:H$486)</f>
        <v>-0.53487524822020149</v>
      </c>
      <c r="N396" s="6">
        <f>Table1[[#This Row],[PtsSD]]*$D$1+Table1[[#This Row],[AstSD]]*$E$1+Table1[[#This Row],[StlSD]]*$F$1+Table1[[#This Row],[BlkSD]]*$G$1+Table1[[#This Row],[RbdSD]]*$H$1</f>
        <v>-0.72171096423337744</v>
      </c>
    </row>
    <row r="397" spans="1:14" x14ac:dyDescent="0.25">
      <c r="A397" s="3">
        <v>393</v>
      </c>
      <c r="B397" s="3" t="s">
        <v>416</v>
      </c>
      <c r="C397" s="3" t="s">
        <v>27</v>
      </c>
      <c r="D397" s="4">
        <v>3.4</v>
      </c>
      <c r="E397" s="4">
        <v>0.4</v>
      </c>
      <c r="F397" s="4">
        <v>0.3</v>
      </c>
      <c r="G397" s="4">
        <v>0</v>
      </c>
      <c r="H397" s="4">
        <v>2.5</v>
      </c>
      <c r="I397" s="6">
        <f>(D397-AVERAGE(D$5:D$486))/_xlfn.STDEV.S(D$5:D$486)</f>
        <v>-0.80084636378112017</v>
      </c>
      <c r="J397" s="6">
        <f>(E397-AVERAGE(E$5:E$486))/_xlfn.STDEV.S(E$5:E$486)</f>
        <v>-0.7569777445144027</v>
      </c>
      <c r="K397" s="6">
        <f>(F397-AVERAGE(F$5:F$486))/_xlfn.STDEV.S(F$5:F$486)</f>
        <v>-0.76148567715219273</v>
      </c>
      <c r="L397" s="6">
        <f>(G397-AVERAGE(G$5:G$486))/_xlfn.STDEV.S(G$5:G$486)</f>
        <v>-0.90217944976173425</v>
      </c>
      <c r="M397" s="6">
        <f>(H397-AVERAGE(H$5:H$486))/_xlfn.STDEV.S(H$5:H$486)</f>
        <v>-0.4136670349422813</v>
      </c>
      <c r="N397" s="6">
        <f>Table1[[#This Row],[PtsSD]]*$D$1+Table1[[#This Row],[AstSD]]*$E$1+Table1[[#This Row],[StlSD]]*$F$1+Table1[[#This Row],[BlkSD]]*$G$1+Table1[[#This Row],[RbdSD]]*$H$1</f>
        <v>-0.72393263406276187</v>
      </c>
    </row>
    <row r="398" spans="1:14" x14ac:dyDescent="0.25">
      <c r="A398" s="3">
        <v>394</v>
      </c>
      <c r="B398" s="3" t="s">
        <v>449</v>
      </c>
      <c r="C398" s="3" t="s">
        <v>53</v>
      </c>
      <c r="D398" s="4">
        <v>2.7</v>
      </c>
      <c r="E398" s="4">
        <v>1.5</v>
      </c>
      <c r="F398" s="4">
        <v>0.3</v>
      </c>
      <c r="G398" s="4">
        <v>0.1</v>
      </c>
      <c r="H398" s="4">
        <v>1</v>
      </c>
      <c r="I398" s="6">
        <f>(D398-AVERAGE(D$5:D$486))/_xlfn.STDEV.S(D$5:D$486)</f>
        <v>-0.92037461430741863</v>
      </c>
      <c r="J398" s="6">
        <f>(E398-AVERAGE(E$5:E$486))/_xlfn.STDEV.S(E$5:E$486)</f>
        <v>-0.1537166590769517</v>
      </c>
      <c r="K398" s="6">
        <f>(F398-AVERAGE(F$5:F$486))/_xlfn.STDEV.S(F$5:F$486)</f>
        <v>-0.76148567715219273</v>
      </c>
      <c r="L398" s="6">
        <f>(G398-AVERAGE(G$5:G$486))/_xlfn.STDEV.S(G$5:G$486)</f>
        <v>-0.67173403652105745</v>
      </c>
      <c r="M398" s="6">
        <f>(H398-AVERAGE(H$5:H$486))/_xlfn.STDEV.S(H$5:H$486)</f>
        <v>-1.0197081013318827</v>
      </c>
      <c r="N398" s="6">
        <f>Table1[[#This Row],[PtsSD]]*$D$1+Table1[[#This Row],[AstSD]]*$E$1+Table1[[#This Row],[StlSD]]*$F$1+Table1[[#This Row],[BlkSD]]*$G$1+Table1[[#This Row],[RbdSD]]*$H$1</f>
        <v>-0.72578029342497996</v>
      </c>
    </row>
    <row r="399" spans="1:14" x14ac:dyDescent="0.25">
      <c r="A399" s="3">
        <v>395</v>
      </c>
      <c r="B399" s="3" t="s">
        <v>490</v>
      </c>
      <c r="C399" s="3" t="s">
        <v>31</v>
      </c>
      <c r="D399" s="4">
        <v>1.7</v>
      </c>
      <c r="E399" s="4">
        <v>0.6</v>
      </c>
      <c r="F399" s="4">
        <v>0.7</v>
      </c>
      <c r="G399" s="4">
        <v>0.1</v>
      </c>
      <c r="H399" s="4">
        <v>1.1000000000000001</v>
      </c>
      <c r="I399" s="6">
        <f>(D399-AVERAGE(D$5:D$486))/_xlfn.STDEV.S(D$5:D$486)</f>
        <v>-1.0911292579164162</v>
      </c>
      <c r="J399" s="6">
        <f>(E399-AVERAGE(E$5:E$486))/_xlfn.STDEV.S(E$5:E$486)</f>
        <v>-0.64729391079850263</v>
      </c>
      <c r="K399" s="6">
        <f>(F399-AVERAGE(F$5:F$486))/_xlfn.STDEV.S(F$5:F$486)</f>
        <v>0.1538163088511898</v>
      </c>
      <c r="L399" s="6">
        <f>(G399-AVERAGE(G$5:G$486))/_xlfn.STDEV.S(G$5:G$486)</f>
        <v>-0.67173403652105745</v>
      </c>
      <c r="M399" s="6">
        <f>(H399-AVERAGE(H$5:H$486))/_xlfn.STDEV.S(H$5:H$486)</f>
        <v>-0.97930536357257603</v>
      </c>
      <c r="N399" s="6">
        <f>Table1[[#This Row],[PtsSD]]*$D$1+Table1[[#This Row],[AstSD]]*$E$1+Table1[[#This Row],[StlSD]]*$F$1+Table1[[#This Row],[BlkSD]]*$G$1+Table1[[#This Row],[RbdSD]]*$H$1</f>
        <v>-0.73034629139962071</v>
      </c>
    </row>
    <row r="400" spans="1:14" x14ac:dyDescent="0.25">
      <c r="A400" s="3">
        <v>396</v>
      </c>
      <c r="B400" s="3" t="s">
        <v>453</v>
      </c>
      <c r="C400" s="3" t="s">
        <v>35</v>
      </c>
      <c r="D400" s="4">
        <v>2.5</v>
      </c>
      <c r="E400" s="4">
        <v>0.5</v>
      </c>
      <c r="F400" s="4">
        <v>0.2</v>
      </c>
      <c r="G400" s="4">
        <v>0.1</v>
      </c>
      <c r="H400" s="4">
        <v>2.8</v>
      </c>
      <c r="I400" s="6">
        <f>(D400-AVERAGE(D$5:D$486))/_xlfn.STDEV.S(D$5:D$486)</f>
        <v>-0.95452554302921822</v>
      </c>
      <c r="J400" s="6">
        <f>(E400-AVERAGE(E$5:E$486))/_xlfn.STDEV.S(E$5:E$486)</f>
        <v>-0.70213582765645266</v>
      </c>
      <c r="K400" s="6">
        <f>(F400-AVERAGE(F$5:F$486))/_xlfn.STDEV.S(F$5:F$486)</f>
        <v>-0.99031117365303845</v>
      </c>
      <c r="L400" s="6">
        <f>(G400-AVERAGE(G$5:G$486))/_xlfn.STDEV.S(G$5:G$486)</f>
        <v>-0.67173403652105745</v>
      </c>
      <c r="M400" s="6">
        <f>(H400-AVERAGE(H$5:H$486))/_xlfn.STDEV.S(H$5:H$486)</f>
        <v>-0.29245882166436105</v>
      </c>
      <c r="N400" s="6">
        <f>Table1[[#This Row],[PtsSD]]*$D$1+Table1[[#This Row],[AstSD]]*$E$1+Table1[[#This Row],[StlSD]]*$F$1+Table1[[#This Row],[BlkSD]]*$G$1+Table1[[#This Row],[RbdSD]]*$H$1</f>
        <v>-0.73458337429904252</v>
      </c>
    </row>
    <row r="401" spans="1:14" x14ac:dyDescent="0.25">
      <c r="A401" s="3">
        <v>397</v>
      </c>
      <c r="B401" s="3" t="s">
        <v>494</v>
      </c>
      <c r="C401" s="3" t="s">
        <v>108</v>
      </c>
      <c r="D401" s="4">
        <v>1.6</v>
      </c>
      <c r="E401" s="4">
        <v>0.3</v>
      </c>
      <c r="F401" s="4">
        <v>0.2</v>
      </c>
      <c r="G401" s="4">
        <v>0.4</v>
      </c>
      <c r="H401" s="4">
        <v>2.2000000000000002</v>
      </c>
      <c r="I401" s="6">
        <f>(D401-AVERAGE(D$5:D$486))/_xlfn.STDEV.S(D$5:D$486)</f>
        <v>-1.1082047222773161</v>
      </c>
      <c r="J401" s="6">
        <f>(E401-AVERAGE(E$5:E$486))/_xlfn.STDEV.S(E$5:E$486)</f>
        <v>-0.81181966137235284</v>
      </c>
      <c r="K401" s="6">
        <f>(F401-AVERAGE(F$5:F$486))/_xlfn.STDEV.S(F$5:F$486)</f>
        <v>-0.99031117365303845</v>
      </c>
      <c r="L401" s="6">
        <f>(G401-AVERAGE(G$5:G$486))/_xlfn.STDEV.S(G$5:G$486)</f>
        <v>1.9602203200973445E-2</v>
      </c>
      <c r="M401" s="6">
        <f>(H401-AVERAGE(H$5:H$486))/_xlfn.STDEV.S(H$5:H$486)</f>
        <v>-0.53487524822020149</v>
      </c>
      <c r="N401" s="6">
        <f>Table1[[#This Row],[PtsSD]]*$D$1+Table1[[#This Row],[AstSD]]*$E$1+Table1[[#This Row],[StlSD]]*$F$1+Table1[[#This Row],[BlkSD]]*$G$1+Table1[[#This Row],[RbdSD]]*$H$1</f>
        <v>-0.74740674416951558</v>
      </c>
    </row>
    <row r="402" spans="1:14" x14ac:dyDescent="0.25">
      <c r="A402" s="3">
        <v>398</v>
      </c>
      <c r="B402" s="3" t="s">
        <v>464</v>
      </c>
      <c r="C402" s="3" t="s">
        <v>39</v>
      </c>
      <c r="D402" s="4">
        <v>2.2999999999999998</v>
      </c>
      <c r="E402" s="4">
        <v>0.7</v>
      </c>
      <c r="F402" s="4">
        <v>0.3</v>
      </c>
      <c r="G402" s="4">
        <v>0.1</v>
      </c>
      <c r="H402" s="4">
        <v>2</v>
      </c>
      <c r="I402" s="6">
        <f>(D402-AVERAGE(D$5:D$486))/_xlfn.STDEV.S(D$5:D$486)</f>
        <v>-0.9886764717510178</v>
      </c>
      <c r="J402" s="6">
        <f>(E402-AVERAGE(E$5:E$486))/_xlfn.STDEV.S(E$5:E$486)</f>
        <v>-0.59245199394055248</v>
      </c>
      <c r="K402" s="6">
        <f>(F402-AVERAGE(F$5:F$486))/_xlfn.STDEV.S(F$5:F$486)</f>
        <v>-0.76148567715219273</v>
      </c>
      <c r="L402" s="6">
        <f>(G402-AVERAGE(G$5:G$486))/_xlfn.STDEV.S(G$5:G$486)</f>
        <v>-0.67173403652105745</v>
      </c>
      <c r="M402" s="6">
        <f>(H402-AVERAGE(H$5:H$486))/_xlfn.STDEV.S(H$5:H$486)</f>
        <v>-0.61568072373881511</v>
      </c>
      <c r="N402" s="6">
        <f>Table1[[#This Row],[PtsSD]]*$D$1+Table1[[#This Row],[AstSD]]*$E$1+Table1[[#This Row],[StlSD]]*$F$1+Table1[[#This Row],[BlkSD]]*$G$1+Table1[[#This Row],[RbdSD]]*$H$1</f>
        <v>-0.75321244211216642</v>
      </c>
    </row>
    <row r="403" spans="1:14" x14ac:dyDescent="0.25">
      <c r="A403" s="3">
        <v>399</v>
      </c>
      <c r="B403" s="3" t="s">
        <v>412</v>
      </c>
      <c r="C403" s="3" t="s">
        <v>29</v>
      </c>
      <c r="D403" s="4">
        <v>3.5</v>
      </c>
      <c r="E403" s="4">
        <v>0</v>
      </c>
      <c r="F403" s="4">
        <v>0.1</v>
      </c>
      <c r="G403" s="4">
        <v>0.2</v>
      </c>
      <c r="H403" s="4">
        <v>2.5</v>
      </c>
      <c r="I403" s="6">
        <f>(D403-AVERAGE(D$5:D$486))/_xlfn.STDEV.S(D$5:D$486)</f>
        <v>-0.78377089942022049</v>
      </c>
      <c r="J403" s="6">
        <f>(E403-AVERAGE(E$5:E$486))/_xlfn.STDEV.S(E$5:E$486)</f>
        <v>-0.97634541194620306</v>
      </c>
      <c r="K403" s="6">
        <f>(F403-AVERAGE(F$5:F$486))/_xlfn.STDEV.S(F$5:F$486)</f>
        <v>-1.2191366701538842</v>
      </c>
      <c r="L403" s="6">
        <f>(G403-AVERAGE(G$5:G$486))/_xlfn.STDEV.S(G$5:G$486)</f>
        <v>-0.44128862328038043</v>
      </c>
      <c r="M403" s="6">
        <f>(H403-AVERAGE(H$5:H$486))/_xlfn.STDEV.S(H$5:H$486)</f>
        <v>-0.4136670349422813</v>
      </c>
      <c r="N403" s="6">
        <f>Table1[[#This Row],[PtsSD]]*$D$1+Table1[[#This Row],[AstSD]]*$E$1+Table1[[#This Row],[StlSD]]*$F$1+Table1[[#This Row],[BlkSD]]*$G$1+Table1[[#This Row],[RbdSD]]*$H$1</f>
        <v>-0.7621975532189027</v>
      </c>
    </row>
    <row r="404" spans="1:14" x14ac:dyDescent="0.25">
      <c r="A404" s="3">
        <v>400</v>
      </c>
      <c r="B404" s="3" t="s">
        <v>486</v>
      </c>
      <c r="C404" s="3" t="s">
        <v>60</v>
      </c>
      <c r="D404" s="4">
        <v>1.8</v>
      </c>
      <c r="E404" s="4">
        <v>1</v>
      </c>
      <c r="F404" s="4">
        <v>0.5</v>
      </c>
      <c r="G404" s="4">
        <v>0.1</v>
      </c>
      <c r="H404" s="4">
        <v>0.9</v>
      </c>
      <c r="I404" s="6">
        <f>(D404-AVERAGE(D$5:D$486))/_xlfn.STDEV.S(D$5:D$486)</f>
        <v>-1.0740537935555166</v>
      </c>
      <c r="J404" s="6">
        <f>(E404-AVERAGE(E$5:E$486))/_xlfn.STDEV.S(E$5:E$486)</f>
        <v>-0.42792624336670215</v>
      </c>
      <c r="K404" s="6">
        <f>(F404-AVERAGE(F$5:F$486))/_xlfn.STDEV.S(F$5:F$486)</f>
        <v>-0.30383468415050141</v>
      </c>
      <c r="L404" s="6">
        <f>(G404-AVERAGE(G$5:G$486))/_xlfn.STDEV.S(G$5:G$486)</f>
        <v>-0.67173403652105745</v>
      </c>
      <c r="M404" s="6">
        <f>(H404-AVERAGE(H$5:H$486))/_xlfn.STDEV.S(H$5:H$486)</f>
        <v>-1.0601108390911895</v>
      </c>
      <c r="N404" s="6">
        <f>Table1[[#This Row],[PtsSD]]*$D$1+Table1[[#This Row],[AstSD]]*$E$1+Table1[[#This Row],[StlSD]]*$F$1+Table1[[#This Row],[BlkSD]]*$G$1+Table1[[#This Row],[RbdSD]]*$H$1</f>
        <v>-0.76615886265896704</v>
      </c>
    </row>
    <row r="405" spans="1:14" x14ac:dyDescent="0.25">
      <c r="A405" s="3">
        <v>401</v>
      </c>
      <c r="B405" s="3" t="s">
        <v>395</v>
      </c>
      <c r="C405" s="3" t="s">
        <v>104</v>
      </c>
      <c r="D405" s="4">
        <v>3.8</v>
      </c>
      <c r="E405" s="4">
        <v>1</v>
      </c>
      <c r="F405" s="4">
        <v>0.3</v>
      </c>
      <c r="G405" s="4">
        <v>0</v>
      </c>
      <c r="H405" s="4">
        <v>0.9</v>
      </c>
      <c r="I405" s="6">
        <f>(D405-AVERAGE(D$5:D$486))/_xlfn.STDEV.S(D$5:D$486)</f>
        <v>-0.73254450633752122</v>
      </c>
      <c r="J405" s="6">
        <f>(E405-AVERAGE(E$5:E$486))/_xlfn.STDEV.S(E$5:E$486)</f>
        <v>-0.42792624336670215</v>
      </c>
      <c r="K405" s="6">
        <f>(F405-AVERAGE(F$5:F$486))/_xlfn.STDEV.S(F$5:F$486)</f>
        <v>-0.76148567715219273</v>
      </c>
      <c r="L405" s="6">
        <f>(G405-AVERAGE(G$5:G$486))/_xlfn.STDEV.S(G$5:G$486)</f>
        <v>-0.90217944976173425</v>
      </c>
      <c r="M405" s="6">
        <f>(H405-AVERAGE(H$5:H$486))/_xlfn.STDEV.S(H$5:H$486)</f>
        <v>-1.0601108390911895</v>
      </c>
      <c r="N405" s="6">
        <f>Table1[[#This Row],[PtsSD]]*$D$1+Table1[[#This Row],[AstSD]]*$E$1+Table1[[#This Row],[StlSD]]*$F$1+Table1[[#This Row],[BlkSD]]*$G$1+Table1[[#This Row],[RbdSD]]*$H$1</f>
        <v>-0.76692053742992372</v>
      </c>
    </row>
    <row r="406" spans="1:14" x14ac:dyDescent="0.25">
      <c r="A406" s="3">
        <v>402</v>
      </c>
      <c r="B406" s="3" t="s">
        <v>481</v>
      </c>
      <c r="C406" s="3" t="s">
        <v>55</v>
      </c>
      <c r="D406" s="4">
        <v>2</v>
      </c>
      <c r="E406" s="4">
        <v>0.1</v>
      </c>
      <c r="F406" s="4">
        <v>0.1</v>
      </c>
      <c r="G406" s="4">
        <v>0.4</v>
      </c>
      <c r="H406" s="4">
        <v>2.4</v>
      </c>
      <c r="I406" s="6">
        <f>(D406-AVERAGE(D$5:D$486))/_xlfn.STDEV.S(D$5:D$486)</f>
        <v>-1.039902864833717</v>
      </c>
      <c r="J406" s="6">
        <f>(E406-AVERAGE(E$5:E$486))/_xlfn.STDEV.S(E$5:E$486)</f>
        <v>-0.92150349508825291</v>
      </c>
      <c r="K406" s="6">
        <f>(F406-AVERAGE(F$5:F$486))/_xlfn.STDEV.S(F$5:F$486)</f>
        <v>-1.2191366701538842</v>
      </c>
      <c r="L406" s="6">
        <f>(G406-AVERAGE(G$5:G$486))/_xlfn.STDEV.S(G$5:G$486)</f>
        <v>1.9602203200973445E-2</v>
      </c>
      <c r="M406" s="6">
        <f>(H406-AVERAGE(H$5:H$486))/_xlfn.STDEV.S(H$5:H$486)</f>
        <v>-0.4540697727015881</v>
      </c>
      <c r="N406" s="6">
        <f>Table1[[#This Row],[PtsSD]]*$D$1+Table1[[#This Row],[AstSD]]*$E$1+Table1[[#This Row],[StlSD]]*$F$1+Table1[[#This Row],[BlkSD]]*$G$1+Table1[[#This Row],[RbdSD]]*$H$1</f>
        <v>-0.76701568305101997</v>
      </c>
    </row>
    <row r="407" spans="1:14" x14ac:dyDescent="0.25">
      <c r="A407" s="3">
        <v>403</v>
      </c>
      <c r="B407" s="3" t="s">
        <v>484</v>
      </c>
      <c r="C407" s="3" t="s">
        <v>104</v>
      </c>
      <c r="D407" s="4">
        <v>1.9</v>
      </c>
      <c r="E407" s="4">
        <v>0.3</v>
      </c>
      <c r="F407" s="4">
        <v>0</v>
      </c>
      <c r="G407" s="4">
        <v>0.4</v>
      </c>
      <c r="H407" s="4">
        <v>2.6</v>
      </c>
      <c r="I407" s="6">
        <f>(D407-AVERAGE(D$5:D$486))/_xlfn.STDEV.S(D$5:D$486)</f>
        <v>-1.0569783291946167</v>
      </c>
      <c r="J407" s="6">
        <f>(E407-AVERAGE(E$5:E$486))/_xlfn.STDEV.S(E$5:E$486)</f>
        <v>-0.81181966137235284</v>
      </c>
      <c r="K407" s="6">
        <f>(F407-AVERAGE(F$5:F$486))/_xlfn.STDEV.S(F$5:F$486)</f>
        <v>-1.4479621666547298</v>
      </c>
      <c r="L407" s="6">
        <f>(G407-AVERAGE(G$5:G$486))/_xlfn.STDEV.S(G$5:G$486)</f>
        <v>1.9602203200973445E-2</v>
      </c>
      <c r="M407" s="6">
        <f>(H407-AVERAGE(H$5:H$486))/_xlfn.STDEV.S(H$5:H$486)</f>
        <v>-0.37326429718297449</v>
      </c>
      <c r="N407" s="6">
        <f>Table1[[#This Row],[PtsSD]]*$D$1+Table1[[#This Row],[AstSD]]*$E$1+Table1[[#This Row],[StlSD]]*$F$1+Table1[[#This Row],[BlkSD]]*$G$1+Table1[[#This Row],[RbdSD]]*$H$1</f>
        <v>-0.76836428498751397</v>
      </c>
    </row>
    <row r="408" spans="1:14" x14ac:dyDescent="0.25">
      <c r="A408" s="3">
        <v>404</v>
      </c>
      <c r="B408" s="3" t="s">
        <v>432</v>
      </c>
      <c r="C408" s="3" t="s">
        <v>95</v>
      </c>
      <c r="D408" s="4">
        <v>3</v>
      </c>
      <c r="E408" s="4">
        <v>0.6</v>
      </c>
      <c r="F408" s="4">
        <v>0</v>
      </c>
      <c r="G408" s="4">
        <v>0.1</v>
      </c>
      <c r="H408" s="4">
        <v>2.7</v>
      </c>
      <c r="I408" s="6">
        <f>(D408-AVERAGE(D$5:D$486))/_xlfn.STDEV.S(D$5:D$486)</f>
        <v>-0.86914822122471935</v>
      </c>
      <c r="J408" s="6">
        <f>(E408-AVERAGE(E$5:E$486))/_xlfn.STDEV.S(E$5:E$486)</f>
        <v>-0.64729391079850263</v>
      </c>
      <c r="K408" s="6">
        <f>(F408-AVERAGE(F$5:F$486))/_xlfn.STDEV.S(F$5:F$486)</f>
        <v>-1.4479621666547298</v>
      </c>
      <c r="L408" s="6">
        <f>(G408-AVERAGE(G$5:G$486))/_xlfn.STDEV.S(G$5:G$486)</f>
        <v>-0.67173403652105745</v>
      </c>
      <c r="M408" s="6">
        <f>(H408-AVERAGE(H$5:H$486))/_xlfn.STDEV.S(H$5:H$486)</f>
        <v>-0.33286155942366769</v>
      </c>
      <c r="N408" s="6">
        <f>Table1[[#This Row],[PtsSD]]*$D$1+Table1[[#This Row],[AstSD]]*$E$1+Table1[[#This Row],[StlSD]]*$F$1+Table1[[#This Row],[BlkSD]]*$G$1+Table1[[#This Row],[RbdSD]]*$H$1</f>
        <v>-0.77472999088821792</v>
      </c>
    </row>
    <row r="409" spans="1:14" x14ac:dyDescent="0.25">
      <c r="A409" s="3">
        <v>405</v>
      </c>
      <c r="B409" s="3" t="s">
        <v>496</v>
      </c>
      <c r="C409" s="3" t="s">
        <v>48</v>
      </c>
      <c r="D409" s="4">
        <v>1.5</v>
      </c>
      <c r="E409" s="4">
        <v>0</v>
      </c>
      <c r="F409" s="4">
        <v>1</v>
      </c>
      <c r="G409" s="4">
        <v>0</v>
      </c>
      <c r="H409" s="4">
        <v>0.5</v>
      </c>
      <c r="I409" s="6">
        <f>(D409-AVERAGE(D$5:D$486))/_xlfn.STDEV.S(D$5:D$486)</f>
        <v>-1.1252801866382158</v>
      </c>
      <c r="J409" s="6">
        <f>(E409-AVERAGE(E$5:E$486))/_xlfn.STDEV.S(E$5:E$486)</f>
        <v>-0.97634541194620306</v>
      </c>
      <c r="K409" s="6">
        <f>(F409-AVERAGE(F$5:F$486))/_xlfn.STDEV.S(F$5:F$486)</f>
        <v>0.84029279835372694</v>
      </c>
      <c r="L409" s="6">
        <f>(G409-AVERAGE(G$5:G$486))/_xlfn.STDEV.S(G$5:G$486)</f>
        <v>-0.90217944976173425</v>
      </c>
      <c r="M409" s="6">
        <f>(H409-AVERAGE(H$5:H$486))/_xlfn.STDEV.S(H$5:H$486)</f>
        <v>-1.2217217901284168</v>
      </c>
      <c r="N409" s="6">
        <f>Table1[[#This Row],[PtsSD]]*$D$1+Table1[[#This Row],[AstSD]]*$E$1+Table1[[#This Row],[StlSD]]*$F$1+Table1[[#This Row],[BlkSD]]*$G$1+Table1[[#This Row],[RbdSD]]*$H$1</f>
        <v>-0.78648049411758969</v>
      </c>
    </row>
    <row r="410" spans="1:14" x14ac:dyDescent="0.25">
      <c r="A410" s="3">
        <v>406</v>
      </c>
      <c r="B410" s="3" t="s">
        <v>451</v>
      </c>
      <c r="C410" s="3" t="s">
        <v>23</v>
      </c>
      <c r="D410" s="4">
        <v>2.7</v>
      </c>
      <c r="E410" s="4">
        <v>1</v>
      </c>
      <c r="F410" s="4">
        <v>0.4</v>
      </c>
      <c r="G410" s="4">
        <v>0</v>
      </c>
      <c r="H410" s="4">
        <v>0.9</v>
      </c>
      <c r="I410" s="6">
        <f>(D410-AVERAGE(D$5:D$486))/_xlfn.STDEV.S(D$5:D$486)</f>
        <v>-0.92037461430741863</v>
      </c>
      <c r="J410" s="6">
        <f>(E410-AVERAGE(E$5:E$486))/_xlfn.STDEV.S(E$5:E$486)</f>
        <v>-0.42792624336670215</v>
      </c>
      <c r="K410" s="6">
        <f>(F410-AVERAGE(F$5:F$486))/_xlfn.STDEV.S(F$5:F$486)</f>
        <v>-0.53266018065134701</v>
      </c>
      <c r="L410" s="6">
        <f>(G410-AVERAGE(G$5:G$486))/_xlfn.STDEV.S(G$5:G$486)</f>
        <v>-0.90217944976173425</v>
      </c>
      <c r="M410" s="6">
        <f>(H410-AVERAGE(H$5:H$486))/_xlfn.STDEV.S(H$5:H$486)</f>
        <v>-1.0601108390911895</v>
      </c>
      <c r="N410" s="6">
        <f>Table1[[#This Row],[PtsSD]]*$D$1+Table1[[#This Row],[AstSD]]*$E$1+Table1[[#This Row],[StlSD]]*$F$1+Table1[[#This Row],[BlkSD]]*$G$1+Table1[[#This Row],[RbdSD]]*$H$1</f>
        <v>-0.788945745345766</v>
      </c>
    </row>
    <row r="411" spans="1:14" x14ac:dyDescent="0.25">
      <c r="A411" s="3">
        <v>407</v>
      </c>
      <c r="B411" s="3" t="s">
        <v>462</v>
      </c>
      <c r="C411" s="3" t="s">
        <v>101</v>
      </c>
      <c r="D411" s="4">
        <v>2.2999999999999998</v>
      </c>
      <c r="E411" s="4">
        <v>1.4</v>
      </c>
      <c r="F411" s="4">
        <v>0.4</v>
      </c>
      <c r="G411" s="4">
        <v>0</v>
      </c>
      <c r="H411" s="4">
        <v>0.6</v>
      </c>
      <c r="I411" s="6">
        <f>(D411-AVERAGE(D$5:D$486))/_xlfn.STDEV.S(D$5:D$486)</f>
        <v>-0.9886764717510178</v>
      </c>
      <c r="J411" s="6">
        <f>(E411-AVERAGE(E$5:E$486))/_xlfn.STDEV.S(E$5:E$486)</f>
        <v>-0.20855857593490185</v>
      </c>
      <c r="K411" s="6">
        <f>(F411-AVERAGE(F$5:F$486))/_xlfn.STDEV.S(F$5:F$486)</f>
        <v>-0.53266018065134701</v>
      </c>
      <c r="L411" s="6">
        <f>(G411-AVERAGE(G$5:G$486))/_xlfn.STDEV.S(G$5:G$486)</f>
        <v>-0.90217944976173425</v>
      </c>
      <c r="M411" s="6">
        <f>(H411-AVERAGE(H$5:H$486))/_xlfn.STDEV.S(H$5:H$486)</f>
        <v>-1.1813190523691099</v>
      </c>
      <c r="N411" s="6">
        <f>Table1[[#This Row],[PtsSD]]*$D$1+Table1[[#This Row],[AstSD]]*$E$1+Table1[[#This Row],[StlSD]]*$F$1+Table1[[#This Row],[BlkSD]]*$G$1+Table1[[#This Row],[RbdSD]]*$H$1</f>
        <v>-0.78980441174806981</v>
      </c>
    </row>
    <row r="412" spans="1:14" x14ac:dyDescent="0.25">
      <c r="A412" s="3">
        <v>408</v>
      </c>
      <c r="B412" s="3" t="s">
        <v>466</v>
      </c>
      <c r="C412" s="3" t="s">
        <v>31</v>
      </c>
      <c r="D412" s="4">
        <v>2.2999999999999998</v>
      </c>
      <c r="E412" s="4">
        <v>0.1</v>
      </c>
      <c r="F412" s="4">
        <v>0.1</v>
      </c>
      <c r="G412" s="4">
        <v>0.5</v>
      </c>
      <c r="H412" s="4">
        <v>1.5</v>
      </c>
      <c r="I412" s="6">
        <f>(D412-AVERAGE(D$5:D$486))/_xlfn.STDEV.S(D$5:D$486)</f>
        <v>-0.9886764717510178</v>
      </c>
      <c r="J412" s="6">
        <f>(E412-AVERAGE(E$5:E$486))/_xlfn.STDEV.S(E$5:E$486)</f>
        <v>-0.92150349508825291</v>
      </c>
      <c r="K412" s="6">
        <f>(F412-AVERAGE(F$5:F$486))/_xlfn.STDEV.S(F$5:F$486)</f>
        <v>-1.2191366701538842</v>
      </c>
      <c r="L412" s="6">
        <f>(G412-AVERAGE(G$5:G$486))/_xlfn.STDEV.S(G$5:G$486)</f>
        <v>0.2500476164416503</v>
      </c>
      <c r="M412" s="6">
        <f>(H412-AVERAGE(H$5:H$486))/_xlfn.STDEV.S(H$5:H$486)</f>
        <v>-0.81769441253534902</v>
      </c>
      <c r="N412" s="6">
        <f>Table1[[#This Row],[PtsSD]]*$D$1+Table1[[#This Row],[AstSD]]*$E$1+Table1[[#This Row],[StlSD]]*$F$1+Table1[[#This Row],[BlkSD]]*$G$1+Table1[[#This Row],[RbdSD]]*$H$1</f>
        <v>-0.78980588110686079</v>
      </c>
    </row>
    <row r="413" spans="1:14" x14ac:dyDescent="0.25">
      <c r="A413" s="3">
        <v>409</v>
      </c>
      <c r="B413" s="3" t="s">
        <v>426</v>
      </c>
      <c r="C413" s="3" t="s">
        <v>67</v>
      </c>
      <c r="D413" s="4">
        <v>3.1</v>
      </c>
      <c r="E413" s="4">
        <v>0.8</v>
      </c>
      <c r="F413" s="4">
        <v>0.1</v>
      </c>
      <c r="G413" s="4">
        <v>0.1</v>
      </c>
      <c r="H413" s="4">
        <v>1.7</v>
      </c>
      <c r="I413" s="6">
        <f>(D413-AVERAGE(D$5:D$486))/_xlfn.STDEV.S(D$5:D$486)</f>
        <v>-0.85207275686381967</v>
      </c>
      <c r="J413" s="6">
        <f>(E413-AVERAGE(E$5:E$486))/_xlfn.STDEV.S(E$5:E$486)</f>
        <v>-0.53761007708260233</v>
      </c>
      <c r="K413" s="6">
        <f>(F413-AVERAGE(F$5:F$486))/_xlfn.STDEV.S(F$5:F$486)</f>
        <v>-1.2191366701538842</v>
      </c>
      <c r="L413" s="6">
        <f>(G413-AVERAGE(G$5:G$486))/_xlfn.STDEV.S(G$5:G$486)</f>
        <v>-0.67173403652105745</v>
      </c>
      <c r="M413" s="6">
        <f>(H413-AVERAGE(H$5:H$486))/_xlfn.STDEV.S(H$5:H$486)</f>
        <v>-0.73688893701673541</v>
      </c>
      <c r="N413" s="6">
        <f>Table1[[#This Row],[PtsSD]]*$D$1+Table1[[#This Row],[AstSD]]*$E$1+Table1[[#This Row],[StlSD]]*$F$1+Table1[[#This Row],[BlkSD]]*$G$1+Table1[[#This Row],[RbdSD]]*$H$1</f>
        <v>-0.79415223588025463</v>
      </c>
    </row>
    <row r="414" spans="1:14" x14ac:dyDescent="0.25">
      <c r="A414" s="3">
        <v>410</v>
      </c>
      <c r="B414" s="3" t="s">
        <v>456</v>
      </c>
      <c r="C414" s="3" t="s">
        <v>46</v>
      </c>
      <c r="D414" s="4">
        <v>2.4</v>
      </c>
      <c r="E414" s="4">
        <v>2</v>
      </c>
      <c r="F414" s="4">
        <v>0.1</v>
      </c>
      <c r="G414" s="4">
        <v>0</v>
      </c>
      <c r="H414" s="4">
        <v>0.9</v>
      </c>
      <c r="I414" s="6">
        <f>(D414-AVERAGE(D$5:D$486))/_xlfn.STDEV.S(D$5:D$486)</f>
        <v>-0.9716010073901179</v>
      </c>
      <c r="J414" s="6">
        <f>(E414-AVERAGE(E$5:E$486))/_xlfn.STDEV.S(E$5:E$486)</f>
        <v>0.12049292521279875</v>
      </c>
      <c r="K414" s="6">
        <f>(F414-AVERAGE(F$5:F$486))/_xlfn.STDEV.S(F$5:F$486)</f>
        <v>-1.2191366701538842</v>
      </c>
      <c r="L414" s="6">
        <f>(G414-AVERAGE(G$5:G$486))/_xlfn.STDEV.S(G$5:G$486)</f>
        <v>-0.90217944976173425</v>
      </c>
      <c r="M414" s="6">
        <f>(H414-AVERAGE(H$5:H$486))/_xlfn.STDEV.S(H$5:H$486)</f>
        <v>-1.0601108390911895</v>
      </c>
      <c r="N414" s="6">
        <f>Table1[[#This Row],[PtsSD]]*$D$1+Table1[[#This Row],[AstSD]]*$E$1+Table1[[#This Row],[StlSD]]*$F$1+Table1[[#This Row],[BlkSD]]*$G$1+Table1[[#This Row],[RbdSD]]*$H$1</f>
        <v>-0.79760130298005627</v>
      </c>
    </row>
    <row r="415" spans="1:14" x14ac:dyDescent="0.25">
      <c r="A415" s="3">
        <v>411</v>
      </c>
      <c r="B415" s="3" t="s">
        <v>417</v>
      </c>
      <c r="C415" s="3" t="s">
        <v>25</v>
      </c>
      <c r="D415" s="4">
        <v>3.3</v>
      </c>
      <c r="E415" s="4">
        <v>0</v>
      </c>
      <c r="F415" s="4">
        <v>0.6</v>
      </c>
      <c r="G415" s="4">
        <v>0</v>
      </c>
      <c r="H415" s="4">
        <v>0.9</v>
      </c>
      <c r="I415" s="6">
        <f>(D415-AVERAGE(D$5:D$486))/_xlfn.STDEV.S(D$5:D$486)</f>
        <v>-0.81792182814202008</v>
      </c>
      <c r="J415" s="6">
        <f>(E415-AVERAGE(E$5:E$486))/_xlfn.STDEV.S(E$5:E$486)</f>
        <v>-0.97634541194620306</v>
      </c>
      <c r="K415" s="6">
        <f>(F415-AVERAGE(F$5:F$486))/_xlfn.STDEV.S(F$5:F$486)</f>
        <v>-7.5009187649655806E-2</v>
      </c>
      <c r="L415" s="6">
        <f>(G415-AVERAGE(G$5:G$486))/_xlfn.STDEV.S(G$5:G$486)</f>
        <v>-0.90217944976173425</v>
      </c>
      <c r="M415" s="6">
        <f>(H415-AVERAGE(H$5:H$486))/_xlfn.STDEV.S(H$5:H$486)</f>
        <v>-1.0601108390911895</v>
      </c>
      <c r="N415" s="6">
        <f>Table1[[#This Row],[PtsSD]]*$D$1+Table1[[#This Row],[AstSD]]*$E$1+Table1[[#This Row],[StlSD]]*$F$1+Table1[[#This Row],[BlkSD]]*$G$1+Table1[[#This Row],[RbdSD]]*$H$1</f>
        <v>-0.79924609426179294</v>
      </c>
    </row>
    <row r="416" spans="1:14" x14ac:dyDescent="0.25">
      <c r="A416" s="3">
        <v>412</v>
      </c>
      <c r="B416" s="3" t="s">
        <v>430</v>
      </c>
      <c r="C416" s="3" t="s">
        <v>104</v>
      </c>
      <c r="D416" s="4">
        <v>3</v>
      </c>
      <c r="E416" s="4">
        <v>0.7</v>
      </c>
      <c r="F416" s="4">
        <v>0.3</v>
      </c>
      <c r="G416" s="4">
        <v>0.1</v>
      </c>
      <c r="H416" s="4">
        <v>0.8</v>
      </c>
      <c r="I416" s="6">
        <f>(D416-AVERAGE(D$5:D$486))/_xlfn.STDEV.S(D$5:D$486)</f>
        <v>-0.86914822122471935</v>
      </c>
      <c r="J416" s="6">
        <f>(E416-AVERAGE(E$5:E$486))/_xlfn.STDEV.S(E$5:E$486)</f>
        <v>-0.59245199394055248</v>
      </c>
      <c r="K416" s="6">
        <f>(F416-AVERAGE(F$5:F$486))/_xlfn.STDEV.S(F$5:F$486)</f>
        <v>-0.76148567715219273</v>
      </c>
      <c r="L416" s="6">
        <f>(G416-AVERAGE(G$5:G$486))/_xlfn.STDEV.S(G$5:G$486)</f>
        <v>-0.67173403652105745</v>
      </c>
      <c r="M416" s="6">
        <f>(H416-AVERAGE(H$5:H$486))/_xlfn.STDEV.S(H$5:H$486)</f>
        <v>-1.1005135768504963</v>
      </c>
      <c r="N416" s="6">
        <f>Table1[[#This Row],[PtsSD]]*$D$1+Table1[[#This Row],[AstSD]]*$E$1+Table1[[#This Row],[StlSD]]*$F$1+Table1[[#This Row],[BlkSD]]*$G$1+Table1[[#This Row],[RbdSD]]*$H$1</f>
        <v>-0.81432053757661305</v>
      </c>
    </row>
    <row r="417" spans="1:14" x14ac:dyDescent="0.25">
      <c r="A417" s="3">
        <v>413</v>
      </c>
      <c r="B417" s="3" t="s">
        <v>437</v>
      </c>
      <c r="C417" s="3" t="s">
        <v>95</v>
      </c>
      <c r="D417" s="4">
        <v>3</v>
      </c>
      <c r="E417" s="4">
        <v>0.4</v>
      </c>
      <c r="F417" s="4">
        <v>0.2</v>
      </c>
      <c r="G417" s="4">
        <v>0.2</v>
      </c>
      <c r="H417" s="4">
        <v>1.2</v>
      </c>
      <c r="I417" s="6">
        <f>(D417-AVERAGE(D$5:D$486))/_xlfn.STDEV.S(D$5:D$486)</f>
        <v>-0.86914822122471935</v>
      </c>
      <c r="J417" s="6">
        <f>(E417-AVERAGE(E$5:E$486))/_xlfn.STDEV.S(E$5:E$486)</f>
        <v>-0.7569777445144027</v>
      </c>
      <c r="K417" s="6">
        <f>(F417-AVERAGE(F$5:F$486))/_xlfn.STDEV.S(F$5:F$486)</f>
        <v>-0.99031117365303845</v>
      </c>
      <c r="L417" s="6">
        <f>(G417-AVERAGE(G$5:G$486))/_xlfn.STDEV.S(G$5:G$486)</f>
        <v>-0.44128862328038043</v>
      </c>
      <c r="M417" s="6">
        <f>(H417-AVERAGE(H$5:H$486))/_xlfn.STDEV.S(H$5:H$486)</f>
        <v>-0.93890262581326922</v>
      </c>
      <c r="N417" s="6">
        <f>Table1[[#This Row],[PtsSD]]*$D$1+Table1[[#This Row],[AstSD]]*$E$1+Table1[[#This Row],[StlSD]]*$F$1+Table1[[#This Row],[BlkSD]]*$G$1+Table1[[#This Row],[RbdSD]]*$H$1</f>
        <v>-0.81466050997296302</v>
      </c>
    </row>
    <row r="418" spans="1:14" x14ac:dyDescent="0.25">
      <c r="A418" s="3">
        <v>414</v>
      </c>
      <c r="B418" s="3" t="s">
        <v>424</v>
      </c>
      <c r="C418" s="3" t="s">
        <v>46</v>
      </c>
      <c r="D418" s="4">
        <v>3.2</v>
      </c>
      <c r="E418" s="4">
        <v>0.4</v>
      </c>
      <c r="F418" s="4">
        <v>0.4</v>
      </c>
      <c r="G418" s="4">
        <v>0</v>
      </c>
      <c r="H418" s="4">
        <v>1</v>
      </c>
      <c r="I418" s="6">
        <f>(D418-AVERAGE(D$5:D$486))/_xlfn.STDEV.S(D$5:D$486)</f>
        <v>-0.83499729250291976</v>
      </c>
      <c r="J418" s="6">
        <f>(E418-AVERAGE(E$5:E$486))/_xlfn.STDEV.S(E$5:E$486)</f>
        <v>-0.7569777445144027</v>
      </c>
      <c r="K418" s="6">
        <f>(F418-AVERAGE(F$5:F$486))/_xlfn.STDEV.S(F$5:F$486)</f>
        <v>-0.53266018065134701</v>
      </c>
      <c r="L418" s="6">
        <f>(G418-AVERAGE(G$5:G$486))/_xlfn.STDEV.S(G$5:G$486)</f>
        <v>-0.90217944976173425</v>
      </c>
      <c r="M418" s="6">
        <f>(H418-AVERAGE(H$5:H$486))/_xlfn.STDEV.S(H$5:H$486)</f>
        <v>-1.0197081013318827</v>
      </c>
      <c r="N418" s="6">
        <f>Table1[[#This Row],[PtsSD]]*$D$1+Table1[[#This Row],[AstSD]]*$E$1+Table1[[#This Row],[StlSD]]*$F$1+Table1[[#This Row],[BlkSD]]*$G$1+Table1[[#This Row],[RbdSD]]*$H$1</f>
        <v>-0.82106230148209514</v>
      </c>
    </row>
    <row r="419" spans="1:14" x14ac:dyDescent="0.25">
      <c r="A419" s="3">
        <v>415</v>
      </c>
      <c r="B419" s="3" t="s">
        <v>455</v>
      </c>
      <c r="C419" s="3" t="s">
        <v>31</v>
      </c>
      <c r="D419" s="4">
        <v>2.5</v>
      </c>
      <c r="E419" s="4">
        <v>0</v>
      </c>
      <c r="F419" s="4">
        <v>0.5</v>
      </c>
      <c r="G419" s="4">
        <v>0</v>
      </c>
      <c r="H419" s="4">
        <v>1.5</v>
      </c>
      <c r="I419" s="6">
        <f>(D419-AVERAGE(D$5:D$486))/_xlfn.STDEV.S(D$5:D$486)</f>
        <v>-0.95452554302921822</v>
      </c>
      <c r="J419" s="6">
        <f>(E419-AVERAGE(E$5:E$486))/_xlfn.STDEV.S(E$5:E$486)</f>
        <v>-0.97634541194620306</v>
      </c>
      <c r="K419" s="6">
        <f>(F419-AVERAGE(F$5:F$486))/_xlfn.STDEV.S(F$5:F$486)</f>
        <v>-0.30383468415050141</v>
      </c>
      <c r="L419" s="6">
        <f>(G419-AVERAGE(G$5:G$486))/_xlfn.STDEV.S(G$5:G$486)</f>
        <v>-0.90217944976173425</v>
      </c>
      <c r="M419" s="6">
        <f>(H419-AVERAGE(H$5:H$486))/_xlfn.STDEV.S(H$5:H$486)</f>
        <v>-0.81769441253534902</v>
      </c>
      <c r="N419" s="6">
        <f>Table1[[#This Row],[PtsSD]]*$D$1+Table1[[#This Row],[AstSD]]*$E$1+Table1[[#This Row],[StlSD]]*$F$1+Table1[[#This Row],[BlkSD]]*$G$1+Table1[[#This Row],[RbdSD]]*$H$1</f>
        <v>-0.82606774789191117</v>
      </c>
    </row>
    <row r="420" spans="1:14" x14ac:dyDescent="0.25">
      <c r="A420" s="3">
        <v>416</v>
      </c>
      <c r="B420" s="3" t="s">
        <v>406</v>
      </c>
      <c r="C420" s="3" t="s">
        <v>72</v>
      </c>
      <c r="D420" s="4">
        <v>3.6</v>
      </c>
      <c r="E420" s="4">
        <v>0.8</v>
      </c>
      <c r="F420" s="4">
        <v>0.2</v>
      </c>
      <c r="G420" s="4">
        <v>0</v>
      </c>
      <c r="H420" s="4">
        <v>0.9</v>
      </c>
      <c r="I420" s="6">
        <f>(D420-AVERAGE(D$5:D$486))/_xlfn.STDEV.S(D$5:D$486)</f>
        <v>-0.76669543505932081</v>
      </c>
      <c r="J420" s="6">
        <f>(E420-AVERAGE(E$5:E$486))/_xlfn.STDEV.S(E$5:E$486)</f>
        <v>-0.53761007708260233</v>
      </c>
      <c r="K420" s="6">
        <f>(F420-AVERAGE(F$5:F$486))/_xlfn.STDEV.S(F$5:F$486)</f>
        <v>-0.99031117365303845</v>
      </c>
      <c r="L420" s="6">
        <f>(G420-AVERAGE(G$5:G$486))/_xlfn.STDEV.S(G$5:G$486)</f>
        <v>-0.90217944976173425</v>
      </c>
      <c r="M420" s="6">
        <f>(H420-AVERAGE(H$5:H$486))/_xlfn.STDEV.S(H$5:H$486)</f>
        <v>-1.0601108390911895</v>
      </c>
      <c r="N420" s="6">
        <f>Table1[[#This Row],[PtsSD]]*$D$1+Table1[[#This Row],[AstSD]]*$E$1+Table1[[#This Row],[StlSD]]*$F$1+Table1[[#This Row],[BlkSD]]*$G$1+Table1[[#This Row],[RbdSD]]*$H$1</f>
        <v>-0.83342640726477057</v>
      </c>
    </row>
    <row r="421" spans="1:14" x14ac:dyDescent="0.25">
      <c r="A421" s="3">
        <v>417</v>
      </c>
      <c r="B421" s="3" t="s">
        <v>503</v>
      </c>
      <c r="C421" s="3" t="s">
        <v>21</v>
      </c>
      <c r="D421" s="4">
        <v>1.2</v>
      </c>
      <c r="E421" s="4">
        <v>0</v>
      </c>
      <c r="F421" s="4">
        <v>0.2</v>
      </c>
      <c r="G421" s="4">
        <v>0.4</v>
      </c>
      <c r="H421" s="4">
        <v>1.7</v>
      </c>
      <c r="I421" s="6">
        <f>(D421-AVERAGE(D$5:D$486))/_xlfn.STDEV.S(D$5:D$486)</f>
        <v>-1.1765065797209151</v>
      </c>
      <c r="J421" s="6">
        <f>(E421-AVERAGE(E$5:E$486))/_xlfn.STDEV.S(E$5:E$486)</f>
        <v>-0.97634541194620306</v>
      </c>
      <c r="K421" s="6">
        <f>(F421-AVERAGE(F$5:F$486))/_xlfn.STDEV.S(F$5:F$486)</f>
        <v>-0.99031117365303845</v>
      </c>
      <c r="L421" s="6">
        <f>(G421-AVERAGE(G$5:G$486))/_xlfn.STDEV.S(G$5:G$486)</f>
        <v>1.9602203200973445E-2</v>
      </c>
      <c r="M421" s="6">
        <f>(H421-AVERAGE(H$5:H$486))/_xlfn.STDEV.S(H$5:H$486)</f>
        <v>-0.73688893701673541</v>
      </c>
      <c r="N421" s="6">
        <f>Table1[[#This Row],[PtsSD]]*$D$1+Table1[[#This Row],[AstSD]]*$E$1+Table1[[#This Row],[StlSD]]*$F$1+Table1[[#This Row],[BlkSD]]*$G$1+Table1[[#This Row],[RbdSD]]*$H$1</f>
        <v>-0.84120518927667209</v>
      </c>
    </row>
    <row r="422" spans="1:14" x14ac:dyDescent="0.25">
      <c r="A422" s="3">
        <v>418</v>
      </c>
      <c r="B422" s="3" t="s">
        <v>389</v>
      </c>
      <c r="C422" s="3" t="s">
        <v>27</v>
      </c>
      <c r="D422" s="4">
        <v>3.9</v>
      </c>
      <c r="E422" s="4">
        <v>0.2</v>
      </c>
      <c r="F422" s="4">
        <v>0.2</v>
      </c>
      <c r="G422" s="4">
        <v>0</v>
      </c>
      <c r="H422" s="4">
        <v>1.4</v>
      </c>
      <c r="I422" s="6">
        <f>(D422-AVERAGE(D$5:D$486))/_xlfn.STDEV.S(D$5:D$486)</f>
        <v>-0.71546904197662142</v>
      </c>
      <c r="J422" s="6">
        <f>(E422-AVERAGE(E$5:E$486))/_xlfn.STDEV.S(E$5:E$486)</f>
        <v>-0.86666157823030299</v>
      </c>
      <c r="K422" s="6">
        <f>(F422-AVERAGE(F$5:F$486))/_xlfn.STDEV.S(F$5:F$486)</f>
        <v>-0.99031117365303845</v>
      </c>
      <c r="L422" s="6">
        <f>(G422-AVERAGE(G$5:G$486))/_xlfn.STDEV.S(G$5:G$486)</f>
        <v>-0.90217944976173425</v>
      </c>
      <c r="M422" s="6">
        <f>(H422-AVERAGE(H$5:H$486))/_xlfn.STDEV.S(H$5:H$486)</f>
        <v>-0.85809715029465583</v>
      </c>
      <c r="N422" s="6">
        <f>Table1[[#This Row],[PtsSD]]*$D$1+Table1[[#This Row],[AstSD]]*$E$1+Table1[[#This Row],[StlSD]]*$F$1+Table1[[#This Row],[BlkSD]]*$G$1+Table1[[#This Row],[RbdSD]]*$H$1</f>
        <v>-0.84346605181019407</v>
      </c>
    </row>
    <row r="423" spans="1:14" x14ac:dyDescent="0.25">
      <c r="A423" s="3">
        <v>419</v>
      </c>
      <c r="B423" s="3" t="s">
        <v>403</v>
      </c>
      <c r="C423" s="3" t="s">
        <v>44</v>
      </c>
      <c r="D423" s="4">
        <v>3.7</v>
      </c>
      <c r="E423" s="4">
        <v>0.4</v>
      </c>
      <c r="F423" s="4">
        <v>0.1</v>
      </c>
      <c r="G423" s="4">
        <v>0.2</v>
      </c>
      <c r="H423" s="4">
        <v>0.8</v>
      </c>
      <c r="I423" s="6">
        <f>(D423-AVERAGE(D$5:D$486))/_xlfn.STDEV.S(D$5:D$486)</f>
        <v>-0.7496199706984209</v>
      </c>
      <c r="J423" s="6">
        <f>(E423-AVERAGE(E$5:E$486))/_xlfn.STDEV.S(E$5:E$486)</f>
        <v>-0.7569777445144027</v>
      </c>
      <c r="K423" s="6">
        <f>(F423-AVERAGE(F$5:F$486))/_xlfn.STDEV.S(F$5:F$486)</f>
        <v>-1.2191366701538842</v>
      </c>
      <c r="L423" s="6">
        <f>(G423-AVERAGE(G$5:G$486))/_xlfn.STDEV.S(G$5:G$486)</f>
        <v>-0.44128862328038043</v>
      </c>
      <c r="M423" s="6">
        <f>(H423-AVERAGE(H$5:H$486))/_xlfn.STDEV.S(H$5:H$486)</f>
        <v>-1.1005135768504963</v>
      </c>
      <c r="N423" s="6">
        <f>Table1[[#This Row],[PtsSD]]*$D$1+Table1[[#This Row],[AstSD]]*$E$1+Table1[[#This Row],[StlSD]]*$F$1+Table1[[#This Row],[BlkSD]]*$G$1+Table1[[#This Row],[RbdSD]]*$H$1</f>
        <v>-0.84544804949764574</v>
      </c>
    </row>
    <row r="424" spans="1:14" x14ac:dyDescent="0.25">
      <c r="A424" s="3">
        <v>420</v>
      </c>
      <c r="B424" s="3" t="s">
        <v>471</v>
      </c>
      <c r="C424" s="3" t="s">
        <v>35</v>
      </c>
      <c r="D424" s="4">
        <v>2.2000000000000002</v>
      </c>
      <c r="E424" s="4">
        <v>0.6</v>
      </c>
      <c r="F424" s="4">
        <v>0.1</v>
      </c>
      <c r="G424" s="4">
        <v>0.1</v>
      </c>
      <c r="H424" s="4">
        <v>1.9</v>
      </c>
      <c r="I424" s="6">
        <f>(D424-AVERAGE(D$5:D$486))/_xlfn.STDEV.S(D$5:D$486)</f>
        <v>-1.0057519361119174</v>
      </c>
      <c r="J424" s="6">
        <f>(E424-AVERAGE(E$5:E$486))/_xlfn.STDEV.S(E$5:E$486)</f>
        <v>-0.64729391079850263</v>
      </c>
      <c r="K424" s="6">
        <f>(F424-AVERAGE(F$5:F$486))/_xlfn.STDEV.S(F$5:F$486)</f>
        <v>-1.2191366701538842</v>
      </c>
      <c r="L424" s="6">
        <f>(G424-AVERAGE(G$5:G$486))/_xlfn.STDEV.S(G$5:G$486)</f>
        <v>-0.67173403652105745</v>
      </c>
      <c r="M424" s="6">
        <f>(H424-AVERAGE(H$5:H$486))/_xlfn.STDEV.S(H$5:H$486)</f>
        <v>-0.65608346149812191</v>
      </c>
      <c r="N424" s="6">
        <f>Table1[[#This Row],[PtsSD]]*$D$1+Table1[[#This Row],[AstSD]]*$E$1+Table1[[#This Row],[StlSD]]*$F$1+Table1[[#This Row],[BlkSD]]*$G$1+Table1[[#This Row],[RbdSD]]*$H$1</f>
        <v>-0.84603166129414131</v>
      </c>
    </row>
    <row r="425" spans="1:14" x14ac:dyDescent="0.25">
      <c r="A425" s="3">
        <v>421</v>
      </c>
      <c r="B425" s="3" t="s">
        <v>500</v>
      </c>
      <c r="C425" s="3" t="s">
        <v>95</v>
      </c>
      <c r="D425" s="4">
        <v>1.2</v>
      </c>
      <c r="E425" s="4">
        <v>0.6</v>
      </c>
      <c r="F425" s="4">
        <v>0</v>
      </c>
      <c r="G425" s="4">
        <v>0.2</v>
      </c>
      <c r="H425" s="4">
        <v>2.4</v>
      </c>
      <c r="I425" s="6">
        <f>(D425-AVERAGE(D$5:D$486))/_xlfn.STDEV.S(D$5:D$486)</f>
        <v>-1.1765065797209151</v>
      </c>
      <c r="J425" s="6">
        <f>(E425-AVERAGE(E$5:E$486))/_xlfn.STDEV.S(E$5:E$486)</f>
        <v>-0.64729391079850263</v>
      </c>
      <c r="K425" s="6">
        <f>(F425-AVERAGE(F$5:F$486))/_xlfn.STDEV.S(F$5:F$486)</f>
        <v>-1.4479621666547298</v>
      </c>
      <c r="L425" s="6">
        <f>(G425-AVERAGE(G$5:G$486))/_xlfn.STDEV.S(G$5:G$486)</f>
        <v>-0.44128862328038043</v>
      </c>
      <c r="M425" s="6">
        <f>(H425-AVERAGE(H$5:H$486))/_xlfn.STDEV.S(H$5:H$486)</f>
        <v>-0.4540697727015881</v>
      </c>
      <c r="N425" s="6">
        <f>Table1[[#This Row],[PtsSD]]*$D$1+Table1[[#This Row],[AstSD]]*$E$1+Table1[[#This Row],[StlSD]]*$F$1+Table1[[#This Row],[BlkSD]]*$G$1+Table1[[#This Row],[RbdSD]]*$H$1</f>
        <v>-0.85661232910655916</v>
      </c>
    </row>
    <row r="426" spans="1:14" x14ac:dyDescent="0.25">
      <c r="A426" s="3">
        <v>422</v>
      </c>
      <c r="B426" s="3" t="s">
        <v>422</v>
      </c>
      <c r="C426" s="3" t="s">
        <v>39</v>
      </c>
      <c r="D426" s="4">
        <v>3.3</v>
      </c>
      <c r="E426" s="4">
        <v>0.2</v>
      </c>
      <c r="F426" s="4">
        <v>0.2</v>
      </c>
      <c r="G426" s="4">
        <v>0.1</v>
      </c>
      <c r="H426" s="4">
        <v>1.1000000000000001</v>
      </c>
      <c r="I426" s="6">
        <f>(D426-AVERAGE(D$5:D$486))/_xlfn.STDEV.S(D$5:D$486)</f>
        <v>-0.81792182814202008</v>
      </c>
      <c r="J426" s="6">
        <f>(E426-AVERAGE(E$5:E$486))/_xlfn.STDEV.S(E$5:E$486)</f>
        <v>-0.86666157823030299</v>
      </c>
      <c r="K426" s="6">
        <f>(F426-AVERAGE(F$5:F$486))/_xlfn.STDEV.S(F$5:F$486)</f>
        <v>-0.99031117365303845</v>
      </c>
      <c r="L426" s="6">
        <f>(G426-AVERAGE(G$5:G$486))/_xlfn.STDEV.S(G$5:G$486)</f>
        <v>-0.67173403652105745</v>
      </c>
      <c r="M426" s="6">
        <f>(H426-AVERAGE(H$5:H$486))/_xlfn.STDEV.S(H$5:H$486)</f>
        <v>-0.97930536357257603</v>
      </c>
      <c r="N426" s="6">
        <f>Table1[[#This Row],[PtsSD]]*$D$1+Table1[[#This Row],[AstSD]]*$E$1+Table1[[#This Row],[StlSD]]*$F$1+Table1[[#This Row],[BlkSD]]*$G$1+Table1[[#This Row],[RbdSD]]*$H$1</f>
        <v>-0.86387671832929624</v>
      </c>
    </row>
    <row r="427" spans="1:14" x14ac:dyDescent="0.25">
      <c r="A427" s="3">
        <v>423</v>
      </c>
      <c r="B427" s="3" t="s">
        <v>436</v>
      </c>
      <c r="C427" s="3" t="s">
        <v>25</v>
      </c>
      <c r="D427" s="4">
        <v>3</v>
      </c>
      <c r="E427" s="4">
        <v>0.8</v>
      </c>
      <c r="F427" s="4">
        <v>0.2</v>
      </c>
      <c r="G427" s="4">
        <v>0</v>
      </c>
      <c r="H427" s="4">
        <v>0.9</v>
      </c>
      <c r="I427" s="6">
        <f>(D427-AVERAGE(D$5:D$486))/_xlfn.STDEV.S(D$5:D$486)</f>
        <v>-0.86914822122471935</v>
      </c>
      <c r="J427" s="6">
        <f>(E427-AVERAGE(E$5:E$486))/_xlfn.STDEV.S(E$5:E$486)</f>
        <v>-0.53761007708260233</v>
      </c>
      <c r="K427" s="6">
        <f>(F427-AVERAGE(F$5:F$486))/_xlfn.STDEV.S(F$5:F$486)</f>
        <v>-0.99031117365303845</v>
      </c>
      <c r="L427" s="6">
        <f>(G427-AVERAGE(G$5:G$486))/_xlfn.STDEV.S(G$5:G$486)</f>
        <v>-0.90217944976173425</v>
      </c>
      <c r="M427" s="6">
        <f>(H427-AVERAGE(H$5:H$486))/_xlfn.STDEV.S(H$5:H$486)</f>
        <v>-1.0601108390911895</v>
      </c>
      <c r="N427" s="6">
        <f>Table1[[#This Row],[PtsSD]]*$D$1+Table1[[#This Row],[AstSD]]*$E$1+Table1[[#This Row],[StlSD]]*$F$1+Table1[[#This Row],[BlkSD]]*$G$1+Table1[[#This Row],[RbdSD]]*$H$1</f>
        <v>-0.86416224311439005</v>
      </c>
    </row>
    <row r="428" spans="1:14" x14ac:dyDescent="0.25">
      <c r="A428" s="3">
        <v>424</v>
      </c>
      <c r="B428" s="3" t="s">
        <v>474</v>
      </c>
      <c r="C428" s="3" t="s">
        <v>104</v>
      </c>
      <c r="D428" s="4">
        <v>2.1</v>
      </c>
      <c r="E428" s="4">
        <v>0.6</v>
      </c>
      <c r="F428" s="4">
        <v>0.1</v>
      </c>
      <c r="G428" s="4">
        <v>0.2</v>
      </c>
      <c r="H428" s="4">
        <v>1.2</v>
      </c>
      <c r="I428" s="6">
        <f>(D428-AVERAGE(D$5:D$486))/_xlfn.STDEV.S(D$5:D$486)</f>
        <v>-1.0228274004728173</v>
      </c>
      <c r="J428" s="6">
        <f>(E428-AVERAGE(E$5:E$486))/_xlfn.STDEV.S(E$5:E$486)</f>
        <v>-0.64729391079850263</v>
      </c>
      <c r="K428" s="6">
        <f>(F428-AVERAGE(F$5:F$486))/_xlfn.STDEV.S(F$5:F$486)</f>
        <v>-1.2191366701538842</v>
      </c>
      <c r="L428" s="6">
        <f>(G428-AVERAGE(G$5:G$486))/_xlfn.STDEV.S(G$5:G$486)</f>
        <v>-0.44128862328038043</v>
      </c>
      <c r="M428" s="6">
        <f>(H428-AVERAGE(H$5:H$486))/_xlfn.STDEV.S(H$5:H$486)</f>
        <v>-0.93890262581326922</v>
      </c>
      <c r="N428" s="6">
        <f>Table1[[#This Row],[PtsSD]]*$D$1+Table1[[#This Row],[AstSD]]*$E$1+Table1[[#This Row],[StlSD]]*$F$1+Table1[[#This Row],[BlkSD]]*$G$1+Table1[[#This Row],[RbdSD]]*$H$1</f>
        <v>-0.87315132147933916</v>
      </c>
    </row>
    <row r="429" spans="1:14" x14ac:dyDescent="0.25">
      <c r="A429" s="3">
        <v>425</v>
      </c>
      <c r="B429" s="3" t="s">
        <v>463</v>
      </c>
      <c r="C429" s="3" t="s">
        <v>44</v>
      </c>
      <c r="D429" s="4">
        <v>2.2999999999999998</v>
      </c>
      <c r="E429" s="4">
        <v>1</v>
      </c>
      <c r="F429" s="4">
        <v>0.2</v>
      </c>
      <c r="G429" s="4">
        <v>0</v>
      </c>
      <c r="H429" s="4">
        <v>0.9</v>
      </c>
      <c r="I429" s="6">
        <f>(D429-AVERAGE(D$5:D$486))/_xlfn.STDEV.S(D$5:D$486)</f>
        <v>-0.9886764717510178</v>
      </c>
      <c r="J429" s="6">
        <f>(E429-AVERAGE(E$5:E$486))/_xlfn.STDEV.S(E$5:E$486)</f>
        <v>-0.42792624336670215</v>
      </c>
      <c r="K429" s="6">
        <f>(F429-AVERAGE(F$5:F$486))/_xlfn.STDEV.S(F$5:F$486)</f>
        <v>-0.99031117365303845</v>
      </c>
      <c r="L429" s="6">
        <f>(G429-AVERAGE(G$5:G$486))/_xlfn.STDEV.S(G$5:G$486)</f>
        <v>-0.90217944976173425</v>
      </c>
      <c r="M429" s="6">
        <f>(H429-AVERAGE(H$5:H$486))/_xlfn.STDEV.S(H$5:H$486)</f>
        <v>-1.0601108390911895</v>
      </c>
      <c r="N429" s="6">
        <f>Table1[[#This Row],[PtsSD]]*$D$1+Table1[[#This Row],[AstSD]]*$E$1+Table1[[#This Row],[StlSD]]*$F$1+Table1[[#This Row],[BlkSD]]*$G$1+Table1[[#This Row],[RbdSD]]*$H$1</f>
        <v>-0.87808395152909946</v>
      </c>
    </row>
    <row r="430" spans="1:14" x14ac:dyDescent="0.25">
      <c r="A430" s="3">
        <v>426</v>
      </c>
      <c r="B430" s="3" t="s">
        <v>433</v>
      </c>
      <c r="C430" s="3" t="s">
        <v>50</v>
      </c>
      <c r="D430" s="4">
        <v>3</v>
      </c>
      <c r="E430" s="4">
        <v>0</v>
      </c>
      <c r="F430" s="4">
        <v>0</v>
      </c>
      <c r="G430" s="4">
        <v>0.5</v>
      </c>
      <c r="H430" s="4">
        <v>0.5</v>
      </c>
      <c r="I430" s="6">
        <f>(D430-AVERAGE(D$5:D$486))/_xlfn.STDEV.S(D$5:D$486)</f>
        <v>-0.86914822122471935</v>
      </c>
      <c r="J430" s="6">
        <f>(E430-AVERAGE(E$5:E$486))/_xlfn.STDEV.S(E$5:E$486)</f>
        <v>-0.97634541194620306</v>
      </c>
      <c r="K430" s="6">
        <f>(F430-AVERAGE(F$5:F$486))/_xlfn.STDEV.S(F$5:F$486)</f>
        <v>-1.4479621666547298</v>
      </c>
      <c r="L430" s="6">
        <f>(G430-AVERAGE(G$5:G$486))/_xlfn.STDEV.S(G$5:G$486)</f>
        <v>0.2500476164416503</v>
      </c>
      <c r="M430" s="6">
        <f>(H430-AVERAGE(H$5:H$486))/_xlfn.STDEV.S(H$5:H$486)</f>
        <v>-1.2217217901284168</v>
      </c>
      <c r="N430" s="6">
        <f>Table1[[#This Row],[PtsSD]]*$D$1+Table1[[#This Row],[AstSD]]*$E$1+Table1[[#This Row],[StlSD]]*$F$1+Table1[[#This Row],[BlkSD]]*$G$1+Table1[[#This Row],[RbdSD]]*$H$1</f>
        <v>-0.8800450893143017</v>
      </c>
    </row>
    <row r="431" spans="1:14" x14ac:dyDescent="0.25">
      <c r="A431" s="3">
        <v>427</v>
      </c>
      <c r="B431" s="3" t="s">
        <v>468</v>
      </c>
      <c r="C431" s="3" t="s">
        <v>23</v>
      </c>
      <c r="D431" s="4">
        <v>2.2000000000000002</v>
      </c>
      <c r="E431" s="4">
        <v>0.3</v>
      </c>
      <c r="F431" s="4">
        <v>0.4</v>
      </c>
      <c r="G431" s="4">
        <v>0</v>
      </c>
      <c r="H431" s="4">
        <v>1</v>
      </c>
      <c r="I431" s="6">
        <f>(D431-AVERAGE(D$5:D$486))/_xlfn.STDEV.S(D$5:D$486)</f>
        <v>-1.0057519361119174</v>
      </c>
      <c r="J431" s="6">
        <f>(E431-AVERAGE(E$5:E$486))/_xlfn.STDEV.S(E$5:E$486)</f>
        <v>-0.81181966137235284</v>
      </c>
      <c r="K431" s="6">
        <f>(F431-AVERAGE(F$5:F$486))/_xlfn.STDEV.S(F$5:F$486)</f>
        <v>-0.53266018065134701</v>
      </c>
      <c r="L431" s="6">
        <f>(G431-AVERAGE(G$5:G$486))/_xlfn.STDEV.S(G$5:G$486)</f>
        <v>-0.90217944976173425</v>
      </c>
      <c r="M431" s="6">
        <f>(H431-AVERAGE(H$5:H$486))/_xlfn.STDEV.S(H$5:H$486)</f>
        <v>-1.0197081013318827</v>
      </c>
      <c r="N431" s="6">
        <f>Table1[[#This Row],[PtsSD]]*$D$1+Table1[[#This Row],[AstSD]]*$E$1+Table1[[#This Row],[StlSD]]*$F$1+Table1[[#This Row],[BlkSD]]*$G$1+Table1[[#This Row],[RbdSD]]*$H$1</f>
        <v>-0.88325707793638453</v>
      </c>
    </row>
    <row r="432" spans="1:14" x14ac:dyDescent="0.25">
      <c r="A432" s="3">
        <v>428</v>
      </c>
      <c r="B432" s="3" t="s">
        <v>492</v>
      </c>
      <c r="C432" s="3" t="s">
        <v>44</v>
      </c>
      <c r="D432" s="4">
        <v>1.7</v>
      </c>
      <c r="E432" s="4">
        <v>0.4</v>
      </c>
      <c r="F432" s="4">
        <v>0.2</v>
      </c>
      <c r="G432" s="4">
        <v>0.1</v>
      </c>
      <c r="H432" s="4">
        <v>1.5</v>
      </c>
      <c r="I432" s="6">
        <f>(D432-AVERAGE(D$5:D$486))/_xlfn.STDEV.S(D$5:D$486)</f>
        <v>-1.0911292579164162</v>
      </c>
      <c r="J432" s="6">
        <f>(E432-AVERAGE(E$5:E$486))/_xlfn.STDEV.S(E$5:E$486)</f>
        <v>-0.7569777445144027</v>
      </c>
      <c r="K432" s="6">
        <f>(F432-AVERAGE(F$5:F$486))/_xlfn.STDEV.S(F$5:F$486)</f>
        <v>-0.99031117365303845</v>
      </c>
      <c r="L432" s="6">
        <f>(G432-AVERAGE(G$5:G$486))/_xlfn.STDEV.S(G$5:G$486)</f>
        <v>-0.67173403652105745</v>
      </c>
      <c r="M432" s="6">
        <f>(H432-AVERAGE(H$5:H$486))/_xlfn.STDEV.S(H$5:H$486)</f>
        <v>-0.81769441253534902</v>
      </c>
      <c r="N432" s="6">
        <f>Table1[[#This Row],[PtsSD]]*$D$1+Table1[[#This Row],[AstSD]]*$E$1+Table1[[#This Row],[StlSD]]*$F$1+Table1[[#This Row],[BlkSD]]*$G$1+Table1[[#This Row],[RbdSD]]*$H$1</f>
        <v>-0.89157999031098956</v>
      </c>
    </row>
    <row r="433" spans="1:14" x14ac:dyDescent="0.25">
      <c r="A433" s="3">
        <v>429</v>
      </c>
      <c r="B433" s="3" t="s">
        <v>499</v>
      </c>
      <c r="C433" s="3" t="s">
        <v>72</v>
      </c>
      <c r="D433" s="4">
        <v>1.3</v>
      </c>
      <c r="E433" s="4">
        <v>0.2</v>
      </c>
      <c r="F433" s="4">
        <v>0.2</v>
      </c>
      <c r="G433" s="4">
        <v>0.2</v>
      </c>
      <c r="H433" s="4">
        <v>1.5</v>
      </c>
      <c r="I433" s="6">
        <f>(D433-AVERAGE(D$5:D$486))/_xlfn.STDEV.S(D$5:D$486)</f>
        <v>-1.1594311153600154</v>
      </c>
      <c r="J433" s="6">
        <f>(E433-AVERAGE(E$5:E$486))/_xlfn.STDEV.S(E$5:E$486)</f>
        <v>-0.86666157823030299</v>
      </c>
      <c r="K433" s="6">
        <f>(F433-AVERAGE(F$5:F$486))/_xlfn.STDEV.S(F$5:F$486)</f>
        <v>-0.99031117365303845</v>
      </c>
      <c r="L433" s="6">
        <f>(G433-AVERAGE(G$5:G$486))/_xlfn.STDEV.S(G$5:G$486)</f>
        <v>-0.44128862328038043</v>
      </c>
      <c r="M433" s="6">
        <f>(H433-AVERAGE(H$5:H$486))/_xlfn.STDEV.S(H$5:H$486)</f>
        <v>-0.81769441253534902</v>
      </c>
      <c r="N433" s="6">
        <f>Table1[[#This Row],[PtsSD]]*$D$1+Table1[[#This Row],[AstSD]]*$E$1+Table1[[#This Row],[StlSD]]*$F$1+Table1[[#This Row],[BlkSD]]*$G$1+Table1[[#This Row],[RbdSD]]*$H$1</f>
        <v>-0.89944050230114791</v>
      </c>
    </row>
    <row r="434" spans="1:14" x14ac:dyDescent="0.25">
      <c r="A434" s="3">
        <v>430</v>
      </c>
      <c r="B434" s="3" t="s">
        <v>448</v>
      </c>
      <c r="C434" s="3" t="s">
        <v>31</v>
      </c>
      <c r="D434" s="4">
        <v>2.7</v>
      </c>
      <c r="E434" s="4">
        <v>0.3</v>
      </c>
      <c r="F434" s="4">
        <v>0.2</v>
      </c>
      <c r="G434" s="4">
        <v>0</v>
      </c>
      <c r="H434" s="4">
        <v>1.3</v>
      </c>
      <c r="I434" s="6">
        <f>(D434-AVERAGE(D$5:D$486))/_xlfn.STDEV.S(D$5:D$486)</f>
        <v>-0.92037461430741863</v>
      </c>
      <c r="J434" s="6">
        <f>(E434-AVERAGE(E$5:E$486))/_xlfn.STDEV.S(E$5:E$486)</f>
        <v>-0.81181966137235284</v>
      </c>
      <c r="K434" s="6">
        <f>(F434-AVERAGE(F$5:F$486))/_xlfn.STDEV.S(F$5:F$486)</f>
        <v>-0.99031117365303845</v>
      </c>
      <c r="L434" s="6">
        <f>(G434-AVERAGE(G$5:G$486))/_xlfn.STDEV.S(G$5:G$486)</f>
        <v>-0.90217944976173425</v>
      </c>
      <c r="M434" s="6">
        <f>(H434-AVERAGE(H$5:H$486))/_xlfn.STDEV.S(H$5:H$486)</f>
        <v>-0.89849988805396264</v>
      </c>
      <c r="N434" s="6">
        <f>Table1[[#This Row],[PtsSD]]*$D$1+Table1[[#This Row],[AstSD]]*$E$1+Table1[[#This Row],[StlSD]]*$F$1+Table1[[#This Row],[BlkSD]]*$G$1+Table1[[#This Row],[RbdSD]]*$H$1</f>
        <v>-0.90204988768970473</v>
      </c>
    </row>
    <row r="435" spans="1:14" x14ac:dyDescent="0.25">
      <c r="A435" s="3">
        <v>431</v>
      </c>
      <c r="B435" s="3" t="s">
        <v>447</v>
      </c>
      <c r="C435" s="3" t="s">
        <v>44</v>
      </c>
      <c r="D435" s="4">
        <v>2.7</v>
      </c>
      <c r="E435" s="4">
        <v>0.3</v>
      </c>
      <c r="F435" s="4">
        <v>0.1</v>
      </c>
      <c r="G435" s="4">
        <v>0.2</v>
      </c>
      <c r="H435" s="4">
        <v>0.8</v>
      </c>
      <c r="I435" s="6">
        <f>(D435-AVERAGE(D$5:D$486))/_xlfn.STDEV.S(D$5:D$486)</f>
        <v>-0.92037461430741863</v>
      </c>
      <c r="J435" s="6">
        <f>(E435-AVERAGE(E$5:E$486))/_xlfn.STDEV.S(E$5:E$486)</f>
        <v>-0.81181966137235284</v>
      </c>
      <c r="K435" s="6">
        <f>(F435-AVERAGE(F$5:F$486))/_xlfn.STDEV.S(F$5:F$486)</f>
        <v>-1.2191366701538842</v>
      </c>
      <c r="L435" s="6">
        <f>(G435-AVERAGE(G$5:G$486))/_xlfn.STDEV.S(G$5:G$486)</f>
        <v>-0.44128862328038043</v>
      </c>
      <c r="M435" s="6">
        <f>(H435-AVERAGE(H$5:H$486))/_xlfn.STDEV.S(H$5:H$486)</f>
        <v>-1.1005135768504963</v>
      </c>
      <c r="N435" s="6">
        <f>Table1[[#This Row],[PtsSD]]*$D$1+Table1[[#This Row],[AstSD]]*$E$1+Table1[[#This Row],[StlSD]]*$F$1+Table1[[#This Row],[BlkSD]]*$G$1+Table1[[#This Row],[RbdSD]]*$H$1</f>
        <v>-0.90764282595193513</v>
      </c>
    </row>
    <row r="436" spans="1:14" x14ac:dyDescent="0.25">
      <c r="A436" s="3">
        <v>432</v>
      </c>
      <c r="B436" s="3" t="s">
        <v>495</v>
      </c>
      <c r="C436" s="3" t="s">
        <v>93</v>
      </c>
      <c r="D436" s="4">
        <v>1.6</v>
      </c>
      <c r="E436" s="4">
        <v>0.2</v>
      </c>
      <c r="F436" s="4">
        <v>0.4</v>
      </c>
      <c r="G436" s="4">
        <v>0</v>
      </c>
      <c r="H436" s="4">
        <v>1.2</v>
      </c>
      <c r="I436" s="6">
        <f>(D436-AVERAGE(D$5:D$486))/_xlfn.STDEV.S(D$5:D$486)</f>
        <v>-1.1082047222773161</v>
      </c>
      <c r="J436" s="6">
        <f>(E436-AVERAGE(E$5:E$486))/_xlfn.STDEV.S(E$5:E$486)</f>
        <v>-0.86666157823030299</v>
      </c>
      <c r="K436" s="6">
        <f>(F436-AVERAGE(F$5:F$486))/_xlfn.STDEV.S(F$5:F$486)</f>
        <v>-0.53266018065134701</v>
      </c>
      <c r="L436" s="6">
        <f>(G436-AVERAGE(G$5:G$486))/_xlfn.STDEV.S(G$5:G$486)</f>
        <v>-0.90217944976173425</v>
      </c>
      <c r="M436" s="6">
        <f>(H436-AVERAGE(H$5:H$486))/_xlfn.STDEV.S(H$5:H$486)</f>
        <v>-0.93890262581326922</v>
      </c>
      <c r="N436" s="6">
        <f>Table1[[#This Row],[PtsSD]]*$D$1+Table1[[#This Row],[AstSD]]*$E$1+Table1[[#This Row],[StlSD]]*$F$1+Table1[[#This Row],[BlkSD]]*$G$1+Table1[[#This Row],[RbdSD]]*$H$1</f>
        <v>-0.90880020205387146</v>
      </c>
    </row>
    <row r="437" spans="1:14" x14ac:dyDescent="0.25">
      <c r="A437" s="3">
        <v>433</v>
      </c>
      <c r="B437" s="3" t="s">
        <v>458</v>
      </c>
      <c r="C437" s="3" t="s">
        <v>101</v>
      </c>
      <c r="D437" s="4">
        <v>2.4</v>
      </c>
      <c r="E437" s="4">
        <v>0.3</v>
      </c>
      <c r="F437" s="4">
        <v>0.2</v>
      </c>
      <c r="G437" s="4">
        <v>0</v>
      </c>
      <c r="H437" s="4">
        <v>1.4</v>
      </c>
      <c r="I437" s="6">
        <f>(D437-AVERAGE(D$5:D$486))/_xlfn.STDEV.S(D$5:D$486)</f>
        <v>-0.9716010073901179</v>
      </c>
      <c r="J437" s="6">
        <f>(E437-AVERAGE(E$5:E$486))/_xlfn.STDEV.S(E$5:E$486)</f>
        <v>-0.81181966137235284</v>
      </c>
      <c r="K437" s="6">
        <f>(F437-AVERAGE(F$5:F$486))/_xlfn.STDEV.S(F$5:F$486)</f>
        <v>-0.99031117365303845</v>
      </c>
      <c r="L437" s="6">
        <f>(G437-AVERAGE(G$5:G$486))/_xlfn.STDEV.S(G$5:G$486)</f>
        <v>-0.90217944976173425</v>
      </c>
      <c r="M437" s="6">
        <f>(H437-AVERAGE(H$5:H$486))/_xlfn.STDEV.S(H$5:H$486)</f>
        <v>-0.85809715029465583</v>
      </c>
      <c r="N437" s="6">
        <f>Table1[[#This Row],[PtsSD]]*$D$1+Table1[[#This Row],[AstSD]]*$E$1+Table1[[#This Row],[StlSD]]*$F$1+Table1[[#This Row],[BlkSD]]*$G$1+Table1[[#This Row],[RbdSD]]*$H$1</f>
        <v>-0.90933725806265298</v>
      </c>
    </row>
    <row r="438" spans="1:14" x14ac:dyDescent="0.25">
      <c r="A438" s="3">
        <v>434</v>
      </c>
      <c r="B438" s="3" t="s">
        <v>509</v>
      </c>
      <c r="C438" s="3" t="s">
        <v>108</v>
      </c>
      <c r="D438" s="4">
        <v>1</v>
      </c>
      <c r="E438" s="4">
        <v>1.5</v>
      </c>
      <c r="F438" s="4">
        <v>0.2</v>
      </c>
      <c r="G438" s="4">
        <v>0</v>
      </c>
      <c r="H438" s="4">
        <v>0.6</v>
      </c>
      <c r="I438" s="6">
        <f>(D438-AVERAGE(D$5:D$486))/_xlfn.STDEV.S(D$5:D$486)</f>
        <v>-1.2106575084427147</v>
      </c>
      <c r="J438" s="6">
        <f>(E438-AVERAGE(E$5:E$486))/_xlfn.STDEV.S(E$5:E$486)</f>
        <v>-0.1537166590769517</v>
      </c>
      <c r="K438" s="6">
        <f>(F438-AVERAGE(F$5:F$486))/_xlfn.STDEV.S(F$5:F$486)</f>
        <v>-0.99031117365303845</v>
      </c>
      <c r="L438" s="6">
        <f>(G438-AVERAGE(G$5:G$486))/_xlfn.STDEV.S(G$5:G$486)</f>
        <v>-0.90217944976173425</v>
      </c>
      <c r="M438" s="6">
        <f>(H438-AVERAGE(H$5:H$486))/_xlfn.STDEV.S(H$5:H$486)</f>
        <v>-1.1813190523691099</v>
      </c>
      <c r="N438" s="6">
        <f>Table1[[#This Row],[PtsSD]]*$D$1+Table1[[#This Row],[AstSD]]*$E$1+Table1[[#This Row],[StlSD]]*$F$1+Table1[[#This Row],[BlkSD]]*$G$1+Table1[[#This Row],[RbdSD]]*$H$1</f>
        <v>-0.91407798833424247</v>
      </c>
    </row>
    <row r="439" spans="1:14" x14ac:dyDescent="0.25">
      <c r="A439" s="3">
        <v>435</v>
      </c>
      <c r="B439" s="3" t="s">
        <v>498</v>
      </c>
      <c r="C439" s="3" t="s">
        <v>55</v>
      </c>
      <c r="D439" s="4">
        <v>1.4</v>
      </c>
      <c r="E439" s="4">
        <v>0.1</v>
      </c>
      <c r="F439" s="4">
        <v>0.2</v>
      </c>
      <c r="G439" s="4">
        <v>0.1</v>
      </c>
      <c r="H439" s="4">
        <v>1.8</v>
      </c>
      <c r="I439" s="6">
        <f>(D439-AVERAGE(D$5:D$486))/_xlfn.STDEV.S(D$5:D$486)</f>
        <v>-1.1423556509991155</v>
      </c>
      <c r="J439" s="6">
        <f>(E439-AVERAGE(E$5:E$486))/_xlfn.STDEV.S(E$5:E$486)</f>
        <v>-0.92150349508825291</v>
      </c>
      <c r="K439" s="6">
        <f>(F439-AVERAGE(F$5:F$486))/_xlfn.STDEV.S(F$5:F$486)</f>
        <v>-0.99031117365303845</v>
      </c>
      <c r="L439" s="6">
        <f>(G439-AVERAGE(G$5:G$486))/_xlfn.STDEV.S(G$5:G$486)</f>
        <v>-0.67173403652105745</v>
      </c>
      <c r="M439" s="6">
        <f>(H439-AVERAGE(H$5:H$486))/_xlfn.STDEV.S(H$5:H$486)</f>
        <v>-0.69648619925742861</v>
      </c>
      <c r="N439" s="6">
        <f>Table1[[#This Row],[PtsSD]]*$D$1+Table1[[#This Row],[AstSD]]*$E$1+Table1[[#This Row],[StlSD]]*$F$1+Table1[[#This Row],[BlkSD]]*$G$1+Table1[[#This Row],[RbdSD]]*$H$1</f>
        <v>-0.91561141569498528</v>
      </c>
    </row>
    <row r="440" spans="1:14" x14ac:dyDescent="0.25">
      <c r="A440" s="3">
        <v>436</v>
      </c>
      <c r="B440" s="3" t="s">
        <v>473</v>
      </c>
      <c r="C440" s="3" t="s">
        <v>60</v>
      </c>
      <c r="D440" s="4">
        <v>2.1</v>
      </c>
      <c r="E440" s="4">
        <v>0.3</v>
      </c>
      <c r="F440" s="4">
        <v>0.2</v>
      </c>
      <c r="G440" s="4">
        <v>0</v>
      </c>
      <c r="H440" s="4">
        <v>1.5</v>
      </c>
      <c r="I440" s="6">
        <f>(D440-AVERAGE(D$5:D$486))/_xlfn.STDEV.S(D$5:D$486)</f>
        <v>-1.0228274004728173</v>
      </c>
      <c r="J440" s="6">
        <f>(E440-AVERAGE(E$5:E$486))/_xlfn.STDEV.S(E$5:E$486)</f>
        <v>-0.81181966137235284</v>
      </c>
      <c r="K440" s="6">
        <f>(F440-AVERAGE(F$5:F$486))/_xlfn.STDEV.S(F$5:F$486)</f>
        <v>-0.99031117365303845</v>
      </c>
      <c r="L440" s="6">
        <f>(G440-AVERAGE(G$5:G$486))/_xlfn.STDEV.S(G$5:G$486)</f>
        <v>-0.90217944976173425</v>
      </c>
      <c r="M440" s="6">
        <f>(H440-AVERAGE(H$5:H$486))/_xlfn.STDEV.S(H$5:H$486)</f>
        <v>-0.81769441253534902</v>
      </c>
      <c r="N440" s="6">
        <f>Table1[[#This Row],[PtsSD]]*$D$1+Table1[[#This Row],[AstSD]]*$E$1+Table1[[#This Row],[StlSD]]*$F$1+Table1[[#This Row],[BlkSD]]*$G$1+Table1[[#This Row],[RbdSD]]*$H$1</f>
        <v>-0.91662462843560144</v>
      </c>
    </row>
    <row r="441" spans="1:14" x14ac:dyDescent="0.25">
      <c r="A441" s="3">
        <v>437</v>
      </c>
      <c r="B441" s="3" t="s">
        <v>399</v>
      </c>
      <c r="C441" s="3" t="s">
        <v>21</v>
      </c>
      <c r="D441" s="4">
        <v>3.7</v>
      </c>
      <c r="E441" s="4">
        <v>0.3</v>
      </c>
      <c r="F441" s="4">
        <v>0.3</v>
      </c>
      <c r="G441" s="4">
        <v>0</v>
      </c>
      <c r="H441" s="4">
        <v>0</v>
      </c>
      <c r="I441" s="6">
        <f>(D441-AVERAGE(D$5:D$486))/_xlfn.STDEV.S(D$5:D$486)</f>
        <v>-0.7496199706984209</v>
      </c>
      <c r="J441" s="6">
        <f>(E441-AVERAGE(E$5:E$486))/_xlfn.STDEV.S(E$5:E$486)</f>
        <v>-0.81181966137235284</v>
      </c>
      <c r="K441" s="6">
        <f>(F441-AVERAGE(F$5:F$486))/_xlfn.STDEV.S(F$5:F$486)</f>
        <v>-0.76148567715219273</v>
      </c>
      <c r="L441" s="6">
        <f>(G441-AVERAGE(G$5:G$486))/_xlfn.STDEV.S(G$5:G$486)</f>
        <v>-0.90217944976173425</v>
      </c>
      <c r="M441" s="6">
        <f>(H441-AVERAGE(H$5:H$486))/_xlfn.STDEV.S(H$5:H$486)</f>
        <v>-1.4237354789249506</v>
      </c>
      <c r="N441" s="6">
        <f>Table1[[#This Row],[PtsSD]]*$D$1+Table1[[#This Row],[AstSD]]*$E$1+Table1[[#This Row],[StlSD]]*$F$1+Table1[[#This Row],[BlkSD]]*$G$1+Table1[[#This Row],[RbdSD]]*$H$1</f>
        <v>-0.92154678830607606</v>
      </c>
    </row>
    <row r="442" spans="1:14" x14ac:dyDescent="0.25">
      <c r="A442" s="3">
        <v>438</v>
      </c>
      <c r="B442" s="3" t="s">
        <v>483</v>
      </c>
      <c r="C442" s="3" t="s">
        <v>86</v>
      </c>
      <c r="D442" s="4">
        <v>1.9</v>
      </c>
      <c r="E442" s="4">
        <v>0.3</v>
      </c>
      <c r="F442" s="4">
        <v>0.2</v>
      </c>
      <c r="G442" s="4">
        <v>0.1</v>
      </c>
      <c r="H442" s="4">
        <v>1.1000000000000001</v>
      </c>
      <c r="I442" s="6">
        <f>(D442-AVERAGE(D$5:D$486))/_xlfn.STDEV.S(D$5:D$486)</f>
        <v>-1.0569783291946167</v>
      </c>
      <c r="J442" s="6">
        <f>(E442-AVERAGE(E$5:E$486))/_xlfn.STDEV.S(E$5:E$486)</f>
        <v>-0.81181966137235284</v>
      </c>
      <c r="K442" s="6">
        <f>(F442-AVERAGE(F$5:F$486))/_xlfn.STDEV.S(F$5:F$486)</f>
        <v>-0.99031117365303845</v>
      </c>
      <c r="L442" s="6">
        <f>(G442-AVERAGE(G$5:G$486))/_xlfn.STDEV.S(G$5:G$486)</f>
        <v>-0.67173403652105745</v>
      </c>
      <c r="M442" s="6">
        <f>(H442-AVERAGE(H$5:H$486))/_xlfn.STDEV.S(H$5:H$486)</f>
        <v>-0.97930536357257603</v>
      </c>
      <c r="N442" s="6">
        <f>Table1[[#This Row],[PtsSD]]*$D$1+Table1[[#This Row],[AstSD]]*$E$1+Table1[[#This Row],[StlSD]]*$F$1+Table1[[#This Row],[BlkSD]]*$G$1+Table1[[#This Row],[RbdSD]]*$H$1</f>
        <v>-0.9246252852734852</v>
      </c>
    </row>
    <row r="443" spans="1:14" x14ac:dyDescent="0.25">
      <c r="A443" s="3">
        <v>439</v>
      </c>
      <c r="B443" s="3" t="s">
        <v>514</v>
      </c>
      <c r="C443" s="3" t="s">
        <v>93</v>
      </c>
      <c r="D443" s="4">
        <v>0.8</v>
      </c>
      <c r="E443" s="4">
        <v>0.1</v>
      </c>
      <c r="F443" s="4">
        <v>0.1</v>
      </c>
      <c r="G443" s="4">
        <v>0.4</v>
      </c>
      <c r="H443" s="4">
        <v>1.2</v>
      </c>
      <c r="I443" s="6">
        <f>(D443-AVERAGE(D$5:D$486))/_xlfn.STDEV.S(D$5:D$486)</f>
        <v>-1.2448084371645143</v>
      </c>
      <c r="J443" s="6">
        <f>(E443-AVERAGE(E$5:E$486))/_xlfn.STDEV.S(E$5:E$486)</f>
        <v>-0.92150349508825291</v>
      </c>
      <c r="K443" s="6">
        <f>(F443-AVERAGE(F$5:F$486))/_xlfn.STDEV.S(F$5:F$486)</f>
        <v>-1.2191366701538842</v>
      </c>
      <c r="L443" s="6">
        <f>(G443-AVERAGE(G$5:G$486))/_xlfn.STDEV.S(G$5:G$486)</f>
        <v>1.9602203200973445E-2</v>
      </c>
      <c r="M443" s="6">
        <f>(H443-AVERAGE(H$5:H$486))/_xlfn.STDEV.S(H$5:H$486)</f>
        <v>-0.93890262581326922</v>
      </c>
      <c r="N443" s="6">
        <f>Table1[[#This Row],[PtsSD]]*$D$1+Table1[[#This Row],[AstSD]]*$E$1+Table1[[#This Row],[StlSD]]*$F$1+Table1[[#This Row],[BlkSD]]*$G$1+Table1[[#This Row],[RbdSD]]*$H$1</f>
        <v>-0.92545392537259541</v>
      </c>
    </row>
    <row r="444" spans="1:14" x14ac:dyDescent="0.25">
      <c r="A444" s="3">
        <v>440</v>
      </c>
      <c r="B444" s="3" t="s">
        <v>467</v>
      </c>
      <c r="C444" s="3" t="s">
        <v>55</v>
      </c>
      <c r="D444" s="4">
        <v>2.2999999999999998</v>
      </c>
      <c r="E444" s="4">
        <v>0.3</v>
      </c>
      <c r="F444" s="4">
        <v>0.1</v>
      </c>
      <c r="G444" s="4">
        <v>0.1</v>
      </c>
      <c r="H444" s="4">
        <v>1.2</v>
      </c>
      <c r="I444" s="6">
        <f>(D444-AVERAGE(D$5:D$486))/_xlfn.STDEV.S(D$5:D$486)</f>
        <v>-0.9886764717510178</v>
      </c>
      <c r="J444" s="6">
        <f>(E444-AVERAGE(E$5:E$486))/_xlfn.STDEV.S(E$5:E$486)</f>
        <v>-0.81181966137235284</v>
      </c>
      <c r="K444" s="6">
        <f>(F444-AVERAGE(F$5:F$486))/_xlfn.STDEV.S(F$5:F$486)</f>
        <v>-1.2191366701538842</v>
      </c>
      <c r="L444" s="6">
        <f>(G444-AVERAGE(G$5:G$486))/_xlfn.STDEV.S(G$5:G$486)</f>
        <v>-0.67173403652105745</v>
      </c>
      <c r="M444" s="6">
        <f>(H444-AVERAGE(H$5:H$486))/_xlfn.STDEV.S(H$5:H$486)</f>
        <v>-0.93890262581326922</v>
      </c>
      <c r="N444" s="6">
        <f>Table1[[#This Row],[PtsSD]]*$D$1+Table1[[#This Row],[AstSD]]*$E$1+Table1[[#This Row],[StlSD]]*$F$1+Table1[[#This Row],[BlkSD]]*$G$1+Table1[[#This Row],[RbdSD]]*$H$1</f>
        <v>-0.93037800496367096</v>
      </c>
    </row>
    <row r="445" spans="1:14" x14ac:dyDescent="0.25">
      <c r="A445" s="3">
        <v>441</v>
      </c>
      <c r="B445" s="3" t="s">
        <v>513</v>
      </c>
      <c r="C445" s="3" t="s">
        <v>46</v>
      </c>
      <c r="D445" s="4">
        <v>0.9</v>
      </c>
      <c r="E445" s="4">
        <v>0.1</v>
      </c>
      <c r="F445" s="4">
        <v>0.1</v>
      </c>
      <c r="G445" s="4">
        <v>0.3</v>
      </c>
      <c r="H445" s="4">
        <v>1.4</v>
      </c>
      <c r="I445" s="6">
        <f>(D445-AVERAGE(D$5:D$486))/_xlfn.STDEV.S(D$5:D$486)</f>
        <v>-1.2277329728036144</v>
      </c>
      <c r="J445" s="6">
        <f>(E445-AVERAGE(E$5:E$486))/_xlfn.STDEV.S(E$5:E$486)</f>
        <v>-0.92150349508825291</v>
      </c>
      <c r="K445" s="6">
        <f>(F445-AVERAGE(F$5:F$486))/_xlfn.STDEV.S(F$5:F$486)</f>
        <v>-1.2191366701538842</v>
      </c>
      <c r="L445" s="6">
        <f>(G445-AVERAGE(G$5:G$486))/_xlfn.STDEV.S(G$5:G$486)</f>
        <v>-0.21084321003970355</v>
      </c>
      <c r="M445" s="6">
        <f>(H445-AVERAGE(H$5:H$486))/_xlfn.STDEV.S(H$5:H$486)</f>
        <v>-0.85809715029465583</v>
      </c>
      <c r="N445" s="6">
        <f>Table1[[#This Row],[PtsSD]]*$D$1+Table1[[#This Row],[AstSD]]*$E$1+Table1[[#This Row],[StlSD]]*$F$1+Table1[[#This Row],[BlkSD]]*$G$1+Table1[[#This Row],[RbdSD]]*$H$1</f>
        <v>-0.93873700294670426</v>
      </c>
    </row>
    <row r="446" spans="1:14" x14ac:dyDescent="0.25">
      <c r="A446" s="3">
        <v>442</v>
      </c>
      <c r="B446" s="3" t="s">
        <v>478</v>
      </c>
      <c r="C446" s="3" t="s">
        <v>101</v>
      </c>
      <c r="D446" s="4">
        <v>1</v>
      </c>
      <c r="E446" s="4">
        <v>0.1</v>
      </c>
      <c r="F446" s="4">
        <v>0.3</v>
      </c>
      <c r="G446" s="4">
        <v>0.1</v>
      </c>
      <c r="H446" s="4">
        <v>1.2</v>
      </c>
      <c r="I446" s="6">
        <f>(D446-AVERAGE(D$5:D$486))/_xlfn.STDEV.S(D$5:D$486)</f>
        <v>-1.2106575084427147</v>
      </c>
      <c r="J446" s="6">
        <f>(E446-AVERAGE(E$5:E$486))/_xlfn.STDEV.S(E$5:E$486)</f>
        <v>-0.92150349508825291</v>
      </c>
      <c r="K446" s="6">
        <f>(F446-AVERAGE(F$5:F$486))/_xlfn.STDEV.S(F$5:F$486)</f>
        <v>-0.76148567715219273</v>
      </c>
      <c r="L446" s="6">
        <f>(G446-AVERAGE(G$5:G$486))/_xlfn.STDEV.S(G$5:G$486)</f>
        <v>-0.67173403652105745</v>
      </c>
      <c r="M446" s="6">
        <f>(H446-AVERAGE(H$5:H$486))/_xlfn.STDEV.S(H$5:H$486)</f>
        <v>-0.93890262581326922</v>
      </c>
      <c r="N446" s="6">
        <f>Table1[[#This Row],[PtsSD]]*$D$1+Table1[[#This Row],[AstSD]]*$E$1+Table1[[#This Row],[StlSD]]*$F$1+Table1[[#This Row],[BlkSD]]*$G$1+Table1[[#This Row],[RbdSD]]*$H$1</f>
        <v>-0.95026143376410643</v>
      </c>
    </row>
    <row r="447" spans="1:14" x14ac:dyDescent="0.25">
      <c r="A447" s="3">
        <v>443</v>
      </c>
      <c r="B447" s="3" t="s">
        <v>504</v>
      </c>
      <c r="C447" s="3" t="s">
        <v>53</v>
      </c>
      <c r="D447" s="4">
        <v>1.1000000000000001</v>
      </c>
      <c r="E447" s="4">
        <v>0.2</v>
      </c>
      <c r="F447" s="4">
        <v>0.4</v>
      </c>
      <c r="G447" s="4">
        <v>0</v>
      </c>
      <c r="H447" s="4">
        <v>0.9</v>
      </c>
      <c r="I447" s="6">
        <f>(D447-AVERAGE(D$5:D$486))/_xlfn.STDEV.S(D$5:D$486)</f>
        <v>-1.193582044081815</v>
      </c>
      <c r="J447" s="6">
        <f>(E447-AVERAGE(E$5:E$486))/_xlfn.STDEV.S(E$5:E$486)</f>
        <v>-0.86666157823030299</v>
      </c>
      <c r="K447" s="6">
        <f>(F447-AVERAGE(F$5:F$486))/_xlfn.STDEV.S(F$5:F$486)</f>
        <v>-0.53266018065134701</v>
      </c>
      <c r="L447" s="6">
        <f>(G447-AVERAGE(G$5:G$486))/_xlfn.STDEV.S(G$5:G$486)</f>
        <v>-0.90217944976173425</v>
      </c>
      <c r="M447" s="6">
        <f>(H447-AVERAGE(H$5:H$486))/_xlfn.STDEV.S(H$5:H$486)</f>
        <v>-1.0601108390911895</v>
      </c>
      <c r="N447" s="6">
        <f>Table1[[#This Row],[PtsSD]]*$D$1+Table1[[#This Row],[AstSD]]*$E$1+Table1[[#This Row],[StlSD]]*$F$1+Table1[[#This Row],[BlkSD]]*$G$1+Table1[[#This Row],[RbdSD]]*$H$1</f>
        <v>-0.95865504125080525</v>
      </c>
    </row>
    <row r="448" spans="1:14" x14ac:dyDescent="0.25">
      <c r="A448" s="3">
        <v>444</v>
      </c>
      <c r="B448" s="3" t="s">
        <v>469</v>
      </c>
      <c r="C448" s="3" t="s">
        <v>37</v>
      </c>
      <c r="D448" s="4">
        <v>2.2000000000000002</v>
      </c>
      <c r="E448" s="4">
        <v>0.4</v>
      </c>
      <c r="F448" s="4">
        <v>0.1</v>
      </c>
      <c r="G448" s="4">
        <v>0</v>
      </c>
      <c r="H448" s="4">
        <v>1.2</v>
      </c>
      <c r="I448" s="6">
        <f>(D448-AVERAGE(D$5:D$486))/_xlfn.STDEV.S(D$5:D$486)</f>
        <v>-1.0057519361119174</v>
      </c>
      <c r="J448" s="6">
        <f>(E448-AVERAGE(E$5:E$486))/_xlfn.STDEV.S(E$5:E$486)</f>
        <v>-0.7569777445144027</v>
      </c>
      <c r="K448" s="6">
        <f>(F448-AVERAGE(F$5:F$486))/_xlfn.STDEV.S(F$5:F$486)</f>
        <v>-1.2191366701538842</v>
      </c>
      <c r="L448" s="6">
        <f>(G448-AVERAGE(G$5:G$486))/_xlfn.STDEV.S(G$5:G$486)</f>
        <v>-0.90217944976173425</v>
      </c>
      <c r="M448" s="6">
        <f>(H448-AVERAGE(H$5:H$486))/_xlfn.STDEV.S(H$5:H$486)</f>
        <v>-0.93890262581326922</v>
      </c>
      <c r="N448" s="6">
        <f>Table1[[#This Row],[PtsSD]]*$D$1+Table1[[#This Row],[AstSD]]*$E$1+Table1[[#This Row],[StlSD]]*$F$1+Table1[[#This Row],[BlkSD]]*$G$1+Table1[[#This Row],[RbdSD]]*$H$1</f>
        <v>-0.95909907288645235</v>
      </c>
    </row>
    <row r="449" spans="1:14" x14ac:dyDescent="0.25">
      <c r="A449" s="3">
        <v>445</v>
      </c>
      <c r="B449" s="3" t="s">
        <v>460</v>
      </c>
      <c r="C449" s="3" t="s">
        <v>29</v>
      </c>
      <c r="D449" s="4">
        <v>2.2999999999999998</v>
      </c>
      <c r="E449" s="4">
        <v>0</v>
      </c>
      <c r="F449" s="4">
        <v>0.3</v>
      </c>
      <c r="G449" s="4">
        <v>0</v>
      </c>
      <c r="H449" s="4">
        <v>0.7</v>
      </c>
      <c r="I449" s="6">
        <f>(D449-AVERAGE(D$5:D$486))/_xlfn.STDEV.S(D$5:D$486)</f>
        <v>-0.9886764717510178</v>
      </c>
      <c r="J449" s="6">
        <f>(E449-AVERAGE(E$5:E$486))/_xlfn.STDEV.S(E$5:E$486)</f>
        <v>-0.97634541194620306</v>
      </c>
      <c r="K449" s="6">
        <f>(F449-AVERAGE(F$5:F$486))/_xlfn.STDEV.S(F$5:F$486)</f>
        <v>-0.76148567715219273</v>
      </c>
      <c r="L449" s="6">
        <f>(G449-AVERAGE(G$5:G$486))/_xlfn.STDEV.S(G$5:G$486)</f>
        <v>-0.90217944976173425</v>
      </c>
      <c r="M449" s="6">
        <f>(H449-AVERAGE(H$5:H$486))/_xlfn.STDEV.S(H$5:H$486)</f>
        <v>-1.1409163146098031</v>
      </c>
      <c r="N449" s="6">
        <f>Table1[[#This Row],[PtsSD]]*$D$1+Table1[[#This Row],[AstSD]]*$E$1+Table1[[#This Row],[StlSD]]*$F$1+Table1[[#This Row],[BlkSD]]*$G$1+Table1[[#This Row],[RbdSD]]*$H$1</f>
        <v>-0.96960505587359558</v>
      </c>
    </row>
    <row r="450" spans="1:14" x14ac:dyDescent="0.25">
      <c r="A450" s="3">
        <v>446</v>
      </c>
      <c r="B450" s="3" t="s">
        <v>476</v>
      </c>
      <c r="C450" s="3" t="s">
        <v>37</v>
      </c>
      <c r="D450" s="4">
        <v>2</v>
      </c>
      <c r="E450" s="4">
        <v>0.6</v>
      </c>
      <c r="F450" s="4">
        <v>0.2</v>
      </c>
      <c r="G450" s="4">
        <v>0</v>
      </c>
      <c r="H450" s="4">
        <v>0.5</v>
      </c>
      <c r="I450" s="6">
        <f>(D450-AVERAGE(D$5:D$486))/_xlfn.STDEV.S(D$5:D$486)</f>
        <v>-1.039902864833717</v>
      </c>
      <c r="J450" s="6">
        <f>(E450-AVERAGE(E$5:E$486))/_xlfn.STDEV.S(E$5:E$486)</f>
        <v>-0.64729391079850263</v>
      </c>
      <c r="K450" s="6">
        <f>(F450-AVERAGE(F$5:F$486))/_xlfn.STDEV.S(F$5:F$486)</f>
        <v>-0.99031117365303845</v>
      </c>
      <c r="L450" s="6">
        <f>(G450-AVERAGE(G$5:G$486))/_xlfn.STDEV.S(G$5:G$486)</f>
        <v>-0.90217944976173425</v>
      </c>
      <c r="M450" s="6">
        <f>(H450-AVERAGE(H$5:H$486))/_xlfn.STDEV.S(H$5:H$486)</f>
        <v>-1.2217217901284168</v>
      </c>
      <c r="N450" s="6">
        <f>Table1[[#This Row],[PtsSD]]*$D$1+Table1[[#This Row],[AstSD]]*$E$1+Table1[[#This Row],[StlSD]]*$F$1+Table1[[#This Row],[BlkSD]]*$G$1+Table1[[#This Row],[RbdSD]]*$H$1</f>
        <v>-0.96964759314771476</v>
      </c>
    </row>
    <row r="451" spans="1:14" x14ac:dyDescent="0.25">
      <c r="A451" s="3">
        <v>447</v>
      </c>
      <c r="B451" s="3" t="s">
        <v>446</v>
      </c>
      <c r="C451" s="3" t="s">
        <v>48</v>
      </c>
      <c r="D451" s="4">
        <v>2.7</v>
      </c>
      <c r="E451" s="4">
        <v>0.6</v>
      </c>
      <c r="F451" s="4">
        <v>0</v>
      </c>
      <c r="G451" s="4">
        <v>0</v>
      </c>
      <c r="H451" s="4">
        <v>0.9</v>
      </c>
      <c r="I451" s="6">
        <f>(D451-AVERAGE(D$5:D$486))/_xlfn.STDEV.S(D$5:D$486)</f>
        <v>-0.92037461430741863</v>
      </c>
      <c r="J451" s="6">
        <f>(E451-AVERAGE(E$5:E$486))/_xlfn.STDEV.S(E$5:E$486)</f>
        <v>-0.64729391079850263</v>
      </c>
      <c r="K451" s="6">
        <f>(F451-AVERAGE(F$5:F$486))/_xlfn.STDEV.S(F$5:F$486)</f>
        <v>-1.4479621666547298</v>
      </c>
      <c r="L451" s="6">
        <f>(G451-AVERAGE(G$5:G$486))/_xlfn.STDEV.S(G$5:G$486)</f>
        <v>-0.90217944976173425</v>
      </c>
      <c r="M451" s="6">
        <f>(H451-AVERAGE(H$5:H$486))/_xlfn.STDEV.S(H$5:H$486)</f>
        <v>-1.0601108390911895</v>
      </c>
      <c r="N451" s="6">
        <f>Table1[[#This Row],[PtsSD]]*$D$1+Table1[[#This Row],[AstSD]]*$E$1+Table1[[#This Row],[StlSD]]*$F$1+Table1[[#This Row],[BlkSD]]*$G$1+Table1[[#This Row],[RbdSD]]*$H$1</f>
        <v>-0.97011457673263357</v>
      </c>
    </row>
    <row r="452" spans="1:14" x14ac:dyDescent="0.25">
      <c r="A452" s="3">
        <v>448</v>
      </c>
      <c r="B452" s="3" t="s">
        <v>519</v>
      </c>
      <c r="C452" s="3" t="s">
        <v>35</v>
      </c>
      <c r="D452" s="4">
        <v>0.5</v>
      </c>
      <c r="E452" s="4">
        <v>1.2</v>
      </c>
      <c r="F452" s="4">
        <v>0.2</v>
      </c>
      <c r="G452" s="4">
        <v>0</v>
      </c>
      <c r="H452" s="4">
        <v>0.6</v>
      </c>
      <c r="I452" s="6">
        <f>(D452-AVERAGE(D$5:D$486))/_xlfn.STDEV.S(D$5:D$486)</f>
        <v>-1.2960348302472136</v>
      </c>
      <c r="J452" s="6">
        <f>(E452-AVERAGE(E$5:E$486))/_xlfn.STDEV.S(E$5:E$486)</f>
        <v>-0.31824240965080203</v>
      </c>
      <c r="K452" s="6">
        <f>(F452-AVERAGE(F$5:F$486))/_xlfn.STDEV.S(F$5:F$486)</f>
        <v>-0.99031117365303845</v>
      </c>
      <c r="L452" s="6">
        <f>(G452-AVERAGE(G$5:G$486))/_xlfn.STDEV.S(G$5:G$486)</f>
        <v>-0.90217944976173425</v>
      </c>
      <c r="M452" s="6">
        <f>(H452-AVERAGE(H$5:H$486))/_xlfn.STDEV.S(H$5:H$486)</f>
        <v>-1.1813190523691099</v>
      </c>
      <c r="N452" s="6">
        <f>Table1[[#This Row],[PtsSD]]*$D$1+Table1[[#This Row],[AstSD]]*$E$1+Table1[[#This Row],[StlSD]]*$F$1+Table1[[#This Row],[BlkSD]]*$G$1+Table1[[#This Row],[RbdSD]]*$H$1</f>
        <v>-0.97259633499036235</v>
      </c>
    </row>
    <row r="453" spans="1:14" x14ac:dyDescent="0.25">
      <c r="A453" s="3">
        <v>449</v>
      </c>
      <c r="B453" s="3" t="s">
        <v>470</v>
      </c>
      <c r="C453" s="3" t="s">
        <v>35</v>
      </c>
      <c r="D453" s="4">
        <v>2.2000000000000002</v>
      </c>
      <c r="E453" s="4">
        <v>0.4</v>
      </c>
      <c r="F453" s="4">
        <v>0.1</v>
      </c>
      <c r="G453" s="4">
        <v>0.1</v>
      </c>
      <c r="H453" s="4">
        <v>0.6</v>
      </c>
      <c r="I453" s="6">
        <f>(D453-AVERAGE(D$5:D$486))/_xlfn.STDEV.S(D$5:D$486)</f>
        <v>-1.0057519361119174</v>
      </c>
      <c r="J453" s="6">
        <f>(E453-AVERAGE(E$5:E$486))/_xlfn.STDEV.S(E$5:E$486)</f>
        <v>-0.7569777445144027</v>
      </c>
      <c r="K453" s="6">
        <f>(F453-AVERAGE(F$5:F$486))/_xlfn.STDEV.S(F$5:F$486)</f>
        <v>-1.2191366701538842</v>
      </c>
      <c r="L453" s="6">
        <f>(G453-AVERAGE(G$5:G$486))/_xlfn.STDEV.S(G$5:G$486)</f>
        <v>-0.67173403652105745</v>
      </c>
      <c r="M453" s="6">
        <f>(H453-AVERAGE(H$5:H$486))/_xlfn.STDEV.S(H$5:H$486)</f>
        <v>-1.1813190523691099</v>
      </c>
      <c r="N453" s="6">
        <f>Table1[[#This Row],[PtsSD]]*$D$1+Table1[[#This Row],[AstSD]]*$E$1+Table1[[#This Row],[StlSD]]*$F$1+Table1[[#This Row],[BlkSD]]*$G$1+Table1[[#This Row],[RbdSD]]*$H$1</f>
        <v>-0.97301554621151887</v>
      </c>
    </row>
    <row r="454" spans="1:14" x14ac:dyDescent="0.25">
      <c r="A454" s="3">
        <v>450</v>
      </c>
      <c r="B454" s="3" t="s">
        <v>529</v>
      </c>
      <c r="C454" s="3" t="s">
        <v>74</v>
      </c>
      <c r="D454" s="4">
        <v>0</v>
      </c>
      <c r="E454" s="4">
        <v>0.5</v>
      </c>
      <c r="F454" s="4">
        <v>0.5</v>
      </c>
      <c r="G454" s="4">
        <v>0</v>
      </c>
      <c r="H454" s="4">
        <v>0.5</v>
      </c>
      <c r="I454" s="6">
        <f>(D454-AVERAGE(D$5:D$486))/_xlfn.STDEV.S(D$5:D$486)</f>
        <v>-1.3814121520517124</v>
      </c>
      <c r="J454" s="6">
        <f>(E454-AVERAGE(E$5:E$486))/_xlfn.STDEV.S(E$5:E$486)</f>
        <v>-0.70213582765645266</v>
      </c>
      <c r="K454" s="6">
        <f>(F454-AVERAGE(F$5:F$486))/_xlfn.STDEV.S(F$5:F$486)</f>
        <v>-0.30383468415050141</v>
      </c>
      <c r="L454" s="6">
        <f>(G454-AVERAGE(G$5:G$486))/_xlfn.STDEV.S(G$5:G$486)</f>
        <v>-0.90217944976173425</v>
      </c>
      <c r="M454" s="6">
        <f>(H454-AVERAGE(H$5:H$486))/_xlfn.STDEV.S(H$5:H$486)</f>
        <v>-1.2217217901284168</v>
      </c>
      <c r="N454" s="6">
        <f>Table1[[#This Row],[PtsSD]]*$D$1+Table1[[#This Row],[AstSD]]*$E$1+Table1[[#This Row],[StlSD]]*$F$1+Table1[[#This Row],[BlkSD]]*$G$1+Table1[[#This Row],[RbdSD]]*$H$1</f>
        <v>-0.98009728925932282</v>
      </c>
    </row>
    <row r="455" spans="1:14" x14ac:dyDescent="0.25">
      <c r="A455" s="3">
        <v>451</v>
      </c>
      <c r="B455" s="3" t="s">
        <v>480</v>
      </c>
      <c r="C455" s="3" t="s">
        <v>93</v>
      </c>
      <c r="D455" s="4">
        <v>2</v>
      </c>
      <c r="E455" s="4">
        <v>0.5</v>
      </c>
      <c r="F455" s="4">
        <v>0.2</v>
      </c>
      <c r="G455" s="4">
        <v>0</v>
      </c>
      <c r="H455" s="4">
        <v>0.5</v>
      </c>
      <c r="I455" s="6">
        <f>(D455-AVERAGE(D$5:D$486))/_xlfn.STDEV.S(D$5:D$486)</f>
        <v>-1.039902864833717</v>
      </c>
      <c r="J455" s="6">
        <f>(E455-AVERAGE(E$5:E$486))/_xlfn.STDEV.S(E$5:E$486)</f>
        <v>-0.70213582765645266</v>
      </c>
      <c r="K455" s="6">
        <f>(F455-AVERAGE(F$5:F$486))/_xlfn.STDEV.S(F$5:F$486)</f>
        <v>-0.99031117365303845</v>
      </c>
      <c r="L455" s="6">
        <f>(G455-AVERAGE(G$5:G$486))/_xlfn.STDEV.S(G$5:G$486)</f>
        <v>-0.90217944976173425</v>
      </c>
      <c r="M455" s="6">
        <f>(H455-AVERAGE(H$5:H$486))/_xlfn.STDEV.S(H$5:H$486)</f>
        <v>-1.2217217901284168</v>
      </c>
      <c r="N455" s="6">
        <f>Table1[[#This Row],[PtsSD]]*$D$1+Table1[[#This Row],[AstSD]]*$E$1+Table1[[#This Row],[StlSD]]*$F$1+Table1[[#This Row],[BlkSD]]*$G$1+Table1[[#This Row],[RbdSD]]*$H$1</f>
        <v>-0.98061597651930488</v>
      </c>
    </row>
    <row r="456" spans="1:14" x14ac:dyDescent="0.25">
      <c r="A456" s="3">
        <v>452</v>
      </c>
      <c r="B456" s="3" t="s">
        <v>478</v>
      </c>
      <c r="C456" s="3" t="s">
        <v>80</v>
      </c>
      <c r="D456" s="4">
        <v>2</v>
      </c>
      <c r="E456" s="4">
        <v>0.3</v>
      </c>
      <c r="F456" s="4">
        <v>0.3</v>
      </c>
      <c r="G456" s="4">
        <v>0</v>
      </c>
      <c r="H456" s="4">
        <v>0.3</v>
      </c>
      <c r="I456" s="6">
        <f>(D456-AVERAGE(D$5:D$486))/_xlfn.STDEV.S(D$5:D$486)</f>
        <v>-1.039902864833717</v>
      </c>
      <c r="J456" s="6">
        <f>(E456-AVERAGE(E$5:E$486))/_xlfn.STDEV.S(E$5:E$486)</f>
        <v>-0.81181966137235284</v>
      </c>
      <c r="K456" s="6">
        <f>(F456-AVERAGE(F$5:F$486))/_xlfn.STDEV.S(F$5:F$486)</f>
        <v>-0.76148567715219273</v>
      </c>
      <c r="L456" s="6">
        <f>(G456-AVERAGE(G$5:G$486))/_xlfn.STDEV.S(G$5:G$486)</f>
        <v>-0.90217944976173425</v>
      </c>
      <c r="M456" s="6">
        <f>(H456-AVERAGE(H$5:H$486))/_xlfn.STDEV.S(H$5:H$486)</f>
        <v>-1.3025272656470304</v>
      </c>
      <c r="N456" s="6">
        <f>Table1[[#This Row],[PtsSD]]*$D$1+Table1[[#This Row],[AstSD]]*$E$1+Table1[[#This Row],[StlSD]]*$F$1+Table1[[#This Row],[BlkSD]]*$G$1+Table1[[#This Row],[RbdSD]]*$H$1</f>
        <v>-0.98439001389108094</v>
      </c>
    </row>
    <row r="457" spans="1:14" x14ac:dyDescent="0.25">
      <c r="A457" s="3">
        <v>453</v>
      </c>
      <c r="B457" s="3" t="s">
        <v>465</v>
      </c>
      <c r="C457" s="3" t="s">
        <v>80</v>
      </c>
      <c r="D457" s="4">
        <v>2.2999999999999998</v>
      </c>
      <c r="E457" s="4">
        <v>0</v>
      </c>
      <c r="F457" s="4">
        <v>0</v>
      </c>
      <c r="G457" s="4">
        <v>0</v>
      </c>
      <c r="H457" s="4">
        <v>1.7</v>
      </c>
      <c r="I457" s="6">
        <f>(D457-AVERAGE(D$5:D$486))/_xlfn.STDEV.S(D$5:D$486)</f>
        <v>-0.9886764717510178</v>
      </c>
      <c r="J457" s="6">
        <f>(E457-AVERAGE(E$5:E$486))/_xlfn.STDEV.S(E$5:E$486)</f>
        <v>-0.97634541194620306</v>
      </c>
      <c r="K457" s="6">
        <f>(F457-AVERAGE(F$5:F$486))/_xlfn.STDEV.S(F$5:F$486)</f>
        <v>-1.4479621666547298</v>
      </c>
      <c r="L457" s="6">
        <f>(G457-AVERAGE(G$5:G$486))/_xlfn.STDEV.S(G$5:G$486)</f>
        <v>-0.90217944976173425</v>
      </c>
      <c r="M457" s="6">
        <f>(H457-AVERAGE(H$5:H$486))/_xlfn.STDEV.S(H$5:H$486)</f>
        <v>-0.73688893701673541</v>
      </c>
      <c r="N457" s="6">
        <f>Table1[[#This Row],[PtsSD]]*$D$1+Table1[[#This Row],[AstSD]]*$E$1+Table1[[#This Row],[StlSD]]*$F$1+Table1[[#This Row],[BlkSD]]*$G$1+Table1[[#This Row],[RbdSD]]*$H$1</f>
        <v>-0.99177105378036257</v>
      </c>
    </row>
    <row r="458" spans="1:14" x14ac:dyDescent="0.25">
      <c r="A458" s="3">
        <v>454</v>
      </c>
      <c r="B458" s="3" t="s">
        <v>526</v>
      </c>
      <c r="C458" s="3" t="s">
        <v>41</v>
      </c>
      <c r="D458" s="4">
        <v>0</v>
      </c>
      <c r="E458" s="4">
        <v>0</v>
      </c>
      <c r="F458" s="4">
        <v>0.5</v>
      </c>
      <c r="G458" s="4">
        <v>0</v>
      </c>
      <c r="H458" s="4">
        <v>1</v>
      </c>
      <c r="I458" s="6">
        <f>(D458-AVERAGE(D$5:D$486))/_xlfn.STDEV.S(D$5:D$486)</f>
        <v>-1.3814121520517124</v>
      </c>
      <c r="J458" s="6">
        <f>(E458-AVERAGE(E$5:E$486))/_xlfn.STDEV.S(E$5:E$486)</f>
        <v>-0.97634541194620306</v>
      </c>
      <c r="K458" s="6">
        <f>(F458-AVERAGE(F$5:F$486))/_xlfn.STDEV.S(F$5:F$486)</f>
        <v>-0.30383468415050141</v>
      </c>
      <c r="L458" s="6">
        <f>(G458-AVERAGE(G$5:G$486))/_xlfn.STDEV.S(G$5:G$486)</f>
        <v>-0.90217944976173425</v>
      </c>
      <c r="M458" s="6">
        <f>(H458-AVERAGE(H$5:H$486))/_xlfn.STDEV.S(H$5:H$486)</f>
        <v>-1.0197081013318827</v>
      </c>
      <c r="N458" s="6">
        <f>Table1[[#This Row],[PtsSD]]*$D$1+Table1[[#This Row],[AstSD]]*$E$1+Table1[[#This Row],[StlSD]]*$F$1+Table1[[#This Row],[BlkSD]]*$G$1+Table1[[#This Row],[RbdSD]]*$H$1</f>
        <v>-0.99453646835796616</v>
      </c>
    </row>
    <row r="459" spans="1:14" x14ac:dyDescent="0.25">
      <c r="A459" s="3">
        <v>455</v>
      </c>
      <c r="B459" s="3" t="s">
        <v>517</v>
      </c>
      <c r="C459" s="3" t="s">
        <v>48</v>
      </c>
      <c r="D459" s="4">
        <v>0.5</v>
      </c>
      <c r="E459" s="4">
        <v>0.5</v>
      </c>
      <c r="F459" s="4">
        <v>0.5</v>
      </c>
      <c r="G459" s="4">
        <v>0</v>
      </c>
      <c r="H459" s="4">
        <v>0</v>
      </c>
      <c r="I459" s="6">
        <f>(D459-AVERAGE(D$5:D$486))/_xlfn.STDEV.S(D$5:D$486)</f>
        <v>-1.2960348302472136</v>
      </c>
      <c r="J459" s="6">
        <f>(E459-AVERAGE(E$5:E$486))/_xlfn.STDEV.S(E$5:E$486)</f>
        <v>-0.70213582765645266</v>
      </c>
      <c r="K459" s="6">
        <f>(F459-AVERAGE(F$5:F$486))/_xlfn.STDEV.S(F$5:F$486)</f>
        <v>-0.30383468415050141</v>
      </c>
      <c r="L459" s="6">
        <f>(G459-AVERAGE(G$5:G$486))/_xlfn.STDEV.S(G$5:G$486)</f>
        <v>-0.90217944976173425</v>
      </c>
      <c r="M459" s="6">
        <f>(H459-AVERAGE(H$5:H$486))/_xlfn.STDEV.S(H$5:H$486)</f>
        <v>-1.4237354789249506</v>
      </c>
      <c r="N459" s="6">
        <f>Table1[[#This Row],[PtsSD]]*$D$1+Table1[[#This Row],[AstSD]]*$E$1+Table1[[#This Row],[StlSD]]*$F$1+Table1[[#This Row],[BlkSD]]*$G$1+Table1[[#This Row],[RbdSD]]*$H$1</f>
        <v>-0.9948868304772801</v>
      </c>
    </row>
    <row r="460" spans="1:14" x14ac:dyDescent="0.25">
      <c r="A460" s="3">
        <v>456</v>
      </c>
      <c r="B460" s="3" t="s">
        <v>518</v>
      </c>
      <c r="C460" s="3" t="s">
        <v>104</v>
      </c>
      <c r="D460" s="4">
        <v>0.5</v>
      </c>
      <c r="E460" s="4">
        <v>0</v>
      </c>
      <c r="F460" s="4">
        <v>0</v>
      </c>
      <c r="G460" s="4">
        <v>0</v>
      </c>
      <c r="H460" s="4">
        <v>2.8</v>
      </c>
      <c r="I460" s="6">
        <f>(D460-AVERAGE(D$5:D$486))/_xlfn.STDEV.S(D$5:D$486)</f>
        <v>-1.2960348302472136</v>
      </c>
      <c r="J460" s="6">
        <f>(E460-AVERAGE(E$5:E$486))/_xlfn.STDEV.S(E$5:E$486)</f>
        <v>-0.97634541194620306</v>
      </c>
      <c r="K460" s="6">
        <f>(F460-AVERAGE(F$5:F$486))/_xlfn.STDEV.S(F$5:F$486)</f>
        <v>-1.4479621666547298</v>
      </c>
      <c r="L460" s="6">
        <f>(G460-AVERAGE(G$5:G$486))/_xlfn.STDEV.S(G$5:G$486)</f>
        <v>-0.90217944976173425</v>
      </c>
      <c r="M460" s="6">
        <f>(H460-AVERAGE(H$5:H$486))/_xlfn.STDEV.S(H$5:H$486)</f>
        <v>-0.29245882166436105</v>
      </c>
      <c r="N460" s="6">
        <f>Table1[[#This Row],[PtsSD]]*$D$1+Table1[[#This Row],[AstSD]]*$E$1+Table1[[#This Row],[StlSD]]*$F$1+Table1[[#This Row],[BlkSD]]*$G$1+Table1[[#This Row],[RbdSD]]*$H$1</f>
        <v>-0.99509253825874633</v>
      </c>
    </row>
    <row r="461" spans="1:14" x14ac:dyDescent="0.25">
      <c r="A461" s="3">
        <v>457</v>
      </c>
      <c r="B461" s="3" t="s">
        <v>520</v>
      </c>
      <c r="C461" s="3" t="s">
        <v>37</v>
      </c>
      <c r="D461" s="4">
        <v>0.4</v>
      </c>
      <c r="E461" s="4">
        <v>0.2</v>
      </c>
      <c r="F461" s="4">
        <v>0</v>
      </c>
      <c r="G461" s="4">
        <v>0.3</v>
      </c>
      <c r="H461" s="4">
        <v>1.3</v>
      </c>
      <c r="I461" s="6">
        <f>(D461-AVERAGE(D$5:D$486))/_xlfn.STDEV.S(D$5:D$486)</f>
        <v>-1.3131102946081132</v>
      </c>
      <c r="J461" s="6">
        <f>(E461-AVERAGE(E$5:E$486))/_xlfn.STDEV.S(E$5:E$486)</f>
        <v>-0.86666157823030299</v>
      </c>
      <c r="K461" s="6">
        <f>(F461-AVERAGE(F$5:F$486))/_xlfn.STDEV.S(F$5:F$486)</f>
        <v>-1.4479621666547298</v>
      </c>
      <c r="L461" s="6">
        <f>(G461-AVERAGE(G$5:G$486))/_xlfn.STDEV.S(G$5:G$486)</f>
        <v>-0.21084321003970355</v>
      </c>
      <c r="M461" s="6">
        <f>(H461-AVERAGE(H$5:H$486))/_xlfn.STDEV.S(H$5:H$486)</f>
        <v>-0.89849988805396264</v>
      </c>
      <c r="N461" s="6">
        <f>Table1[[#This Row],[PtsSD]]*$D$1+Table1[[#This Row],[AstSD]]*$E$1+Table1[[#This Row],[StlSD]]*$F$1+Table1[[#This Row],[BlkSD]]*$G$1+Table1[[#This Row],[RbdSD]]*$H$1</f>
        <v>-0.99578618814345199</v>
      </c>
    </row>
    <row r="462" spans="1:14" x14ac:dyDescent="0.25">
      <c r="A462" s="3">
        <v>458</v>
      </c>
      <c r="B462" s="3" t="s">
        <v>502</v>
      </c>
      <c r="C462" s="3" t="s">
        <v>50</v>
      </c>
      <c r="D462" s="4">
        <v>1.2</v>
      </c>
      <c r="E462" s="4">
        <v>0.6</v>
      </c>
      <c r="F462" s="4">
        <v>0</v>
      </c>
      <c r="G462" s="4">
        <v>0</v>
      </c>
      <c r="H462" s="4">
        <v>1.4</v>
      </c>
      <c r="I462" s="6">
        <f>(D462-AVERAGE(D$5:D$486))/_xlfn.STDEV.S(D$5:D$486)</f>
        <v>-1.1765065797209151</v>
      </c>
      <c r="J462" s="6">
        <f>(E462-AVERAGE(E$5:E$486))/_xlfn.STDEV.S(E$5:E$486)</f>
        <v>-0.64729391079850263</v>
      </c>
      <c r="K462" s="6">
        <f>(F462-AVERAGE(F$5:F$486))/_xlfn.STDEV.S(F$5:F$486)</f>
        <v>-1.4479621666547298</v>
      </c>
      <c r="L462" s="6">
        <f>(G462-AVERAGE(G$5:G$486))/_xlfn.STDEV.S(G$5:G$486)</f>
        <v>-0.90217944976173425</v>
      </c>
      <c r="M462" s="6">
        <f>(H462-AVERAGE(H$5:H$486))/_xlfn.STDEV.S(H$5:H$486)</f>
        <v>-0.85809715029465583</v>
      </c>
      <c r="N462" s="6">
        <f>Table1[[#This Row],[PtsSD]]*$D$1+Table1[[#This Row],[AstSD]]*$E$1+Table1[[#This Row],[StlSD]]*$F$1+Table1[[#This Row],[BlkSD]]*$G$1+Table1[[#This Row],[RbdSD]]*$H$1</f>
        <v>-1.0065514285973758</v>
      </c>
    </row>
    <row r="463" spans="1:14" x14ac:dyDescent="0.25">
      <c r="A463" s="3">
        <v>459</v>
      </c>
      <c r="B463" s="3" t="s">
        <v>515</v>
      </c>
      <c r="C463" s="3" t="s">
        <v>33</v>
      </c>
      <c r="D463" s="4">
        <v>0.7</v>
      </c>
      <c r="E463" s="4">
        <v>0.1</v>
      </c>
      <c r="F463" s="4">
        <v>0.1</v>
      </c>
      <c r="G463" s="4">
        <v>0.2</v>
      </c>
      <c r="H463" s="4">
        <v>1</v>
      </c>
      <c r="I463" s="6">
        <f>(D463-AVERAGE(D$5:D$486))/_xlfn.STDEV.S(D$5:D$486)</f>
        <v>-1.261883901525414</v>
      </c>
      <c r="J463" s="6">
        <f>(E463-AVERAGE(E$5:E$486))/_xlfn.STDEV.S(E$5:E$486)</f>
        <v>-0.92150349508825291</v>
      </c>
      <c r="K463" s="6">
        <f>(F463-AVERAGE(F$5:F$486))/_xlfn.STDEV.S(F$5:F$486)</f>
        <v>-1.2191366701538842</v>
      </c>
      <c r="L463" s="6">
        <f>(G463-AVERAGE(G$5:G$486))/_xlfn.STDEV.S(G$5:G$486)</f>
        <v>-0.44128862328038043</v>
      </c>
      <c r="M463" s="6">
        <f>(H463-AVERAGE(H$5:H$486))/_xlfn.STDEV.S(H$5:H$486)</f>
        <v>-1.0197081013318827</v>
      </c>
      <c r="N463" s="6">
        <f>Table1[[#This Row],[PtsSD]]*$D$1+Table1[[#This Row],[AstSD]]*$E$1+Table1[[#This Row],[StlSD]]*$F$1+Table1[[#This Row],[BlkSD]]*$G$1+Table1[[#This Row],[RbdSD]]*$H$1</f>
        <v>-1.0158712837567909</v>
      </c>
    </row>
    <row r="464" spans="1:14" x14ac:dyDescent="0.25">
      <c r="A464" s="3">
        <v>460</v>
      </c>
      <c r="B464" s="3" t="s">
        <v>512</v>
      </c>
      <c r="C464" s="3" t="s">
        <v>39</v>
      </c>
      <c r="D464" s="4">
        <v>0.9</v>
      </c>
      <c r="E464" s="4">
        <v>0.6</v>
      </c>
      <c r="F464" s="4">
        <v>0.1</v>
      </c>
      <c r="G464" s="4">
        <v>0</v>
      </c>
      <c r="H464" s="4">
        <v>1</v>
      </c>
      <c r="I464" s="6">
        <f>(D464-AVERAGE(D$5:D$486))/_xlfn.STDEV.S(D$5:D$486)</f>
        <v>-1.2277329728036144</v>
      </c>
      <c r="J464" s="6">
        <f>(E464-AVERAGE(E$5:E$486))/_xlfn.STDEV.S(E$5:E$486)</f>
        <v>-0.64729391079850263</v>
      </c>
      <c r="K464" s="6">
        <f>(F464-AVERAGE(F$5:F$486))/_xlfn.STDEV.S(F$5:F$486)</f>
        <v>-1.2191366701538842</v>
      </c>
      <c r="L464" s="6">
        <f>(G464-AVERAGE(G$5:G$486))/_xlfn.STDEV.S(G$5:G$486)</f>
        <v>-0.90217944976173425</v>
      </c>
      <c r="M464" s="6">
        <f>(H464-AVERAGE(H$5:H$486))/_xlfn.STDEV.S(H$5:H$486)</f>
        <v>-1.0197081013318827</v>
      </c>
      <c r="N464" s="6">
        <f>Table1[[#This Row],[PtsSD]]*$D$1+Table1[[#This Row],[AstSD]]*$E$1+Table1[[#This Row],[StlSD]]*$F$1+Table1[[#This Row],[BlkSD]]*$G$1+Table1[[#This Row],[RbdSD]]*$H$1</f>
        <v>-1.0199177122545042</v>
      </c>
    </row>
    <row r="465" spans="1:14" x14ac:dyDescent="0.25">
      <c r="A465" s="3">
        <v>461</v>
      </c>
      <c r="B465" s="3" t="s">
        <v>516</v>
      </c>
      <c r="C465" s="3" t="s">
        <v>48</v>
      </c>
      <c r="D465" s="4">
        <v>0.6</v>
      </c>
      <c r="E465" s="4">
        <v>0.6</v>
      </c>
      <c r="F465" s="4">
        <v>0</v>
      </c>
      <c r="G465" s="4">
        <v>0</v>
      </c>
      <c r="H465" s="4">
        <v>1.6</v>
      </c>
      <c r="I465" s="6">
        <f>(D465-AVERAGE(D$5:D$486))/_xlfn.STDEV.S(D$5:D$486)</f>
        <v>-1.2789593658863139</v>
      </c>
      <c r="J465" s="6">
        <f>(E465-AVERAGE(E$5:E$486))/_xlfn.STDEV.S(E$5:E$486)</f>
        <v>-0.64729391079850263</v>
      </c>
      <c r="K465" s="6">
        <f>(F465-AVERAGE(F$5:F$486))/_xlfn.STDEV.S(F$5:F$486)</f>
        <v>-1.4479621666547298</v>
      </c>
      <c r="L465" s="6">
        <f>(G465-AVERAGE(G$5:G$486))/_xlfn.STDEV.S(G$5:G$486)</f>
        <v>-0.90217944976173425</v>
      </c>
      <c r="M465" s="6">
        <f>(H465-AVERAGE(H$5:H$486))/_xlfn.STDEV.S(H$5:H$486)</f>
        <v>-0.77729167477604222</v>
      </c>
      <c r="N465" s="6">
        <f>Table1[[#This Row],[PtsSD]]*$D$1+Table1[[#This Row],[AstSD]]*$E$1+Table1[[#This Row],[StlSD]]*$F$1+Table1[[#This Row],[BlkSD]]*$G$1+Table1[[#This Row],[RbdSD]]*$H$1</f>
        <v>-1.0211261693432725</v>
      </c>
    </row>
    <row r="466" spans="1:14" x14ac:dyDescent="0.25">
      <c r="A466" s="3">
        <v>462</v>
      </c>
      <c r="B466" s="3" t="s">
        <v>528</v>
      </c>
      <c r="C466" s="3" t="s">
        <v>50</v>
      </c>
      <c r="D466" s="4">
        <v>0</v>
      </c>
      <c r="E466" s="4">
        <v>0.5</v>
      </c>
      <c r="F466" s="4">
        <v>0.3</v>
      </c>
      <c r="G466" s="4">
        <v>0</v>
      </c>
      <c r="H466" s="4">
        <v>0.8</v>
      </c>
      <c r="I466" s="6">
        <f>(D466-AVERAGE(D$5:D$486))/_xlfn.STDEV.S(D$5:D$486)</f>
        <v>-1.3814121520517124</v>
      </c>
      <c r="J466" s="6">
        <f>(E466-AVERAGE(E$5:E$486))/_xlfn.STDEV.S(E$5:E$486)</f>
        <v>-0.70213582765645266</v>
      </c>
      <c r="K466" s="6">
        <f>(F466-AVERAGE(F$5:F$486))/_xlfn.STDEV.S(F$5:F$486)</f>
        <v>-0.76148567715219273</v>
      </c>
      <c r="L466" s="6">
        <f>(G466-AVERAGE(G$5:G$486))/_xlfn.STDEV.S(G$5:G$486)</f>
        <v>-0.90217944976173425</v>
      </c>
      <c r="M466" s="6">
        <f>(H466-AVERAGE(H$5:H$486))/_xlfn.STDEV.S(H$5:H$486)</f>
        <v>-1.1005135768504963</v>
      </c>
      <c r="N466" s="6">
        <f>Table1[[#This Row],[PtsSD]]*$D$1+Table1[[#This Row],[AstSD]]*$E$1+Table1[[#This Row],[StlSD]]*$F$1+Table1[[#This Row],[BlkSD]]*$G$1+Table1[[#This Row],[RbdSD]]*$H$1</f>
        <v>-1.0245032955539926</v>
      </c>
    </row>
    <row r="467" spans="1:14" x14ac:dyDescent="0.25">
      <c r="A467" s="3">
        <v>463</v>
      </c>
      <c r="B467" s="3" t="s">
        <v>497</v>
      </c>
      <c r="C467" s="3" t="s">
        <v>27</v>
      </c>
      <c r="D467" s="4">
        <v>1.5</v>
      </c>
      <c r="E467" s="4">
        <v>0.2</v>
      </c>
      <c r="F467" s="4">
        <v>0</v>
      </c>
      <c r="G467" s="4">
        <v>0</v>
      </c>
      <c r="H467" s="4">
        <v>1.5</v>
      </c>
      <c r="I467" s="6">
        <f>(D467-AVERAGE(D$5:D$486))/_xlfn.STDEV.S(D$5:D$486)</f>
        <v>-1.1252801866382158</v>
      </c>
      <c r="J467" s="6">
        <f>(E467-AVERAGE(E$5:E$486))/_xlfn.STDEV.S(E$5:E$486)</f>
        <v>-0.86666157823030299</v>
      </c>
      <c r="K467" s="6">
        <f>(F467-AVERAGE(F$5:F$486))/_xlfn.STDEV.S(F$5:F$486)</f>
        <v>-1.4479621666547298</v>
      </c>
      <c r="L467" s="6">
        <f>(G467-AVERAGE(G$5:G$486))/_xlfn.STDEV.S(G$5:G$486)</f>
        <v>-0.90217944976173425</v>
      </c>
      <c r="M467" s="6">
        <f>(H467-AVERAGE(H$5:H$486))/_xlfn.STDEV.S(H$5:H$486)</f>
        <v>-0.81769441253534902</v>
      </c>
      <c r="N467" s="6">
        <f>Table1[[#This Row],[PtsSD]]*$D$1+Table1[[#This Row],[AstSD]]*$E$1+Table1[[#This Row],[StlSD]]*$F$1+Table1[[#This Row],[BlkSD]]*$G$1+Table1[[#This Row],[RbdSD]]*$H$1</f>
        <v>-1.0269764966070647</v>
      </c>
    </row>
    <row r="468" spans="1:14" x14ac:dyDescent="0.25">
      <c r="A468" s="3">
        <v>464</v>
      </c>
      <c r="B468" s="3" t="s">
        <v>461</v>
      </c>
      <c r="C468" s="3" t="s">
        <v>76</v>
      </c>
      <c r="D468" s="4">
        <v>2.2999999999999998</v>
      </c>
      <c r="E468" s="4">
        <v>0.5</v>
      </c>
      <c r="F468" s="4">
        <v>0</v>
      </c>
      <c r="G468" s="4">
        <v>0</v>
      </c>
      <c r="H468" s="4">
        <v>0.5</v>
      </c>
      <c r="I468" s="6">
        <f>(D468-AVERAGE(D$5:D$486))/_xlfn.STDEV.S(D$5:D$486)</f>
        <v>-0.9886764717510178</v>
      </c>
      <c r="J468" s="6">
        <f>(E468-AVERAGE(E$5:E$486))/_xlfn.STDEV.S(E$5:E$486)</f>
        <v>-0.70213582765645266</v>
      </c>
      <c r="K468" s="6">
        <f>(F468-AVERAGE(F$5:F$486))/_xlfn.STDEV.S(F$5:F$486)</f>
        <v>-1.4479621666547298</v>
      </c>
      <c r="L468" s="6">
        <f>(G468-AVERAGE(G$5:G$486))/_xlfn.STDEV.S(G$5:G$486)</f>
        <v>-0.90217944976173425</v>
      </c>
      <c r="M468" s="6">
        <f>(H468-AVERAGE(H$5:H$486))/_xlfn.STDEV.S(H$5:H$486)</f>
        <v>-1.2217217901284168</v>
      </c>
      <c r="N468" s="6">
        <f>Table1[[#This Row],[PtsSD]]*$D$1+Table1[[#This Row],[AstSD]]*$E$1+Table1[[#This Row],[StlSD]]*$F$1+Table1[[#This Row],[BlkSD]]*$G$1+Table1[[#This Row],[RbdSD]]*$H$1</f>
        <v>-1.0338957075447488</v>
      </c>
    </row>
    <row r="469" spans="1:14" x14ac:dyDescent="0.25">
      <c r="A469" s="3">
        <v>465</v>
      </c>
      <c r="B469" s="3" t="s">
        <v>488</v>
      </c>
      <c r="C469" s="3" t="s">
        <v>48</v>
      </c>
      <c r="D469" s="4">
        <v>1.7</v>
      </c>
      <c r="E469" s="4">
        <v>0.3</v>
      </c>
      <c r="F469" s="4">
        <v>0.1</v>
      </c>
      <c r="G469" s="4">
        <v>0</v>
      </c>
      <c r="H469" s="4">
        <v>0.7</v>
      </c>
      <c r="I469" s="6">
        <f>(D469-AVERAGE(D$5:D$486))/_xlfn.STDEV.S(D$5:D$486)</f>
        <v>-1.0911292579164162</v>
      </c>
      <c r="J469" s="6">
        <f>(E469-AVERAGE(E$5:E$486))/_xlfn.STDEV.S(E$5:E$486)</f>
        <v>-0.81181966137235284</v>
      </c>
      <c r="K469" s="6">
        <f>(F469-AVERAGE(F$5:F$486))/_xlfn.STDEV.S(F$5:F$486)</f>
        <v>-1.2191366701538842</v>
      </c>
      <c r="L469" s="6">
        <f>(G469-AVERAGE(G$5:G$486))/_xlfn.STDEV.S(G$5:G$486)</f>
        <v>-0.90217944976173425</v>
      </c>
      <c r="M469" s="6">
        <f>(H469-AVERAGE(H$5:H$486))/_xlfn.STDEV.S(H$5:H$486)</f>
        <v>-1.1409163146098031</v>
      </c>
      <c r="N469" s="6">
        <f>Table1[[#This Row],[PtsSD]]*$D$1+Table1[[#This Row],[AstSD]]*$E$1+Table1[[#This Row],[StlSD]]*$F$1+Table1[[#This Row],[BlkSD]]*$G$1+Table1[[#This Row],[RbdSD]]*$H$1</f>
        <v>-1.0360833905586988</v>
      </c>
    </row>
    <row r="470" spans="1:14" x14ac:dyDescent="0.25">
      <c r="A470" s="3">
        <v>466</v>
      </c>
      <c r="B470" s="3" t="s">
        <v>521</v>
      </c>
      <c r="C470" s="3" t="s">
        <v>108</v>
      </c>
      <c r="D470" s="4">
        <v>0.3</v>
      </c>
      <c r="E470" s="4">
        <v>0.4</v>
      </c>
      <c r="F470" s="4">
        <v>0.3</v>
      </c>
      <c r="G470" s="4">
        <v>0</v>
      </c>
      <c r="H470" s="4">
        <v>0.6</v>
      </c>
      <c r="I470" s="6">
        <f>(D470-AVERAGE(D$5:D$486))/_xlfn.STDEV.S(D$5:D$486)</f>
        <v>-1.3301857589690131</v>
      </c>
      <c r="J470" s="6">
        <f>(E470-AVERAGE(E$5:E$486))/_xlfn.STDEV.S(E$5:E$486)</f>
        <v>-0.7569777445144027</v>
      </c>
      <c r="K470" s="6">
        <f>(F470-AVERAGE(F$5:F$486))/_xlfn.STDEV.S(F$5:F$486)</f>
        <v>-0.76148567715219273</v>
      </c>
      <c r="L470" s="6">
        <f>(G470-AVERAGE(G$5:G$486))/_xlfn.STDEV.S(G$5:G$486)</f>
        <v>-0.90217944976173425</v>
      </c>
      <c r="M470" s="6">
        <f>(H470-AVERAGE(H$5:H$486))/_xlfn.STDEV.S(H$5:H$486)</f>
        <v>-1.1813190523691099</v>
      </c>
      <c r="N470" s="6">
        <f>Table1[[#This Row],[PtsSD]]*$D$1+Table1[[#This Row],[AstSD]]*$E$1+Table1[[#This Row],[StlSD]]*$F$1+Table1[[#This Row],[BlkSD]]*$G$1+Table1[[#This Row],[RbdSD]]*$H$1</f>
        <v>-1.0362648561044956</v>
      </c>
    </row>
    <row r="471" spans="1:14" x14ac:dyDescent="0.25">
      <c r="A471" s="3">
        <v>467</v>
      </c>
      <c r="B471" s="3" t="s">
        <v>489</v>
      </c>
      <c r="C471" s="3" t="s">
        <v>93</v>
      </c>
      <c r="D471" s="4">
        <v>1.7</v>
      </c>
      <c r="E471" s="4">
        <v>0.3</v>
      </c>
      <c r="F471" s="4">
        <v>0</v>
      </c>
      <c r="G471" s="4">
        <v>0</v>
      </c>
      <c r="H471" s="4">
        <v>1</v>
      </c>
      <c r="I471" s="6">
        <f>(D471-AVERAGE(D$5:D$486))/_xlfn.STDEV.S(D$5:D$486)</f>
        <v>-1.0911292579164162</v>
      </c>
      <c r="J471" s="6">
        <f>(E471-AVERAGE(E$5:E$486))/_xlfn.STDEV.S(E$5:E$486)</f>
        <v>-0.81181966137235284</v>
      </c>
      <c r="K471" s="6">
        <f>(F471-AVERAGE(F$5:F$486))/_xlfn.STDEV.S(F$5:F$486)</f>
        <v>-1.4479621666547298</v>
      </c>
      <c r="L471" s="6">
        <f>(G471-AVERAGE(G$5:G$486))/_xlfn.STDEV.S(G$5:G$486)</f>
        <v>-0.90217944976173425</v>
      </c>
      <c r="M471" s="6">
        <f>(H471-AVERAGE(H$5:H$486))/_xlfn.STDEV.S(H$5:H$486)</f>
        <v>-1.0197081013318827</v>
      </c>
      <c r="N471" s="6">
        <f>Table1[[#This Row],[PtsSD]]*$D$1+Table1[[#This Row],[AstSD]]*$E$1+Table1[[#This Row],[StlSD]]*$F$1+Table1[[#This Row],[BlkSD]]*$G$1+Table1[[#This Row],[RbdSD]]*$H$1</f>
        <v>-1.0461655723782417</v>
      </c>
    </row>
    <row r="472" spans="1:14" x14ac:dyDescent="0.25">
      <c r="A472" s="3">
        <v>468</v>
      </c>
      <c r="B472" s="3" t="s">
        <v>506</v>
      </c>
      <c r="C472" s="3" t="s">
        <v>108</v>
      </c>
      <c r="D472" s="4">
        <v>1.1000000000000001</v>
      </c>
      <c r="E472" s="4">
        <v>0.5</v>
      </c>
      <c r="F472" s="4">
        <v>0.1</v>
      </c>
      <c r="G472" s="4">
        <v>0</v>
      </c>
      <c r="H472" s="4">
        <v>0.6</v>
      </c>
      <c r="I472" s="6">
        <f>(D472-AVERAGE(D$5:D$486))/_xlfn.STDEV.S(D$5:D$486)</f>
        <v>-1.193582044081815</v>
      </c>
      <c r="J472" s="6">
        <f>(E472-AVERAGE(E$5:E$486))/_xlfn.STDEV.S(E$5:E$486)</f>
        <v>-0.70213582765645266</v>
      </c>
      <c r="K472" s="6">
        <f>(F472-AVERAGE(F$5:F$486))/_xlfn.STDEV.S(F$5:F$486)</f>
        <v>-1.2191366701538842</v>
      </c>
      <c r="L472" s="6">
        <f>(G472-AVERAGE(G$5:G$486))/_xlfn.STDEV.S(G$5:G$486)</f>
        <v>-0.90217944976173425</v>
      </c>
      <c r="M472" s="6">
        <f>(H472-AVERAGE(H$5:H$486))/_xlfn.STDEV.S(H$5:H$486)</f>
        <v>-1.1813190523691099</v>
      </c>
      <c r="N472" s="6">
        <f>Table1[[#This Row],[PtsSD]]*$D$1+Table1[[#This Row],[AstSD]]*$E$1+Table1[[#This Row],[StlSD]]*$F$1+Table1[[#This Row],[BlkSD]]*$G$1+Table1[[#This Row],[RbdSD]]*$H$1</f>
        <v>-1.0529630072169998</v>
      </c>
    </row>
    <row r="473" spans="1:14" x14ac:dyDescent="0.25">
      <c r="A473" s="3">
        <v>469</v>
      </c>
      <c r="B473" s="3" t="s">
        <v>531</v>
      </c>
      <c r="C473" s="3" t="s">
        <v>76</v>
      </c>
      <c r="D473" s="4">
        <v>0</v>
      </c>
      <c r="E473" s="4">
        <v>0.3</v>
      </c>
      <c r="F473" s="4">
        <v>0.3</v>
      </c>
      <c r="G473" s="4">
        <v>0</v>
      </c>
      <c r="H473" s="4">
        <v>0.7</v>
      </c>
      <c r="I473" s="6">
        <f>(D473-AVERAGE(D$5:D$486))/_xlfn.STDEV.S(D$5:D$486)</f>
        <v>-1.3814121520517124</v>
      </c>
      <c r="J473" s="6">
        <f>(E473-AVERAGE(E$5:E$486))/_xlfn.STDEV.S(E$5:E$486)</f>
        <v>-0.81181966137235284</v>
      </c>
      <c r="K473" s="6">
        <f>(F473-AVERAGE(F$5:F$486))/_xlfn.STDEV.S(F$5:F$486)</f>
        <v>-0.76148567715219273</v>
      </c>
      <c r="L473" s="6">
        <f>(G473-AVERAGE(G$5:G$486))/_xlfn.STDEV.S(G$5:G$486)</f>
        <v>-0.90217944976173425</v>
      </c>
      <c r="M473" s="6">
        <f>(H473-AVERAGE(H$5:H$486))/_xlfn.STDEV.S(H$5:H$486)</f>
        <v>-1.1409163146098031</v>
      </c>
      <c r="N473" s="6">
        <f>Table1[[#This Row],[PtsSD]]*$D$1+Table1[[#This Row],[AstSD]]*$E$1+Table1[[#This Row],[StlSD]]*$F$1+Table1[[#This Row],[BlkSD]]*$G$1+Table1[[#This Row],[RbdSD]]*$H$1</f>
        <v>-1.0545206098490341</v>
      </c>
    </row>
    <row r="474" spans="1:14" x14ac:dyDescent="0.25">
      <c r="A474" s="3">
        <v>470</v>
      </c>
      <c r="B474" s="3" t="s">
        <v>479</v>
      </c>
      <c r="C474" s="3" t="s">
        <v>25</v>
      </c>
      <c r="D474" s="4">
        <v>2</v>
      </c>
      <c r="E474" s="4">
        <v>0</v>
      </c>
      <c r="F474" s="4">
        <v>0</v>
      </c>
      <c r="G474" s="4">
        <v>0</v>
      </c>
      <c r="H474" s="4">
        <v>1</v>
      </c>
      <c r="I474" s="6">
        <f>(D474-AVERAGE(D$5:D$486))/_xlfn.STDEV.S(D$5:D$486)</f>
        <v>-1.039902864833717</v>
      </c>
      <c r="J474" s="6">
        <f>(E474-AVERAGE(E$5:E$486))/_xlfn.STDEV.S(E$5:E$486)</f>
        <v>-0.97634541194620306</v>
      </c>
      <c r="K474" s="6">
        <f>(F474-AVERAGE(F$5:F$486))/_xlfn.STDEV.S(F$5:F$486)</f>
        <v>-1.4479621666547298</v>
      </c>
      <c r="L474" s="6">
        <f>(G474-AVERAGE(G$5:G$486))/_xlfn.STDEV.S(G$5:G$486)</f>
        <v>-0.90217944976173425</v>
      </c>
      <c r="M474" s="6">
        <f>(H474-AVERAGE(H$5:H$486))/_xlfn.STDEV.S(H$5:H$486)</f>
        <v>-1.0197081013318827</v>
      </c>
      <c r="N474" s="6">
        <f>Table1[[#This Row],[PtsSD]]*$D$1+Table1[[#This Row],[AstSD]]*$E$1+Table1[[#This Row],[StlSD]]*$F$1+Table1[[#This Row],[BlkSD]]*$G$1+Table1[[#This Row],[RbdSD]]*$H$1</f>
        <v>-1.063702804568202</v>
      </c>
    </row>
    <row r="475" spans="1:14" x14ac:dyDescent="0.25">
      <c r="A475" s="3">
        <v>471</v>
      </c>
      <c r="B475" s="3" t="s">
        <v>510</v>
      </c>
      <c r="C475" s="3" t="s">
        <v>55</v>
      </c>
      <c r="D475" s="4">
        <v>1</v>
      </c>
      <c r="E475" s="4">
        <v>0.1</v>
      </c>
      <c r="F475" s="4">
        <v>0</v>
      </c>
      <c r="G475" s="4">
        <v>0.1</v>
      </c>
      <c r="H475" s="4">
        <v>0.9</v>
      </c>
      <c r="I475" s="6">
        <f>(D475-AVERAGE(D$5:D$486))/_xlfn.STDEV.S(D$5:D$486)</f>
        <v>-1.2106575084427147</v>
      </c>
      <c r="J475" s="6">
        <f>(E475-AVERAGE(E$5:E$486))/_xlfn.STDEV.S(E$5:E$486)</f>
        <v>-0.92150349508825291</v>
      </c>
      <c r="K475" s="6">
        <f>(F475-AVERAGE(F$5:F$486))/_xlfn.STDEV.S(F$5:F$486)</f>
        <v>-1.4479621666547298</v>
      </c>
      <c r="L475" s="6">
        <f>(G475-AVERAGE(G$5:G$486))/_xlfn.STDEV.S(G$5:G$486)</f>
        <v>-0.67173403652105745</v>
      </c>
      <c r="M475" s="6">
        <f>(H475-AVERAGE(H$5:H$486))/_xlfn.STDEV.S(H$5:H$486)</f>
        <v>-1.0601108390911895</v>
      </c>
      <c r="N475" s="6">
        <f>Table1[[#This Row],[PtsSD]]*$D$1+Table1[[#This Row],[AstSD]]*$E$1+Table1[[#This Row],[StlSD]]*$F$1+Table1[[#This Row],[BlkSD]]*$G$1+Table1[[#This Row],[RbdSD]]*$H$1</f>
        <v>-1.0774745498450709</v>
      </c>
    </row>
    <row r="476" spans="1:14" x14ac:dyDescent="0.25">
      <c r="A476" s="3">
        <v>472</v>
      </c>
      <c r="B476" s="3" t="s">
        <v>493</v>
      </c>
      <c r="C476" s="3" t="s">
        <v>27</v>
      </c>
      <c r="D476" s="4">
        <v>1.6</v>
      </c>
      <c r="E476" s="4">
        <v>0.5</v>
      </c>
      <c r="F476" s="4">
        <v>0</v>
      </c>
      <c r="G476" s="4">
        <v>0</v>
      </c>
      <c r="H476" s="4">
        <v>0.4</v>
      </c>
      <c r="I476" s="6">
        <f>(D476-AVERAGE(D$5:D$486))/_xlfn.STDEV.S(D$5:D$486)</f>
        <v>-1.1082047222773161</v>
      </c>
      <c r="J476" s="6">
        <f>(E476-AVERAGE(E$5:E$486))/_xlfn.STDEV.S(E$5:E$486)</f>
        <v>-0.70213582765645266</v>
      </c>
      <c r="K476" s="6">
        <f>(F476-AVERAGE(F$5:F$486))/_xlfn.STDEV.S(F$5:F$486)</f>
        <v>-1.4479621666547298</v>
      </c>
      <c r="L476" s="6">
        <f>(G476-AVERAGE(G$5:G$486))/_xlfn.STDEV.S(G$5:G$486)</f>
        <v>-0.90217944976173425</v>
      </c>
      <c r="M476" s="6">
        <f>(H476-AVERAGE(H$5:H$486))/_xlfn.STDEV.S(H$5:H$486)</f>
        <v>-1.2621245278877236</v>
      </c>
      <c r="N476" s="6">
        <f>Table1[[#This Row],[PtsSD]]*$D$1+Table1[[#This Row],[AstSD]]*$E$1+Table1[[#This Row],[StlSD]]*$F$1+Table1[[#This Row],[BlkSD]]*$G$1+Table1[[#This Row],[RbdSD]]*$H$1</f>
        <v>-1.0778347302544997</v>
      </c>
    </row>
    <row r="477" spans="1:14" x14ac:dyDescent="0.25">
      <c r="A477" s="3">
        <v>473</v>
      </c>
      <c r="B477" s="3" t="s">
        <v>507</v>
      </c>
      <c r="C477" s="3" t="s">
        <v>33</v>
      </c>
      <c r="D477" s="4">
        <v>1.1000000000000001</v>
      </c>
      <c r="E477" s="4">
        <v>0.5</v>
      </c>
      <c r="F477" s="4">
        <v>0</v>
      </c>
      <c r="G477" s="4">
        <v>0</v>
      </c>
      <c r="H477" s="4">
        <v>0.6</v>
      </c>
      <c r="I477" s="6">
        <f>(D477-AVERAGE(D$5:D$486))/_xlfn.STDEV.S(D$5:D$486)</f>
        <v>-1.193582044081815</v>
      </c>
      <c r="J477" s="6">
        <f>(E477-AVERAGE(E$5:E$486))/_xlfn.STDEV.S(E$5:E$486)</f>
        <v>-0.70213582765645266</v>
      </c>
      <c r="K477" s="6">
        <f>(F477-AVERAGE(F$5:F$486))/_xlfn.STDEV.S(F$5:F$486)</f>
        <v>-1.4479621666547298</v>
      </c>
      <c r="L477" s="6">
        <f>(G477-AVERAGE(G$5:G$486))/_xlfn.STDEV.S(G$5:G$486)</f>
        <v>-0.90217944976173425</v>
      </c>
      <c r="M477" s="6">
        <f>(H477-AVERAGE(H$5:H$486))/_xlfn.STDEV.S(H$5:H$486)</f>
        <v>-1.1813190523691099</v>
      </c>
      <c r="N477" s="6">
        <f>Table1[[#This Row],[PtsSD]]*$D$1+Table1[[#This Row],[AstSD]]*$E$1+Table1[[#This Row],[StlSD]]*$F$1+Table1[[#This Row],[BlkSD]]*$G$1+Table1[[#This Row],[RbdSD]]*$H$1</f>
        <v>-1.0872868316921265</v>
      </c>
    </row>
    <row r="478" spans="1:14" x14ac:dyDescent="0.25">
      <c r="A478" s="3">
        <v>474</v>
      </c>
      <c r="B478" s="3" t="s">
        <v>487</v>
      </c>
      <c r="C478" s="3" t="s">
        <v>46</v>
      </c>
      <c r="D478" s="4">
        <v>1.7</v>
      </c>
      <c r="E478" s="4">
        <v>0.2</v>
      </c>
      <c r="F478" s="4">
        <v>0.1</v>
      </c>
      <c r="G478" s="4">
        <v>0</v>
      </c>
      <c r="H478" s="4">
        <v>0.2</v>
      </c>
      <c r="I478" s="6">
        <f>(D478-AVERAGE(D$5:D$486))/_xlfn.STDEV.S(D$5:D$486)</f>
        <v>-1.0911292579164162</v>
      </c>
      <c r="J478" s="6">
        <f>(E478-AVERAGE(E$5:E$486))/_xlfn.STDEV.S(E$5:E$486)</f>
        <v>-0.86666157823030299</v>
      </c>
      <c r="K478" s="6">
        <f>(F478-AVERAGE(F$5:F$486))/_xlfn.STDEV.S(F$5:F$486)</f>
        <v>-1.2191366701538842</v>
      </c>
      <c r="L478" s="6">
        <f>(G478-AVERAGE(G$5:G$486))/_xlfn.STDEV.S(G$5:G$486)</f>
        <v>-0.90217944976173425</v>
      </c>
      <c r="M478" s="6">
        <f>(H478-AVERAGE(H$5:H$486))/_xlfn.STDEV.S(H$5:H$486)</f>
        <v>-1.3429300034063369</v>
      </c>
      <c r="N478" s="6">
        <f>Table1[[#This Row],[PtsSD]]*$D$1+Table1[[#This Row],[AstSD]]*$E$1+Table1[[#This Row],[StlSD]]*$F$1+Table1[[#This Row],[BlkSD]]*$G$1+Table1[[#This Row],[RbdSD]]*$H$1</f>
        <v>-1.0874545116895957</v>
      </c>
    </row>
    <row r="479" spans="1:14" x14ac:dyDescent="0.25">
      <c r="A479" s="3">
        <v>475</v>
      </c>
      <c r="B479" s="3" t="s">
        <v>523</v>
      </c>
      <c r="C479" s="3" t="s">
        <v>21</v>
      </c>
      <c r="D479" s="4">
        <v>0.3</v>
      </c>
      <c r="E479" s="4">
        <v>1.3</v>
      </c>
      <c r="F479" s="4">
        <v>0</v>
      </c>
      <c r="G479" s="4">
        <v>0</v>
      </c>
      <c r="H479" s="4">
        <v>0</v>
      </c>
      <c r="I479" s="6">
        <f>(D479-AVERAGE(D$5:D$486))/_xlfn.STDEV.S(D$5:D$486)</f>
        <v>-1.3301857589690131</v>
      </c>
      <c r="J479" s="6">
        <f>(E479-AVERAGE(E$5:E$486))/_xlfn.STDEV.S(E$5:E$486)</f>
        <v>-0.26340049279285188</v>
      </c>
      <c r="K479" s="6">
        <f>(F479-AVERAGE(F$5:F$486))/_xlfn.STDEV.S(F$5:F$486)</f>
        <v>-1.4479621666547298</v>
      </c>
      <c r="L479" s="6">
        <f>(G479-AVERAGE(G$5:G$486))/_xlfn.STDEV.S(G$5:G$486)</f>
        <v>-0.90217944976173425</v>
      </c>
      <c r="M479" s="6">
        <f>(H479-AVERAGE(H$5:H$486))/_xlfn.STDEV.S(H$5:H$486)</f>
        <v>-1.4237354789249506</v>
      </c>
      <c r="N479" s="6">
        <f>Table1[[#This Row],[PtsSD]]*$D$1+Table1[[#This Row],[AstSD]]*$E$1+Table1[[#This Row],[StlSD]]*$F$1+Table1[[#This Row],[BlkSD]]*$G$1+Table1[[#This Row],[RbdSD]]*$H$1</f>
        <v>-1.0890041644967341</v>
      </c>
    </row>
    <row r="480" spans="1:14" x14ac:dyDescent="0.25">
      <c r="A480" s="3">
        <v>476</v>
      </c>
      <c r="B480" s="3" t="s">
        <v>501</v>
      </c>
      <c r="C480" s="3" t="s">
        <v>21</v>
      </c>
      <c r="D480" s="4">
        <v>1.2</v>
      </c>
      <c r="E480" s="4">
        <v>0.2</v>
      </c>
      <c r="F480" s="4">
        <v>0</v>
      </c>
      <c r="G480" s="4">
        <v>0</v>
      </c>
      <c r="H480" s="4">
        <v>0.8</v>
      </c>
      <c r="I480" s="6">
        <f>(D480-AVERAGE(D$5:D$486))/_xlfn.STDEV.S(D$5:D$486)</f>
        <v>-1.1765065797209151</v>
      </c>
      <c r="J480" s="6">
        <f>(E480-AVERAGE(E$5:E$486))/_xlfn.STDEV.S(E$5:E$486)</f>
        <v>-0.86666157823030299</v>
      </c>
      <c r="K480" s="6">
        <f>(F480-AVERAGE(F$5:F$486))/_xlfn.STDEV.S(F$5:F$486)</f>
        <v>-1.4479621666547298</v>
      </c>
      <c r="L480" s="6">
        <f>(G480-AVERAGE(G$5:G$486))/_xlfn.STDEV.S(G$5:G$486)</f>
        <v>-0.90217944976173425</v>
      </c>
      <c r="M480" s="6">
        <f>(H480-AVERAGE(H$5:H$486))/_xlfn.STDEV.S(H$5:H$486)</f>
        <v>-1.1005135768504963</v>
      </c>
      <c r="N480" s="6">
        <f>Table1[[#This Row],[PtsSD]]*$D$1+Table1[[#This Row],[AstSD]]*$E$1+Table1[[#This Row],[StlSD]]*$F$1+Table1[[#This Row],[BlkSD]]*$G$1+Table1[[#This Row],[RbdSD]]*$H$1</f>
        <v>-1.0989082473949039</v>
      </c>
    </row>
    <row r="481" spans="1:14" x14ac:dyDescent="0.25">
      <c r="A481" s="3">
        <v>477</v>
      </c>
      <c r="B481" s="3" t="s">
        <v>508</v>
      </c>
      <c r="C481" s="3" t="s">
        <v>48</v>
      </c>
      <c r="D481" s="4">
        <v>1</v>
      </c>
      <c r="E481" s="4">
        <v>0</v>
      </c>
      <c r="F481" s="4">
        <v>0</v>
      </c>
      <c r="G481" s="4">
        <v>0</v>
      </c>
      <c r="H481" s="4">
        <v>1</v>
      </c>
      <c r="I481" s="6">
        <f>(D481-AVERAGE(D$5:D$486))/_xlfn.STDEV.S(D$5:D$486)</f>
        <v>-1.2106575084427147</v>
      </c>
      <c r="J481" s="6">
        <f>(E481-AVERAGE(E$5:E$486))/_xlfn.STDEV.S(E$5:E$486)</f>
        <v>-0.97634541194620306</v>
      </c>
      <c r="K481" s="6">
        <f>(F481-AVERAGE(F$5:F$486))/_xlfn.STDEV.S(F$5:F$486)</f>
        <v>-1.4479621666547298</v>
      </c>
      <c r="L481" s="6">
        <f>(G481-AVERAGE(G$5:G$486))/_xlfn.STDEV.S(G$5:G$486)</f>
        <v>-0.90217944976173425</v>
      </c>
      <c r="M481" s="6">
        <f>(H481-AVERAGE(H$5:H$486))/_xlfn.STDEV.S(H$5:H$486)</f>
        <v>-1.0197081013318827</v>
      </c>
      <c r="N481" s="6">
        <f>Table1[[#This Row],[PtsSD]]*$D$1+Table1[[#This Row],[AstSD]]*$E$1+Table1[[#This Row],[StlSD]]*$F$1+Table1[[#This Row],[BlkSD]]*$G$1+Table1[[#This Row],[RbdSD]]*$H$1</f>
        <v>-1.1149291976509013</v>
      </c>
    </row>
    <row r="482" spans="1:14" x14ac:dyDescent="0.25">
      <c r="A482" s="3">
        <v>478</v>
      </c>
      <c r="B482" s="3" t="s">
        <v>525</v>
      </c>
      <c r="C482" s="3" t="s">
        <v>67</v>
      </c>
      <c r="D482" s="4">
        <v>0</v>
      </c>
      <c r="E482" s="4">
        <v>0</v>
      </c>
      <c r="F482" s="4">
        <v>0</v>
      </c>
      <c r="G482" s="4">
        <v>0</v>
      </c>
      <c r="H482" s="4">
        <v>1.5</v>
      </c>
      <c r="I482" s="6">
        <f>(D482-AVERAGE(D$5:D$486))/_xlfn.STDEV.S(D$5:D$486)</f>
        <v>-1.3814121520517124</v>
      </c>
      <c r="J482" s="6">
        <f>(E482-AVERAGE(E$5:E$486))/_xlfn.STDEV.S(E$5:E$486)</f>
        <v>-0.97634541194620306</v>
      </c>
      <c r="K482" s="6">
        <f>(F482-AVERAGE(F$5:F$486))/_xlfn.STDEV.S(F$5:F$486)</f>
        <v>-1.4479621666547298</v>
      </c>
      <c r="L482" s="6">
        <f>(G482-AVERAGE(G$5:G$486))/_xlfn.STDEV.S(G$5:G$486)</f>
        <v>-0.90217944976173425</v>
      </c>
      <c r="M482" s="6">
        <f>(H482-AVERAGE(H$5:H$486))/_xlfn.STDEV.S(H$5:H$486)</f>
        <v>-0.81769441253534902</v>
      </c>
      <c r="N482" s="6">
        <f>Table1[[#This Row],[PtsSD]]*$D$1+Table1[[#This Row],[AstSD]]*$E$1+Table1[[#This Row],[StlSD]]*$F$1+Table1[[#This Row],[BlkSD]]*$G$1+Table1[[#This Row],[RbdSD]]*$H$1</f>
        <v>-1.1257528529742937</v>
      </c>
    </row>
    <row r="483" spans="1:14" x14ac:dyDescent="0.25">
      <c r="A483" s="3">
        <v>479</v>
      </c>
      <c r="B483" s="3" t="s">
        <v>522</v>
      </c>
      <c r="C483" s="3" t="s">
        <v>108</v>
      </c>
      <c r="D483" s="4">
        <v>0.3</v>
      </c>
      <c r="E483" s="4">
        <v>0.1</v>
      </c>
      <c r="F483" s="4">
        <v>0</v>
      </c>
      <c r="G483" s="4">
        <v>0.2</v>
      </c>
      <c r="H483" s="4">
        <v>0.3</v>
      </c>
      <c r="I483" s="6">
        <f>(D483-AVERAGE(D$5:D$486))/_xlfn.STDEV.S(D$5:D$486)</f>
        <v>-1.3301857589690131</v>
      </c>
      <c r="J483" s="6">
        <f>(E483-AVERAGE(E$5:E$486))/_xlfn.STDEV.S(E$5:E$486)</f>
        <v>-0.92150349508825291</v>
      </c>
      <c r="K483" s="6">
        <f>(F483-AVERAGE(F$5:F$486))/_xlfn.STDEV.S(F$5:F$486)</f>
        <v>-1.4479621666547298</v>
      </c>
      <c r="L483" s="6">
        <f>(G483-AVERAGE(G$5:G$486))/_xlfn.STDEV.S(G$5:G$486)</f>
        <v>-0.44128862328038043</v>
      </c>
      <c r="M483" s="6">
        <f>(H483-AVERAGE(H$5:H$486))/_xlfn.STDEV.S(H$5:H$486)</f>
        <v>-1.3025272656470304</v>
      </c>
      <c r="N483" s="6">
        <f>Table1[[#This Row],[PtsSD]]*$D$1+Table1[[#This Row],[AstSD]]*$E$1+Table1[[#This Row],[StlSD]]*$F$1+Table1[[#This Row],[BlkSD]]*$G$1+Table1[[#This Row],[RbdSD]]*$H$1</f>
        <v>-1.1272494983280272</v>
      </c>
    </row>
    <row r="484" spans="1:14" x14ac:dyDescent="0.25">
      <c r="A484" s="3">
        <v>480</v>
      </c>
      <c r="B484" s="3" t="s">
        <v>527</v>
      </c>
      <c r="C484" s="3" t="s">
        <v>21</v>
      </c>
      <c r="D484" s="4">
        <v>0</v>
      </c>
      <c r="E484" s="4">
        <v>0</v>
      </c>
      <c r="F484" s="4">
        <v>0</v>
      </c>
      <c r="G484" s="4">
        <v>0</v>
      </c>
      <c r="H484" s="4">
        <v>0.5</v>
      </c>
      <c r="I484" s="6">
        <f>(D484-AVERAGE(D$5:D$486))/_xlfn.STDEV.S(D$5:D$486)</f>
        <v>-1.3814121520517124</v>
      </c>
      <c r="J484" s="6">
        <f>(E484-AVERAGE(E$5:E$486))/_xlfn.STDEV.S(E$5:E$486)</f>
        <v>-0.97634541194620306</v>
      </c>
      <c r="K484" s="6">
        <f>(F484-AVERAGE(F$5:F$486))/_xlfn.STDEV.S(F$5:F$486)</f>
        <v>-1.4479621666547298</v>
      </c>
      <c r="L484" s="6">
        <f>(G484-AVERAGE(G$5:G$486))/_xlfn.STDEV.S(G$5:G$486)</f>
        <v>-0.90217944976173425</v>
      </c>
      <c r="M484" s="6">
        <f>(H484-AVERAGE(H$5:H$486))/_xlfn.STDEV.S(H$5:H$486)</f>
        <v>-1.2217217901284168</v>
      </c>
      <c r="N484" s="6">
        <f>Table1[[#This Row],[PtsSD]]*$D$1+Table1[[#This Row],[AstSD]]*$E$1+Table1[[#This Row],[StlSD]]*$F$1+Table1[[#This Row],[BlkSD]]*$G$1+Table1[[#This Row],[RbdSD]]*$H$1</f>
        <v>-1.2065583284929073</v>
      </c>
    </row>
    <row r="485" spans="1:14" x14ac:dyDescent="0.25">
      <c r="A485" s="3">
        <v>481</v>
      </c>
      <c r="B485" s="3" t="s">
        <v>524</v>
      </c>
      <c r="C485" s="3" t="s">
        <v>23</v>
      </c>
      <c r="D485" s="4">
        <v>0</v>
      </c>
      <c r="E485" s="4">
        <v>0</v>
      </c>
      <c r="F485" s="4">
        <v>0</v>
      </c>
      <c r="G485" s="4">
        <v>0</v>
      </c>
      <c r="H485" s="4">
        <v>0</v>
      </c>
      <c r="I485" s="6">
        <f>(D485-AVERAGE(D$5:D$486))/_xlfn.STDEV.S(D$5:D$486)</f>
        <v>-1.3814121520517124</v>
      </c>
      <c r="J485" s="6">
        <f>(E485-AVERAGE(E$5:E$486))/_xlfn.STDEV.S(E$5:E$486)</f>
        <v>-0.97634541194620306</v>
      </c>
      <c r="K485" s="6">
        <f>(F485-AVERAGE(F$5:F$486))/_xlfn.STDEV.S(F$5:F$486)</f>
        <v>-1.4479621666547298</v>
      </c>
      <c r="L485" s="6">
        <f>(G485-AVERAGE(G$5:G$486))/_xlfn.STDEV.S(G$5:G$486)</f>
        <v>-0.90217944976173425</v>
      </c>
      <c r="M485" s="6">
        <f>(H485-AVERAGE(H$5:H$486))/_xlfn.STDEV.S(H$5:H$486)</f>
        <v>-1.4237354789249506</v>
      </c>
      <c r="N485" s="6">
        <f>Table1[[#This Row],[PtsSD]]*$D$1+Table1[[#This Row],[AstSD]]*$E$1+Table1[[#This Row],[StlSD]]*$F$1+Table1[[#This Row],[BlkSD]]*$G$1+Table1[[#This Row],[RbdSD]]*$H$1</f>
        <v>-1.2469610662522141</v>
      </c>
    </row>
    <row r="486" spans="1:14" x14ac:dyDescent="0.25">
      <c r="A486" s="3">
        <v>482</v>
      </c>
      <c r="B486" s="3" t="s">
        <v>530</v>
      </c>
      <c r="C486" s="3" t="s">
        <v>37</v>
      </c>
      <c r="D486" s="4">
        <v>0</v>
      </c>
      <c r="E486" s="4">
        <v>0</v>
      </c>
      <c r="F486" s="4">
        <v>0</v>
      </c>
      <c r="G486" s="4">
        <v>0</v>
      </c>
      <c r="H486" s="4">
        <v>0</v>
      </c>
      <c r="I486" s="6">
        <f>(D486-AVERAGE(D$5:D$486))/_xlfn.STDEV.S(D$5:D$486)</f>
        <v>-1.3814121520517124</v>
      </c>
      <c r="J486" s="6">
        <f>(E486-AVERAGE(E$5:E$486))/_xlfn.STDEV.S(E$5:E$486)</f>
        <v>-0.97634541194620306</v>
      </c>
      <c r="K486" s="6">
        <f>(F486-AVERAGE(F$5:F$486))/_xlfn.STDEV.S(F$5:F$486)</f>
        <v>-1.4479621666547298</v>
      </c>
      <c r="L486" s="6">
        <f>(G486-AVERAGE(G$5:G$486))/_xlfn.STDEV.S(G$5:G$486)</f>
        <v>-0.90217944976173425</v>
      </c>
      <c r="M486" s="6">
        <f>(H486-AVERAGE(H$5:H$486))/_xlfn.STDEV.S(H$5:H$486)</f>
        <v>-1.4237354789249506</v>
      </c>
      <c r="N486" s="6">
        <f>Table1[[#This Row],[PtsSD]]*$D$1+Table1[[#This Row],[AstSD]]*$E$1+Table1[[#This Row],[StlSD]]*$F$1+Table1[[#This Row],[BlkSD]]*$G$1+Table1[[#This Row],[RbdSD]]*$H$1</f>
        <v>-1.2469610662522141</v>
      </c>
    </row>
  </sheetData>
  <mergeCells count="1">
    <mergeCell ref="I3:N3"/>
  </mergeCells>
  <conditionalFormatting sqref="I1">
    <cfRule type="cellIs" dxfId="55" priority="2" operator="greaterThan">
      <formula>1</formula>
    </cfRule>
    <cfRule type="cellIs" dxfId="54" priority="3" operator="lessThan">
      <formula>1</formula>
    </cfRule>
  </conditionalFormatting>
  <conditionalFormatting sqref="N5:N486">
    <cfRule type="cellIs" dxfId="53" priority="1" operator="greaterThan">
      <formula>0</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workbookViewId="0">
      <selection activeCell="J22" sqref="J22"/>
    </sheetView>
  </sheetViews>
  <sheetFormatPr defaultColWidth="9" defaultRowHeight="12.5" x14ac:dyDescent="0.25"/>
  <cols>
    <col min="1" max="1" width="7.33203125" style="3" bestFit="1" customWidth="1"/>
    <col min="2" max="2" width="4.83203125" style="3" bestFit="1" customWidth="1"/>
    <col min="3" max="3" width="7.75" style="3" bestFit="1" customWidth="1"/>
    <col min="4" max="5" width="8.33203125" style="3" bestFit="1" customWidth="1"/>
    <col min="6" max="6" width="8.75" style="3" bestFit="1" customWidth="1"/>
    <col min="7" max="16384" width="9" style="3"/>
  </cols>
  <sheetData>
    <row r="1" spans="1:6" x14ac:dyDescent="0.25">
      <c r="A1" s="3" t="s">
        <v>548</v>
      </c>
      <c r="B1" s="3">
        <v>0.25</v>
      </c>
    </row>
    <row r="2" spans="1:6" x14ac:dyDescent="0.25">
      <c r="A2" s="3" t="s">
        <v>549</v>
      </c>
      <c r="B2" s="11">
        <f>AVERAGE('5 Stats 2014'!$N$5:$N$486)</f>
        <v>3.0772986740647492E-16</v>
      </c>
    </row>
    <row r="3" spans="1:6" x14ac:dyDescent="0.25">
      <c r="A3" s="3" t="s">
        <v>550</v>
      </c>
      <c r="B3" s="12">
        <f>_xlfn.STDEV.S('5 Stats 2014'!$N$5:$N$486)</f>
        <v>0.7679052101458711</v>
      </c>
    </row>
    <row r="4" spans="1:6" x14ac:dyDescent="0.25">
      <c r="A4" s="3" t="s">
        <v>551</v>
      </c>
      <c r="B4" s="3">
        <f>MAX('5 Stats 2014'!A:A)</f>
        <v>482</v>
      </c>
    </row>
    <row r="6" spans="1:6" x14ac:dyDescent="0.25">
      <c r="A6" s="8" t="s">
        <v>552</v>
      </c>
      <c r="B6" s="8" t="s">
        <v>553</v>
      </c>
      <c r="C6" s="8" t="s">
        <v>554</v>
      </c>
      <c r="D6" s="8" t="s">
        <v>555</v>
      </c>
      <c r="E6" s="8" t="s">
        <v>556</v>
      </c>
      <c r="F6" s="8" t="s">
        <v>557</v>
      </c>
    </row>
    <row r="7" spans="1:6" x14ac:dyDescent="0.25">
      <c r="A7" s="3">
        <v>-10</v>
      </c>
      <c r="B7" s="6">
        <f t="shared" ref="B7:B27" si="0">A7*$B$1</f>
        <v>-2.5</v>
      </c>
      <c r="C7" s="6">
        <f>FREQUENCY('5 Stats 2014'!$N$5:$N$486,B7)/COUNT('5 Stats 2014'!$N$5:$N$486)</f>
        <v>0</v>
      </c>
      <c r="D7" s="6">
        <f>_xlfn.NORM.DIST(B7,AVERAGE(Table1[WAvgSD]),_xlfn.STDEV.S(Table1[WAvgSD]),FALSE)</f>
        <v>2.5945341542001591E-3</v>
      </c>
      <c r="E7" s="6">
        <f>FREQUENCY('5 Stats 2014'!$N$5:$N$486,B7)/COUNT('5 Stats 2014'!$N$5:$N$486)</f>
        <v>0</v>
      </c>
      <c r="F7" s="6">
        <f>_xlfn.NORM.DIST(B7,AVERAGE(Table1[WAvgSD]),_xlfn.STDEV.S(Table1[WAvgSD]),TRUE)</f>
        <v>5.6574497557120094E-4</v>
      </c>
    </row>
    <row r="8" spans="1:6" x14ac:dyDescent="0.25">
      <c r="A8" s="3">
        <v>-9</v>
      </c>
      <c r="B8" s="6">
        <f t="shared" si="0"/>
        <v>-2.25</v>
      </c>
      <c r="C8" s="6">
        <f>(FREQUENCY('5 Stats 2014'!$N$5:$N$486,B8)-FREQUENCY('5 Stats 2014'!$N$5:$N$486,B7))/COUNT('5 Stats 2014'!$N$5:$N$486)</f>
        <v>0</v>
      </c>
      <c r="D8" s="6">
        <f>_xlfn.NORM.DIST(B8,AVERAGE(Table1[WAvgSD]),_xlfn.STDEV.S(Table1[WAvgSD]),FALSE)</f>
        <v>7.1015405853389873E-3</v>
      </c>
      <c r="E8" s="6">
        <f>FREQUENCY('5 Stats 2014'!$N$5:$N$486,B8)/COUNT('5 Stats 2014'!$N$5:$N$486)</f>
        <v>0</v>
      </c>
      <c r="F8" s="6">
        <f>_xlfn.NORM.DIST(B8,AVERAGE(Table1[WAvgSD]),_xlfn.STDEV.S(Table1[WAvgSD]),TRUE)</f>
        <v>1.6945420285168142E-3</v>
      </c>
    </row>
    <row r="9" spans="1:6" x14ac:dyDescent="0.25">
      <c r="A9" s="3">
        <v>-8</v>
      </c>
      <c r="B9" s="6">
        <f t="shared" si="0"/>
        <v>-2</v>
      </c>
      <c r="C9" s="6">
        <f>(FREQUENCY('5 Stats 2014'!$N$5:$N$486,B9)-FREQUENCY('5 Stats 2014'!$N$5:$N$486,B8))/COUNT('5 Stats 2014'!$N$5:$N$486)</f>
        <v>0</v>
      </c>
      <c r="D9" s="6">
        <f>_xlfn.NORM.DIST(B9,AVERAGE(Table1[WAvgSD]),_xlfn.STDEV.S(Table1[WAvgSD]),FALSE)</f>
        <v>1.7482957164849378E-2</v>
      </c>
      <c r="E9" s="6">
        <f>FREQUENCY('5 Stats 2014'!$N$5:$N$486,B9)/COUNT('5 Stats 2014'!$N$5:$N$486)</f>
        <v>0</v>
      </c>
      <c r="F9" s="6">
        <f>_xlfn.NORM.DIST(B9,AVERAGE(Table1[WAvgSD]),_xlfn.STDEV.S(Table1[WAvgSD]),TRUE)</f>
        <v>4.600580486903756E-3</v>
      </c>
    </row>
    <row r="10" spans="1:6" x14ac:dyDescent="0.25">
      <c r="A10" s="3">
        <v>-7</v>
      </c>
      <c r="B10" s="6">
        <f t="shared" si="0"/>
        <v>-1.75</v>
      </c>
      <c r="C10" s="6">
        <f>(FREQUENCY('5 Stats 2014'!$N$5:$N$486,B10)-FREQUENCY('5 Stats 2014'!$N$5:$N$486,B9))/COUNT('5 Stats 2014'!$N$5:$N$486)</f>
        <v>0</v>
      </c>
      <c r="D10" s="6">
        <f>_xlfn.NORM.DIST(B10,AVERAGE(Table1[WAvgSD]),_xlfn.STDEV.S(Table1[WAvgSD]),FALSE)</f>
        <v>3.8712066258499551E-2</v>
      </c>
      <c r="E10" s="6">
        <f>FREQUENCY('5 Stats 2014'!$N$5:$N$486,B10)/COUNT('5 Stats 2014'!$N$5:$N$486)</f>
        <v>0</v>
      </c>
      <c r="F10" s="6">
        <f>_xlfn.NORM.DIST(B10,AVERAGE(Table1[WAvgSD]),_xlfn.STDEV.S(Table1[WAvgSD]),TRUE)</f>
        <v>1.1335699336611266E-2</v>
      </c>
    </row>
    <row r="11" spans="1:6" x14ac:dyDescent="0.25">
      <c r="A11" s="3">
        <v>-6</v>
      </c>
      <c r="B11" s="6">
        <f t="shared" si="0"/>
        <v>-1.5</v>
      </c>
      <c r="C11" s="6">
        <f>(FREQUENCY('5 Stats 2014'!$N$5:$N$486,B11)-FREQUENCY('5 Stats 2014'!$N$5:$N$486,B10))/COUNT('5 Stats 2014'!$N$5:$N$486)</f>
        <v>0</v>
      </c>
      <c r="D11" s="6">
        <f>_xlfn.NORM.DIST(B11,AVERAGE(Table1[WAvgSD]),_xlfn.STDEV.S(Table1[WAvgSD]),FALSE)</f>
        <v>7.7098681343507711E-2</v>
      </c>
      <c r="E11" s="6">
        <f>FREQUENCY('5 Stats 2014'!$N$5:$N$486,B11)/COUNT('5 Stats 2014'!$N$5:$N$486)</f>
        <v>0</v>
      </c>
      <c r="F11" s="6">
        <f>_xlfn.NORM.DIST(B11,AVERAGE(Table1[WAvgSD]),_xlfn.STDEV.S(Table1[WAvgSD]),TRUE)</f>
        <v>2.5388115509758207E-2</v>
      </c>
    </row>
    <row r="12" spans="1:6" x14ac:dyDescent="0.25">
      <c r="A12" s="3">
        <v>-5</v>
      </c>
      <c r="B12" s="6">
        <f t="shared" si="0"/>
        <v>-1.25</v>
      </c>
      <c r="C12" s="6">
        <f>(FREQUENCY('5 Stats 2014'!$N$5:$N$486,B12)-FREQUENCY('5 Stats 2014'!$N$5:$N$486,B11))/COUNT('5 Stats 2014'!$N$5:$N$486)</f>
        <v>0</v>
      </c>
      <c r="D12" s="6">
        <f>_xlfn.NORM.DIST(B12,AVERAGE(Table1[WAvgSD]),_xlfn.STDEV.S(Table1[WAvgSD]),FALSE)</f>
        <v>0.13810731648017441</v>
      </c>
      <c r="E12" s="6">
        <f>FREQUENCY('5 Stats 2014'!$N$5:$N$486,B12)/COUNT('5 Stats 2014'!$N$5:$N$486)</f>
        <v>0</v>
      </c>
      <c r="F12" s="6">
        <f>_xlfn.NORM.DIST(B12,AVERAGE(Table1[WAvgSD]),_xlfn.STDEV.S(Table1[WAvgSD]),TRUE)</f>
        <v>5.1783111801335352E-2</v>
      </c>
    </row>
    <row r="13" spans="1:6" x14ac:dyDescent="0.25">
      <c r="A13" s="3">
        <v>-4</v>
      </c>
      <c r="B13" s="6">
        <f t="shared" si="0"/>
        <v>-1</v>
      </c>
      <c r="C13" s="6">
        <f>(FREQUENCY('5 Stats 2014'!$N$5:$N$486,B13)-FREQUENCY('5 Stats 2014'!$N$5:$N$486,B12))/COUNT('5 Stats 2014'!$N$5:$N$486)</f>
        <v>5.1867219917012451E-2</v>
      </c>
      <c r="D13" s="6">
        <f>_xlfn.NORM.DIST(B13,AVERAGE(Table1[WAvgSD]),_xlfn.STDEV.S(Table1[WAvgSD]),FALSE)</f>
        <v>0.22251308862705768</v>
      </c>
      <c r="E13" s="6">
        <f>FREQUENCY('5 Stats 2014'!$N$5:$N$486,B13)/COUNT('5 Stats 2014'!$N$5:$N$486)</f>
        <v>5.1867219917012451E-2</v>
      </c>
      <c r="F13" s="6">
        <f>_xlfn.NORM.DIST(B13,AVERAGE(Table1[WAvgSD]),_xlfn.STDEV.S(Table1[WAvgSD]),TRUE)</f>
        <v>9.6416483574767564E-2</v>
      </c>
    </row>
    <row r="14" spans="1:6" x14ac:dyDescent="0.25">
      <c r="A14" s="3">
        <v>-3</v>
      </c>
      <c r="B14" s="6">
        <f t="shared" si="0"/>
        <v>-0.75</v>
      </c>
      <c r="C14" s="6">
        <f>(FREQUENCY('5 Stats 2014'!$N$5:$N$486,B14)-FREQUENCY('5 Stats 2014'!$N$5:$N$486,B13))/COUNT('5 Stats 2014'!$N$5:$N$486)</f>
        <v>0.12448132780082988</v>
      </c>
      <c r="D14" s="6">
        <f>_xlfn.NORM.DIST(B14,AVERAGE(Table1[WAvgSD]),_xlfn.STDEV.S(Table1[WAvgSD]),FALSE)</f>
        <v>0.3224508872188584</v>
      </c>
      <c r="E14" s="6">
        <f>FREQUENCY('5 Stats 2014'!$N$5:$N$486,B14)/COUNT('5 Stats 2014'!$N$5:$N$486)</f>
        <v>0.17634854771784234</v>
      </c>
      <c r="F14" s="6">
        <f>_xlfn.NORM.DIST(B14,AVERAGE(Table1[WAvgSD]),_xlfn.STDEV.S(Table1[WAvgSD]),TRUE)</f>
        <v>0.16436304545827032</v>
      </c>
    </row>
    <row r="15" spans="1:6" x14ac:dyDescent="0.25">
      <c r="A15" s="3">
        <v>-2</v>
      </c>
      <c r="B15" s="6">
        <f t="shared" si="0"/>
        <v>-0.5</v>
      </c>
      <c r="C15" s="6">
        <f>(FREQUENCY('5 Stats 2014'!$N$5:$N$486,B15)-FREQUENCY('5 Stats 2014'!$N$5:$N$486,B14))/COUNT('5 Stats 2014'!$N$5:$N$486)</f>
        <v>0.13692946058091288</v>
      </c>
      <c r="D15" s="6">
        <f>_xlfn.NORM.DIST(B15,AVERAGE(Table1[WAvgSD]),_xlfn.STDEV.S(Table1[WAvgSD]),FALSE)</f>
        <v>0.42028194090372051</v>
      </c>
      <c r="E15" s="6">
        <f>FREQUENCY('5 Stats 2014'!$N$5:$N$486,B15)/COUNT('5 Stats 2014'!$N$5:$N$486)</f>
        <v>0.31327800829875518</v>
      </c>
      <c r="F15" s="6">
        <f>_xlfn.NORM.DIST(B15,AVERAGE(Table1[WAvgSD]),_xlfn.STDEV.S(Table1[WAvgSD]),TRUE)</f>
        <v>0.25748385801658186</v>
      </c>
    </row>
    <row r="16" spans="1:6" x14ac:dyDescent="0.25">
      <c r="A16" s="3">
        <v>-1</v>
      </c>
      <c r="B16" s="6">
        <f t="shared" si="0"/>
        <v>-0.25</v>
      </c>
      <c r="C16" s="6">
        <f>(FREQUENCY('5 Stats 2014'!$N$5:$N$486,B16)-FREQUENCY('5 Stats 2014'!$N$5:$N$486,B15))/COUNT('5 Stats 2014'!$N$5:$N$486)</f>
        <v>0.12863070539419086</v>
      </c>
      <c r="D16" s="6">
        <f>_xlfn.NORM.DIST(B16,AVERAGE(Table1[WAvgSD]),_xlfn.STDEV.S(Table1[WAvgSD]),FALSE)</f>
        <v>0.49270505836580814</v>
      </c>
      <c r="E16" s="6">
        <f>FREQUENCY('5 Stats 2014'!$N$5:$N$486,B16)/COUNT('5 Stats 2014'!$N$5:$N$486)</f>
        <v>0.44190871369294604</v>
      </c>
      <c r="F16" s="6">
        <f>_xlfn.NORM.DIST(B16,AVERAGE(Table1[WAvgSD]),_xlfn.STDEV.S(Table1[WAvgSD]),TRUE)</f>
        <v>0.372378255830979</v>
      </c>
    </row>
    <row r="17" spans="1:6" x14ac:dyDescent="0.25">
      <c r="A17" s="3">
        <v>0</v>
      </c>
      <c r="B17" s="6">
        <f t="shared" si="0"/>
        <v>0</v>
      </c>
      <c r="C17" s="6">
        <f>(FREQUENCY('5 Stats 2014'!$N$5:$N$486,B17)-FREQUENCY('5 Stats 2014'!$N$5:$N$486,B16))/COUNT('5 Stats 2014'!$N$5:$N$486)</f>
        <v>0.1078838174273859</v>
      </c>
      <c r="D17" s="6">
        <f>_xlfn.NORM.DIST(B17,AVERAGE(Table1[WAvgSD]),_xlfn.STDEV.S(Table1[WAvgSD]),FALSE)</f>
        <v>0.51952021568606066</v>
      </c>
      <c r="E17" s="6">
        <f>FREQUENCY('5 Stats 2014'!$N$5:$N$486,B17)/COUNT('5 Stats 2014'!$N$5:$N$486)</f>
        <v>0.549792531120332</v>
      </c>
      <c r="F17" s="6">
        <f>_xlfn.NORM.DIST(B17,AVERAGE(Table1[WAvgSD]),_xlfn.STDEV.S(Table1[WAvgSD]),TRUE)</f>
        <v>0.49999999999999983</v>
      </c>
    </row>
    <row r="18" spans="1:6" x14ac:dyDescent="0.25">
      <c r="A18" s="3">
        <v>1</v>
      </c>
      <c r="B18" s="6">
        <f t="shared" si="0"/>
        <v>0.25</v>
      </c>
      <c r="C18" s="6">
        <f>(FREQUENCY('5 Stats 2014'!$N$5:$N$486,B18)-FREQUENCY('5 Stats 2014'!$N$5:$N$486,B17))/COUNT('5 Stats 2014'!$N$5:$N$486)</f>
        <v>0.1037344398340249</v>
      </c>
      <c r="D18" s="6">
        <f>_xlfn.NORM.DIST(B18,AVERAGE(Table1[WAvgSD]),_xlfn.STDEV.S(Table1[WAvgSD]),FALSE)</f>
        <v>0.49270505836580825</v>
      </c>
      <c r="E18" s="6">
        <f>FREQUENCY('5 Stats 2014'!$N$5:$N$486,B18)/COUNT('5 Stats 2014'!$N$5:$N$486)</f>
        <v>0.65352697095435686</v>
      </c>
      <c r="F18" s="6">
        <f>_xlfn.NORM.DIST(B18,AVERAGE(Table1[WAvgSD]),_xlfn.STDEV.S(Table1[WAvgSD]),TRUE)</f>
        <v>0.62762174416902061</v>
      </c>
    </row>
    <row r="19" spans="1:6" x14ac:dyDescent="0.25">
      <c r="A19" s="3">
        <v>2</v>
      </c>
      <c r="B19" s="6">
        <f t="shared" si="0"/>
        <v>0.5</v>
      </c>
      <c r="C19" s="6">
        <f>(FREQUENCY('5 Stats 2014'!$N$5:$N$486,B19)-FREQUENCY('5 Stats 2014'!$N$5:$N$486,B18))/COUNT('5 Stats 2014'!$N$5:$N$486)</f>
        <v>9.9585062240663894E-2</v>
      </c>
      <c r="D19" s="6">
        <f>_xlfn.NORM.DIST(B19,AVERAGE(Table1[WAvgSD]),_xlfn.STDEV.S(Table1[WAvgSD]),FALSE)</f>
        <v>0.42028194090372067</v>
      </c>
      <c r="E19" s="6">
        <f>FREQUENCY('5 Stats 2014'!$N$5:$N$486,B19)/COUNT('5 Stats 2014'!$N$5:$N$486)</f>
        <v>0.75311203319502074</v>
      </c>
      <c r="F19" s="6">
        <f>_xlfn.NORM.DIST(B19,AVERAGE(Table1[WAvgSD]),_xlfn.STDEV.S(Table1[WAvgSD]),TRUE)</f>
        <v>0.74251614198341787</v>
      </c>
    </row>
    <row r="20" spans="1:6" x14ac:dyDescent="0.25">
      <c r="A20" s="3">
        <v>3</v>
      </c>
      <c r="B20" s="6">
        <f t="shared" si="0"/>
        <v>0.75</v>
      </c>
      <c r="C20" s="6">
        <f>(FREQUENCY('5 Stats 2014'!$N$5:$N$486,B20)-FREQUENCY('5 Stats 2014'!$N$5:$N$486,B19))/COUNT('5 Stats 2014'!$N$5:$N$486)</f>
        <v>8.7136929460580909E-2</v>
      </c>
      <c r="D20" s="6">
        <f>_xlfn.NORM.DIST(B20,AVERAGE(Table1[WAvgSD]),_xlfn.STDEV.S(Table1[WAvgSD]),FALSE)</f>
        <v>0.32245088721885867</v>
      </c>
      <c r="E20" s="6">
        <f>FREQUENCY('5 Stats 2014'!$N$5:$N$486,B20)/COUNT('5 Stats 2014'!$N$5:$N$486)</f>
        <v>0.84024896265560167</v>
      </c>
      <c r="F20" s="6">
        <f>_xlfn.NORM.DIST(B20,AVERAGE(Table1[WAvgSD]),_xlfn.STDEV.S(Table1[WAvgSD]),TRUE)</f>
        <v>0.83563695454172948</v>
      </c>
    </row>
    <row r="21" spans="1:6" x14ac:dyDescent="0.25">
      <c r="A21" s="3">
        <v>4</v>
      </c>
      <c r="B21" s="6">
        <f t="shared" si="0"/>
        <v>1</v>
      </c>
      <c r="C21" s="6">
        <f>(FREQUENCY('5 Stats 2014'!$N$5:$N$486,B21)-FREQUENCY('5 Stats 2014'!$N$5:$N$486,B20))/COUNT('5 Stats 2014'!$N$5:$N$486)</f>
        <v>4.1493775933609957E-2</v>
      </c>
      <c r="D21" s="6">
        <f>_xlfn.NORM.DIST(B21,AVERAGE(Table1[WAvgSD]),_xlfn.STDEV.S(Table1[WAvgSD]),FALSE)</f>
        <v>0.2225130886270579</v>
      </c>
      <c r="E21" s="6">
        <f>FREQUENCY('5 Stats 2014'!$N$5:$N$486,B21)/COUNT('5 Stats 2014'!$N$5:$N$486)</f>
        <v>0.88174273858921159</v>
      </c>
      <c r="F21" s="6">
        <f>_xlfn.NORM.DIST(B21,AVERAGE(Table1[WAvgSD]),_xlfn.STDEV.S(Table1[WAvgSD]),TRUE)</f>
        <v>0.90358351642523238</v>
      </c>
    </row>
    <row r="22" spans="1:6" x14ac:dyDescent="0.25">
      <c r="A22" s="3">
        <v>5</v>
      </c>
      <c r="B22" s="6">
        <f t="shared" si="0"/>
        <v>1.25</v>
      </c>
      <c r="C22" s="6">
        <f>(FREQUENCY('5 Stats 2014'!$N$5:$N$486,B22)-FREQUENCY('5 Stats 2014'!$N$5:$N$486,B21))/COUNT('5 Stats 2014'!$N$5:$N$486)</f>
        <v>3.7344398340248962E-2</v>
      </c>
      <c r="D22" s="6">
        <f>_xlfn.NORM.DIST(B22,AVERAGE(Table1[WAvgSD]),_xlfn.STDEV.S(Table1[WAvgSD]),FALSE)</f>
        <v>0.13810731648017457</v>
      </c>
      <c r="E22" s="6">
        <f>FREQUENCY('5 Stats 2014'!$N$5:$N$486,B22)/COUNT('5 Stats 2014'!$N$5:$N$486)</f>
        <v>0.91908713692946054</v>
      </c>
      <c r="F22" s="6">
        <f>_xlfn.NORM.DIST(B22,AVERAGE(Table1[WAvgSD]),_xlfn.STDEV.S(Table1[WAvgSD]),TRUE)</f>
        <v>0.94821688819866456</v>
      </c>
    </row>
    <row r="23" spans="1:6" x14ac:dyDescent="0.25">
      <c r="A23" s="3">
        <v>6</v>
      </c>
      <c r="B23" s="6">
        <f t="shared" si="0"/>
        <v>1.5</v>
      </c>
      <c r="C23" s="6">
        <f>(FREQUENCY('5 Stats 2014'!$N$5:$N$486,B23)-FREQUENCY('5 Stats 2014'!$N$5:$N$486,B22))/COUNT('5 Stats 2014'!$N$5:$N$486)</f>
        <v>3.3195020746887967E-2</v>
      </c>
      <c r="D23" s="6">
        <f>_xlfn.NORM.DIST(B23,AVERAGE(Table1[WAvgSD]),_xlfn.STDEV.S(Table1[WAvgSD]),FALSE)</f>
        <v>7.7098681343507794E-2</v>
      </c>
      <c r="E23" s="6">
        <f>FREQUENCY('5 Stats 2014'!$N$5:$N$486,B23)/COUNT('5 Stats 2014'!$N$5:$N$486)</f>
        <v>0.9522821576763485</v>
      </c>
      <c r="F23" s="6">
        <f>_xlfn.NORM.DIST(B23,AVERAGE(Table1[WAvgSD]),_xlfn.STDEV.S(Table1[WAvgSD]),TRUE)</f>
        <v>0.97461188449024172</v>
      </c>
    </row>
    <row r="24" spans="1:6" x14ac:dyDescent="0.25">
      <c r="A24" s="3">
        <v>7</v>
      </c>
      <c r="B24" s="6">
        <f t="shared" si="0"/>
        <v>1.75</v>
      </c>
      <c r="C24" s="6">
        <f>(FREQUENCY('5 Stats 2014'!$N$5:$N$486,B24)-FREQUENCY('5 Stats 2014'!$N$5:$N$486,B23))/COUNT('5 Stats 2014'!$N$5:$N$486)</f>
        <v>1.6597510373443983E-2</v>
      </c>
      <c r="D24" s="6">
        <f>_xlfn.NORM.DIST(B24,AVERAGE(Table1[WAvgSD]),_xlfn.STDEV.S(Table1[WAvgSD]),FALSE)</f>
        <v>3.8712066258499635E-2</v>
      </c>
      <c r="E24" s="6">
        <f>FREQUENCY('5 Stats 2014'!$N$5:$N$486,B24)/COUNT('5 Stats 2014'!$N$5:$N$486)</f>
        <v>0.96887966804979253</v>
      </c>
      <c r="F24" s="6">
        <f>_xlfn.NORM.DIST(B24,AVERAGE(Table1[WAvgSD]),_xlfn.STDEV.S(Table1[WAvgSD]),TRUE)</f>
        <v>0.98866430066338873</v>
      </c>
    </row>
    <row r="25" spans="1:6" x14ac:dyDescent="0.25">
      <c r="A25" s="3">
        <v>8</v>
      </c>
      <c r="B25" s="6">
        <f t="shared" si="0"/>
        <v>2</v>
      </c>
      <c r="C25" s="6">
        <f>(FREQUENCY('5 Stats 2014'!$N$5:$N$486,B25)-FREQUENCY('5 Stats 2014'!$N$5:$N$486,B24))/COUNT('5 Stats 2014'!$N$5:$N$486)</f>
        <v>1.8672199170124481E-2</v>
      </c>
      <c r="D25" s="6">
        <f>_xlfn.NORM.DIST(B25,AVERAGE(Table1[WAvgSD]),_xlfn.STDEV.S(Table1[WAvgSD]),FALSE)</f>
        <v>1.7482957164849426E-2</v>
      </c>
      <c r="E25" s="6">
        <f>FREQUENCY('5 Stats 2014'!$N$5:$N$486,B25)/COUNT('5 Stats 2014'!$N$5:$N$486)</f>
        <v>0.98755186721991706</v>
      </c>
      <c r="F25" s="6">
        <f>_xlfn.NORM.DIST(B25,AVERAGE(Table1[WAvgSD]),_xlfn.STDEV.S(Table1[WAvgSD]),TRUE)</f>
        <v>0.99539941951309618</v>
      </c>
    </row>
    <row r="26" spans="1:6" x14ac:dyDescent="0.25">
      <c r="A26" s="3">
        <v>9</v>
      </c>
      <c r="B26" s="6">
        <f t="shared" si="0"/>
        <v>2.25</v>
      </c>
      <c r="C26" s="6">
        <f>(FREQUENCY('5 Stats 2014'!$N$5:$N$486,B26)-FREQUENCY('5 Stats 2014'!$N$5:$N$486,B25))/COUNT('5 Stats 2014'!$N$5:$N$486)</f>
        <v>1.0373443983402489E-2</v>
      </c>
      <c r="D26" s="6">
        <f>_xlfn.NORM.DIST(B26,AVERAGE(Table1[WAvgSD]),_xlfn.STDEV.S(Table1[WAvgSD]),FALSE)</f>
        <v>7.1015405853390072E-3</v>
      </c>
      <c r="E26" s="6">
        <f>FREQUENCY('5 Stats 2014'!$N$5:$N$486,B26)/COUNT('5 Stats 2014'!$N$5:$N$486)</f>
        <v>0.99792531120331951</v>
      </c>
      <c r="F26" s="6">
        <f>_xlfn.NORM.DIST(B26,AVERAGE(Table1[WAvgSD]),_xlfn.STDEV.S(Table1[WAvgSD]),TRUE)</f>
        <v>0.99830545797148318</v>
      </c>
    </row>
    <row r="27" spans="1:6" x14ac:dyDescent="0.25">
      <c r="A27" s="3">
        <v>10</v>
      </c>
      <c r="B27" s="6">
        <f t="shared" si="0"/>
        <v>2.5</v>
      </c>
      <c r="C27" s="6">
        <f>(FREQUENCY('5 Stats 2014'!$N$5:$N$486,B27)-FREQUENCY('5 Stats 2014'!$N$5:$N$486,B26))/COUNT('5 Stats 2014'!$N$5:$N$486)</f>
        <v>2.0746887966804979E-3</v>
      </c>
      <c r="D27" s="6">
        <f>_xlfn.NORM.DIST(B27,AVERAGE(Table1[WAvgSD]),_xlfn.STDEV.S(Table1[WAvgSD]),FALSE)</f>
        <v>2.5945341542001708E-3</v>
      </c>
      <c r="E27" s="6">
        <f>FREQUENCY('5 Stats 2014'!$N$5:$N$486,B27)/COUNT('5 Stats 2014'!$N$5:$N$486)</f>
        <v>1</v>
      </c>
      <c r="F27" s="6">
        <f>_xlfn.NORM.DIST(B27,AVERAGE(Table1[WAvgSD]),_xlfn.STDEV.S(Table1[WAvgSD]),TRUE)</f>
        <v>0.99943425502442884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workbookViewId="0">
      <selection activeCell="B3" sqref="B3"/>
    </sheetView>
  </sheetViews>
  <sheetFormatPr defaultColWidth="8.58203125" defaultRowHeight="12.5" x14ac:dyDescent="0.25"/>
  <cols>
    <col min="1" max="7" width="8.58203125" style="9"/>
    <col min="8" max="8" width="4.58203125" style="9" customWidth="1"/>
    <col min="9" max="16384" width="8.58203125" style="9"/>
  </cols>
  <sheetData>
    <row r="1" spans="1:7" x14ac:dyDescent="0.25">
      <c r="A1" s="3" t="s">
        <v>548</v>
      </c>
      <c r="B1" s="9">
        <v>1</v>
      </c>
    </row>
    <row r="2" spans="1:7" x14ac:dyDescent="0.25">
      <c r="A2" s="3" t="s">
        <v>549</v>
      </c>
      <c r="B2" s="10">
        <f>AVERAGE(Table1[Pts])</f>
        <v>8.0900414937759315</v>
      </c>
    </row>
    <row r="3" spans="1:7" x14ac:dyDescent="0.25">
      <c r="A3" s="3" t="s">
        <v>558</v>
      </c>
      <c r="B3" s="10">
        <f>_xlfn.VAR.S(Table1[Pts])</f>
        <v>34.296906858981643</v>
      </c>
    </row>
    <row r="4" spans="1:7" x14ac:dyDescent="0.25">
      <c r="A4" s="3" t="s">
        <v>559</v>
      </c>
      <c r="B4" s="10">
        <f>B2^2/B3</f>
        <v>1.9082995338361437</v>
      </c>
    </row>
    <row r="5" spans="1:7" x14ac:dyDescent="0.25">
      <c r="A5" s="3" t="s">
        <v>560</v>
      </c>
      <c r="B5" s="10">
        <f>B3/B2</f>
        <v>4.2393981397212794</v>
      </c>
    </row>
    <row r="6" spans="1:7" x14ac:dyDescent="0.25">
      <c r="A6" s="3" t="s">
        <v>551</v>
      </c>
      <c r="B6" s="9">
        <f>COUNT(Table1[Pts])</f>
        <v>482</v>
      </c>
    </row>
    <row r="8" spans="1:7" x14ac:dyDescent="0.25">
      <c r="A8" s="8" t="s">
        <v>552</v>
      </c>
      <c r="B8" s="8" t="s">
        <v>553</v>
      </c>
      <c r="C8" s="8" t="s">
        <v>554</v>
      </c>
      <c r="D8" s="8" t="s">
        <v>561</v>
      </c>
      <c r="E8" s="8" t="s">
        <v>556</v>
      </c>
      <c r="F8" s="8" t="s">
        <v>562</v>
      </c>
      <c r="G8" s="8" t="s">
        <v>563</v>
      </c>
    </row>
    <row r="9" spans="1:7" x14ac:dyDescent="0.25">
      <c r="A9" s="9">
        <v>0</v>
      </c>
      <c r="B9" s="9">
        <f>A9*$B$1</f>
        <v>0</v>
      </c>
      <c r="C9" s="10">
        <f>FREQUENCY(Table1[Pts],'Points 2014'!B9)/$B$6</f>
        <v>1.6597510373443983E-2</v>
      </c>
      <c r="D9" s="10">
        <f>_xlfn.GAMMA.DIST(B9,$B$4,$B$5,FALSE)</f>
        <v>0</v>
      </c>
      <c r="E9" s="10">
        <f>FREQUENCY(Table1[Pts],'Points 2014'!B9)/$B$6</f>
        <v>1.6597510373443983E-2</v>
      </c>
      <c r="F9" s="10">
        <f>_xlfn.GAMMA.DIST(B9,$B$4,$B$5,TRUE)</f>
        <v>0</v>
      </c>
      <c r="G9" s="10">
        <f>_xlfn.CHISQ.DIST(B9,2,FALSE)</f>
        <v>0.5</v>
      </c>
    </row>
    <row r="10" spans="1:7" x14ac:dyDescent="0.25">
      <c r="A10" s="9">
        <v>1</v>
      </c>
      <c r="B10" s="9">
        <f t="shared" ref="B10:B44" si="0">A10*$B$1</f>
        <v>1</v>
      </c>
      <c r="C10" s="10">
        <f>(FREQUENCY(Table1[Pts],'Points 2014'!B10)-FREQUENCY(Table1[Pts],'Points 2014'!B9))/$B$6</f>
        <v>3.5269709543568464E-2</v>
      </c>
      <c r="D10" s="10">
        <f t="shared" ref="D10:D44" si="1">_xlfn.GAMMA.DIST(B10,$B$4,$B$5,FALSE)</f>
        <v>5.201273993369912E-2</v>
      </c>
      <c r="E10" s="10">
        <f>FREQUENCY(Table1[Pts],'Points 2014'!B10)/$B$6</f>
        <v>5.1867219917012451E-2</v>
      </c>
      <c r="F10" s="10">
        <f t="shared" ref="F10:F44" si="2">_xlfn.GAMMA.DIST(B10,$B$4,$B$5,TRUE)</f>
        <v>2.9606815378479669E-2</v>
      </c>
      <c r="G10" s="10">
        <f t="shared" ref="G10:G44" si="3">_xlfn.CHISQ.DIST(B10,2,FALSE)</f>
        <v>0.30326532985631671</v>
      </c>
    </row>
    <row r="11" spans="1:7" x14ac:dyDescent="0.25">
      <c r="A11" s="9">
        <v>2</v>
      </c>
      <c r="B11" s="9">
        <f t="shared" si="0"/>
        <v>2</v>
      </c>
      <c r="C11" s="10">
        <f>(FREQUENCY(Table1[Pts],'Points 2014'!B11)-FREQUENCY(Table1[Pts],'Points 2014'!B10))/$B$6</f>
        <v>6.8464730290456438E-2</v>
      </c>
      <c r="D11" s="10">
        <f t="shared" si="1"/>
        <v>7.710679496909946E-2</v>
      </c>
      <c r="E11" s="10">
        <f>FREQUENCY(Table1[Pts],'Points 2014'!B11)/$B$6</f>
        <v>0.12033195020746888</v>
      </c>
      <c r="F11" s="10">
        <f t="shared" si="2"/>
        <v>9.5668297668423344E-2</v>
      </c>
      <c r="G11" s="10">
        <f t="shared" si="3"/>
        <v>0.18393972058572117</v>
      </c>
    </row>
    <row r="12" spans="1:7" x14ac:dyDescent="0.25">
      <c r="A12" s="9">
        <v>3</v>
      </c>
      <c r="B12" s="9">
        <f t="shared" si="0"/>
        <v>3</v>
      </c>
      <c r="C12" s="10">
        <f>(FREQUENCY(Table1[Pts],'Points 2014'!B12)-FREQUENCY(Table1[Pts],'Points 2014'!B11))/$B$6</f>
        <v>9.5435684647302899E-2</v>
      </c>
      <c r="D12" s="10">
        <f t="shared" si="1"/>
        <v>8.8022515311181326E-2</v>
      </c>
      <c r="E12" s="10">
        <f>FREQUENCY(Table1[Pts],'Points 2014'!B12)/$B$6</f>
        <v>0.21576763485477179</v>
      </c>
      <c r="F12" s="10">
        <f t="shared" si="2"/>
        <v>0.17914119102295162</v>
      </c>
      <c r="G12" s="10">
        <f t="shared" si="3"/>
        <v>0.11156508007421491</v>
      </c>
    </row>
    <row r="13" spans="1:7" x14ac:dyDescent="0.25">
      <c r="A13" s="9">
        <v>4</v>
      </c>
      <c r="B13" s="9">
        <f t="shared" si="0"/>
        <v>4</v>
      </c>
      <c r="C13" s="10">
        <f>(FREQUENCY(Table1[Pts],'Points 2014'!B13)-FREQUENCY(Table1[Pts],'Points 2014'!B12))/$B$6</f>
        <v>9.7510373443983403E-2</v>
      </c>
      <c r="D13" s="10">
        <f t="shared" si="1"/>
        <v>9.028863463071593E-2</v>
      </c>
      <c r="E13" s="10">
        <f>FREQUENCY(Table1[Pts],'Points 2014'!B13)/$B$6</f>
        <v>0.31327800829875518</v>
      </c>
      <c r="F13" s="10">
        <f t="shared" si="2"/>
        <v>0.26885162209373348</v>
      </c>
      <c r="G13" s="10">
        <f t="shared" si="3"/>
        <v>6.7667641618306337E-2</v>
      </c>
    </row>
    <row r="14" spans="1:7" x14ac:dyDescent="0.25">
      <c r="A14" s="9">
        <v>5</v>
      </c>
      <c r="B14" s="9">
        <f t="shared" si="0"/>
        <v>5</v>
      </c>
      <c r="C14" s="10">
        <f>(FREQUENCY(Table1[Pts],'Points 2014'!B14)-FREQUENCY(Table1[Pts],'Points 2014'!B13))/$B$6</f>
        <v>8.5062240663900418E-2</v>
      </c>
      <c r="D14" s="10">
        <f t="shared" si="1"/>
        <v>8.7340147258936698E-2</v>
      </c>
      <c r="E14" s="10">
        <f>FREQUENCY(Table1[Pts],'Points 2014'!B14)/$B$6</f>
        <v>0.39834024896265557</v>
      </c>
      <c r="F14" s="10">
        <f t="shared" si="2"/>
        <v>0.35799311475560336</v>
      </c>
      <c r="G14" s="10">
        <f t="shared" si="3"/>
        <v>4.10424993119494E-2</v>
      </c>
    </row>
    <row r="15" spans="1:7" x14ac:dyDescent="0.25">
      <c r="A15" s="9">
        <v>6</v>
      </c>
      <c r="B15" s="9">
        <f t="shared" si="0"/>
        <v>6</v>
      </c>
      <c r="C15" s="10">
        <f>(FREQUENCY(Table1[Pts],'Points 2014'!B15)-FREQUENCY(Table1[Pts],'Points 2014'!B14))/$B$6</f>
        <v>5.6016597510373446E-2</v>
      </c>
      <c r="D15" s="10">
        <f t="shared" si="1"/>
        <v>8.141261850162182E-2</v>
      </c>
      <c r="E15" s="10">
        <f>FREQUENCY(Table1[Pts],'Points 2014'!B15)/$B$6</f>
        <v>0.45435684647302904</v>
      </c>
      <c r="F15" s="10">
        <f t="shared" si="2"/>
        <v>0.44254727121172482</v>
      </c>
      <c r="G15" s="10">
        <f t="shared" si="3"/>
        <v>2.4893534183931965E-2</v>
      </c>
    </row>
    <row r="16" spans="1:7" x14ac:dyDescent="0.25">
      <c r="A16" s="9">
        <v>7</v>
      </c>
      <c r="B16" s="9">
        <f t="shared" si="0"/>
        <v>7</v>
      </c>
      <c r="C16" s="10">
        <f>(FREQUENCY(Table1[Pts],'Points 2014'!B16)-FREQUENCY(Table1[Pts],'Points 2014'!B15))/$B$6</f>
        <v>7.0539419087136929E-2</v>
      </c>
      <c r="D16" s="10">
        <f t="shared" si="1"/>
        <v>7.3970231139519449E-2</v>
      </c>
      <c r="E16" s="10">
        <f>FREQUENCY(Table1[Pts],'Points 2014'!B16)/$B$6</f>
        <v>0.524896265560166</v>
      </c>
      <c r="F16" s="10">
        <f t="shared" si="2"/>
        <v>0.52031902123906137</v>
      </c>
      <c r="G16" s="10">
        <f t="shared" si="3"/>
        <v>1.509869171115925E-2</v>
      </c>
    </row>
    <row r="17" spans="1:7" x14ac:dyDescent="0.25">
      <c r="A17" s="9">
        <v>8</v>
      </c>
      <c r="B17" s="9">
        <f t="shared" si="0"/>
        <v>8</v>
      </c>
      <c r="C17" s="10">
        <f>(FREQUENCY(Table1[Pts],'Points 2014'!B17)-FREQUENCY(Table1[Pts],'Points 2014'!B16))/$B$6</f>
        <v>4.9792531120331947E-2</v>
      </c>
      <c r="D17" s="10">
        <f t="shared" si="1"/>
        <v>6.5961200130027459E-2</v>
      </c>
      <c r="E17" s="10">
        <f>FREQUENCY(Table1[Pts],'Points 2014'!B17)/$B$6</f>
        <v>0.57468879668049788</v>
      </c>
      <c r="F17" s="10">
        <f t="shared" si="2"/>
        <v>0.59030267045286133</v>
      </c>
      <c r="G17" s="10">
        <f t="shared" si="3"/>
        <v>9.1578194443670893E-3</v>
      </c>
    </row>
    <row r="18" spans="1:7" x14ac:dyDescent="0.25">
      <c r="A18" s="9">
        <v>9</v>
      </c>
      <c r="B18" s="9">
        <f t="shared" si="0"/>
        <v>9</v>
      </c>
      <c r="C18" s="10">
        <f>(FREQUENCY(Table1[Pts],'Points 2014'!B18)-FREQUENCY(Table1[Pts],'Points 2014'!B17))/$B$6</f>
        <v>4.7717842323651449E-2</v>
      </c>
      <c r="D18" s="10">
        <f t="shared" si="1"/>
        <v>5.798396048974986E-2</v>
      </c>
      <c r="E18" s="10">
        <f>FREQUENCY(Table1[Pts],'Points 2014'!B18)/$B$6</f>
        <v>0.62240663900414939</v>
      </c>
      <c r="F18" s="10">
        <f t="shared" si="2"/>
        <v>0.65225461113536432</v>
      </c>
      <c r="G18" s="10">
        <f t="shared" si="3"/>
        <v>5.5544982691211539E-3</v>
      </c>
    </row>
    <row r="19" spans="1:7" x14ac:dyDescent="0.25">
      <c r="A19" s="9">
        <v>10</v>
      </c>
      <c r="B19" s="9">
        <f t="shared" si="0"/>
        <v>10</v>
      </c>
      <c r="C19" s="10">
        <f>(FREQUENCY(Table1[Pts],'Points 2014'!B19)-FREQUENCY(Table1[Pts],'Points 2014'!B18))/$B$6</f>
        <v>6.4315352697095429E-2</v>
      </c>
      <c r="D19" s="10">
        <f t="shared" si="1"/>
        <v>5.0399577725358337E-2</v>
      </c>
      <c r="E19" s="10">
        <f>FREQUENCY(Table1[Pts],'Points 2014'!B19)/$B$6</f>
        <v>0.68672199170124482</v>
      </c>
      <c r="F19" s="10">
        <f t="shared" si="2"/>
        <v>0.70640329042450944</v>
      </c>
      <c r="G19" s="10">
        <f t="shared" si="3"/>
        <v>3.3689734995427331E-3</v>
      </c>
    </row>
    <row r="20" spans="1:7" x14ac:dyDescent="0.25">
      <c r="A20" s="9">
        <v>11</v>
      </c>
      <c r="B20" s="9">
        <f t="shared" si="0"/>
        <v>11</v>
      </c>
      <c r="C20" s="10">
        <f>(FREQUENCY(Table1[Pts],'Points 2014'!B20)-FREQUENCY(Table1[Pts],'Points 2014'!B19))/$B$6</f>
        <v>3.7344398340248962E-2</v>
      </c>
      <c r="D20" s="10">
        <f t="shared" si="1"/>
        <v>4.3409158698519842E-2</v>
      </c>
      <c r="E20" s="10">
        <f>FREQUENCY(Table1[Pts],'Points 2014'!B20)/$B$6</f>
        <v>0.72406639004149376</v>
      </c>
      <c r="F20" s="10">
        <f t="shared" si="2"/>
        <v>0.75325291395900995</v>
      </c>
      <c r="G20" s="10">
        <f t="shared" si="3"/>
        <v>2.0433857192320337E-3</v>
      </c>
    </row>
    <row r="21" spans="1:7" x14ac:dyDescent="0.25">
      <c r="A21" s="9">
        <v>12</v>
      </c>
      <c r="B21" s="9">
        <f t="shared" si="0"/>
        <v>12</v>
      </c>
      <c r="C21" s="10">
        <f>(FREQUENCY(Table1[Pts],'Points 2014'!B21)-FREQUENCY(Table1[Pts],'Points 2014'!B20))/$B$6</f>
        <v>3.9419087136929459E-2</v>
      </c>
      <c r="D21" s="10">
        <f t="shared" si="1"/>
        <v>3.7107544406686857E-2</v>
      </c>
      <c r="E21" s="10">
        <f>FREQUENCY(Table1[Pts],'Points 2014'!B21)/$B$6</f>
        <v>0.76348547717842319</v>
      </c>
      <c r="F21" s="10">
        <f t="shared" si="2"/>
        <v>0.79345196114457794</v>
      </c>
      <c r="G21" s="10">
        <f t="shared" si="3"/>
        <v>1.2393760883331792E-3</v>
      </c>
    </row>
    <row r="22" spans="1:7" x14ac:dyDescent="0.25">
      <c r="A22" s="9">
        <v>13</v>
      </c>
      <c r="B22" s="9">
        <f t="shared" si="0"/>
        <v>13</v>
      </c>
      <c r="C22" s="10">
        <f>(FREQUENCY(Table1[Pts],'Points 2014'!B22)-FREQUENCY(Table1[Pts],'Points 2014'!B21))/$B$6</f>
        <v>2.9045643153526972E-2</v>
      </c>
      <c r="D22" s="10">
        <f t="shared" si="1"/>
        <v>3.1520575295566386E-2</v>
      </c>
      <c r="E22" s="10">
        <f>FREQUENCY(Table1[Pts],'Points 2014'!B22)/$B$6</f>
        <v>0.79253112033195017</v>
      </c>
      <c r="F22" s="10">
        <f t="shared" si="2"/>
        <v>0.82770668780548806</v>
      </c>
      <c r="G22" s="10">
        <f t="shared" si="3"/>
        <v>7.5171959648878618E-4</v>
      </c>
    </row>
    <row r="23" spans="1:7" x14ac:dyDescent="0.25">
      <c r="A23" s="9">
        <v>14</v>
      </c>
      <c r="B23" s="9">
        <f t="shared" si="0"/>
        <v>14</v>
      </c>
      <c r="C23" s="10">
        <f>(FREQUENCY(Table1[Pts],'Points 2014'!B23)-FREQUENCY(Table1[Pts],'Points 2014'!B22))/$B$6</f>
        <v>4.7717842323651449E-2</v>
      </c>
      <c r="D23" s="10">
        <f t="shared" si="1"/>
        <v>2.6630847210182475E-2</v>
      </c>
      <c r="E23" s="10">
        <f>FREQUENCY(Table1[Pts],'Points 2014'!B23)/$B$6</f>
        <v>0.84024896265560167</v>
      </c>
      <c r="F23" s="10">
        <f t="shared" si="2"/>
        <v>0.8567258023723564</v>
      </c>
      <c r="G23" s="10">
        <f t="shared" si="3"/>
        <v>4.5594098277725801E-4</v>
      </c>
    </row>
    <row r="24" spans="1:7" x14ac:dyDescent="0.25">
      <c r="A24" s="9">
        <v>15</v>
      </c>
      <c r="B24" s="9">
        <f t="shared" si="0"/>
        <v>15</v>
      </c>
      <c r="C24" s="10">
        <f>(FREQUENCY(Table1[Pts],'Points 2014'!B24)-FREQUENCY(Table1[Pts],'Points 2014'!B23))/$B$6</f>
        <v>2.0746887966804978E-2</v>
      </c>
      <c r="D24" s="10">
        <f t="shared" si="1"/>
        <v>2.2395361617127102E-2</v>
      </c>
      <c r="E24" s="10">
        <f>FREQUENCY(Table1[Pts],'Points 2014'!B24)/$B$6</f>
        <v>0.86099585062240669</v>
      </c>
      <c r="F24" s="10">
        <f t="shared" si="2"/>
        <v>0.88118660959542416</v>
      </c>
      <c r="G24" s="10">
        <f t="shared" si="3"/>
        <v>2.7654218507391676E-4</v>
      </c>
    </row>
    <row r="25" spans="1:7" x14ac:dyDescent="0.25">
      <c r="A25" s="9">
        <v>16</v>
      </c>
      <c r="B25" s="9">
        <f t="shared" si="0"/>
        <v>16</v>
      </c>
      <c r="C25" s="10">
        <f>(FREQUENCY(Table1[Pts],'Points 2014'!B25)-FREQUENCY(Table1[Pts],'Points 2014'!B24))/$B$6</f>
        <v>2.4896265560165973E-2</v>
      </c>
      <c r="D25" s="10">
        <f t="shared" si="1"/>
        <v>1.8757461796267059E-2</v>
      </c>
      <c r="E25" s="10">
        <f>FREQUENCY(Table1[Pts],'Points 2014'!B25)/$B$6</f>
        <v>0.88589211618257258</v>
      </c>
      <c r="F25" s="10">
        <f t="shared" si="2"/>
        <v>0.9017157809985995</v>
      </c>
      <c r="G25" s="10">
        <f t="shared" si="3"/>
        <v>1.6773131395125587E-4</v>
      </c>
    </row>
    <row r="26" spans="1:7" x14ac:dyDescent="0.25">
      <c r="A26" s="9">
        <v>17</v>
      </c>
      <c r="B26" s="9">
        <f t="shared" si="0"/>
        <v>17</v>
      </c>
      <c r="C26" s="10">
        <f>(FREQUENCY(Table1[Pts],'Points 2014'!B26)-FREQUENCY(Table1[Pts],'Points 2014'!B25))/$B$6</f>
        <v>1.8672199170124481E-2</v>
      </c>
      <c r="D26" s="10">
        <f t="shared" si="1"/>
        <v>1.5654750413912843E-2</v>
      </c>
      <c r="E26" s="10">
        <f>FREQUENCY(Table1[Pts],'Points 2014'!B26)/$B$6</f>
        <v>0.9045643153526971</v>
      </c>
      <c r="F26" s="10">
        <f t="shared" si="2"/>
        <v>0.91887993385273858</v>
      </c>
      <c r="G26" s="10">
        <f t="shared" si="3"/>
        <v>1.0173418450532208E-4</v>
      </c>
    </row>
    <row r="27" spans="1:7" x14ac:dyDescent="0.25">
      <c r="A27" s="9">
        <v>18</v>
      </c>
      <c r="B27" s="9">
        <f t="shared" si="0"/>
        <v>18</v>
      </c>
      <c r="C27" s="10">
        <f>(FREQUENCY(Table1[Pts],'Points 2014'!B27)-FREQUENCY(Table1[Pts],'Points 2014'!B26))/$B$6</f>
        <v>2.6970954356846474E-2</v>
      </c>
      <c r="D27" s="10">
        <f t="shared" si="1"/>
        <v>1.3024195666710587E-2</v>
      </c>
      <c r="E27" s="10">
        <f>FREQUENCY(Table1[Pts],'Points 2014'!B27)/$B$6</f>
        <v>0.93153526970954359</v>
      </c>
      <c r="F27" s="10">
        <f t="shared" si="2"/>
        <v>0.93318263762672826</v>
      </c>
      <c r="G27" s="10">
        <f t="shared" si="3"/>
        <v>6.1704902043339781E-5</v>
      </c>
    </row>
    <row r="28" spans="1:7" x14ac:dyDescent="0.25">
      <c r="A28" s="9">
        <v>19</v>
      </c>
      <c r="B28" s="9">
        <f t="shared" si="0"/>
        <v>19</v>
      </c>
      <c r="C28" s="10">
        <f>(FREQUENCY(Table1[Pts],'Points 2014'!B28)-FREQUENCY(Table1[Pts],'Points 2014'!B27))/$B$6</f>
        <v>1.6597510373443983E-2</v>
      </c>
      <c r="D28" s="10">
        <f t="shared" si="1"/>
        <v>1.080528671353898E-2</v>
      </c>
      <c r="E28" s="10">
        <f>FREQUENCY(Table1[Pts],'Points 2014'!B28)/$B$6</f>
        <v>0.94813278008298751</v>
      </c>
      <c r="F28" s="10">
        <f t="shared" si="2"/>
        <v>0.94506549107476034</v>
      </c>
      <c r="G28" s="10">
        <f t="shared" si="3"/>
        <v>3.7425914943850299E-5</v>
      </c>
    </row>
    <row r="29" spans="1:7" x14ac:dyDescent="0.25">
      <c r="A29" s="9">
        <v>20</v>
      </c>
      <c r="B29" s="9">
        <f t="shared" si="0"/>
        <v>20</v>
      </c>
      <c r="C29" s="10">
        <f>(FREQUENCY(Table1[Pts],'Points 2014'!B29)-FREQUENCY(Table1[Pts],'Points 2014'!B28))/$B$6</f>
        <v>1.0373443983402489E-2</v>
      </c>
      <c r="D29" s="10">
        <f t="shared" si="1"/>
        <v>8.9418514096998788E-3</v>
      </c>
      <c r="E29" s="10">
        <f>FREQUENCY(Table1[Pts],'Points 2014'!B29)/$B$6</f>
        <v>0.95850622406639008</v>
      </c>
      <c r="F29" s="10">
        <f t="shared" si="2"/>
        <v>0.95491164312434518</v>
      </c>
      <c r="G29" s="10">
        <f t="shared" si="3"/>
        <v>2.269996488124243E-5</v>
      </c>
    </row>
    <row r="30" spans="1:7" x14ac:dyDescent="0.25">
      <c r="A30" s="9">
        <v>21</v>
      </c>
      <c r="B30" s="9">
        <f t="shared" si="0"/>
        <v>21</v>
      </c>
      <c r="C30" s="10">
        <f>(FREQUENCY(Table1[Pts],'Points 2014'!B30)-FREQUENCY(Table1[Pts],'Points 2014'!B29))/$B$6</f>
        <v>1.2448132780082987E-2</v>
      </c>
      <c r="D30" s="10">
        <f t="shared" si="1"/>
        <v>7.3829715322802766E-3</v>
      </c>
      <c r="E30" s="10">
        <f>FREQUENCY(Table1[Pts],'Points 2014'!B30)/$B$6</f>
        <v>0.97095435684647302</v>
      </c>
      <c r="F30" s="10">
        <f t="shared" si="2"/>
        <v>0.96305064994759793</v>
      </c>
      <c r="G30" s="10">
        <f t="shared" si="3"/>
        <v>1.3768224674873576E-5</v>
      </c>
    </row>
    <row r="31" spans="1:7" x14ac:dyDescent="0.25">
      <c r="A31" s="9">
        <v>22</v>
      </c>
      <c r="B31" s="9">
        <f t="shared" si="0"/>
        <v>22</v>
      </c>
      <c r="C31" s="10">
        <f>(FREQUENCY(Table1[Pts],'Points 2014'!B31)-FREQUENCY(Table1[Pts],'Points 2014'!B30))/$B$6</f>
        <v>8.2987551867219917E-3</v>
      </c>
      <c r="D31" s="10">
        <f t="shared" si="1"/>
        <v>6.0833028052754267E-3</v>
      </c>
      <c r="E31" s="10">
        <f>FREQUENCY(Table1[Pts],'Points 2014'!B31)/$B$6</f>
        <v>0.97925311203319498</v>
      </c>
      <c r="F31" s="10">
        <f t="shared" si="2"/>
        <v>0.96976392834208647</v>
      </c>
      <c r="G31" s="10">
        <f t="shared" si="3"/>
        <v>8.3508503951228313E-6</v>
      </c>
    </row>
    <row r="32" spans="1:7" x14ac:dyDescent="0.25">
      <c r="A32" s="9">
        <v>23</v>
      </c>
      <c r="B32" s="9">
        <f t="shared" si="0"/>
        <v>23</v>
      </c>
      <c r="C32" s="10">
        <f>(FREQUENCY(Table1[Pts],'Points 2014'!B32)-FREQUENCY(Table1[Pts],'Points 2014'!B31))/$B$6</f>
        <v>4.1493775933609959E-3</v>
      </c>
      <c r="D32" s="10">
        <f t="shared" si="1"/>
        <v>5.0030150893278962E-3</v>
      </c>
      <c r="E32" s="10">
        <f>FREQUENCY(Table1[Pts],'Points 2014'!B32)/$B$6</f>
        <v>0.98340248962655596</v>
      </c>
      <c r="F32" s="10">
        <f t="shared" si="2"/>
        <v>0.9752903243558193</v>
      </c>
      <c r="G32" s="10">
        <f t="shared" si="3"/>
        <v>5.0650467993153544E-6</v>
      </c>
    </row>
    <row r="33" spans="1:7" x14ac:dyDescent="0.25">
      <c r="A33" s="9">
        <v>24</v>
      </c>
      <c r="B33" s="9">
        <f t="shared" si="0"/>
        <v>24</v>
      </c>
      <c r="C33" s="10">
        <f>(FREQUENCY(Table1[Pts],'Points 2014'!B33)-FREQUENCY(Table1[Pts],'Points 2014'!B32))/$B$6</f>
        <v>4.1493775933609959E-3</v>
      </c>
      <c r="D33" s="10">
        <f t="shared" si="1"/>
        <v>4.1075021189131127E-3</v>
      </c>
      <c r="E33" s="10">
        <f>FREQUENCY(Table1[Pts],'Points 2014'!B33)/$B$6</f>
        <v>0.98755186721991706</v>
      </c>
      <c r="F33" s="10">
        <f t="shared" si="2"/>
        <v>0.97983149663560221</v>
      </c>
      <c r="G33" s="10">
        <f t="shared" si="3"/>
        <v>3.0721061766641045E-6</v>
      </c>
    </row>
    <row r="34" spans="1:7" x14ac:dyDescent="0.25">
      <c r="A34" s="9">
        <v>25</v>
      </c>
      <c r="B34" s="9">
        <f t="shared" si="0"/>
        <v>25</v>
      </c>
      <c r="C34" s="10">
        <f>(FREQUENCY(Table1[Pts],'Points 2014'!B34)-FREQUENCY(Table1[Pts],'Points 2014'!B33))/$B$6</f>
        <v>2.0746887966804979E-3</v>
      </c>
      <c r="D34" s="10">
        <f t="shared" si="1"/>
        <v>3.3669629817452912E-3</v>
      </c>
      <c r="E34" s="10">
        <f>FREQUENCY(Table1[Pts],'Points 2014'!B34)/$B$6</f>
        <v>0.98962655601659755</v>
      </c>
      <c r="F34" s="10">
        <f t="shared" si="2"/>
        <v>0.98355693844193204</v>
      </c>
      <c r="G34" s="10">
        <f t="shared" si="3"/>
        <v>1.8633265860393359E-6</v>
      </c>
    </row>
    <row r="35" spans="1:7" x14ac:dyDescent="0.25">
      <c r="A35" s="9">
        <v>26</v>
      </c>
      <c r="B35" s="9">
        <f t="shared" si="0"/>
        <v>26</v>
      </c>
      <c r="C35" s="10">
        <f>(FREQUENCY(Table1[Pts],'Points 2014'!B35)-FREQUENCY(Table1[Pts],'Points 2014'!B34))/$B$6</f>
        <v>2.0746887966804979E-3</v>
      </c>
      <c r="D35" s="10">
        <f t="shared" si="1"/>
        <v>2.7559239583447009E-3</v>
      </c>
      <c r="E35" s="10">
        <f>FREQUENCY(Table1[Pts],'Points 2014'!B35)/$B$6</f>
        <v>0.99170124481327804</v>
      </c>
      <c r="F35" s="10">
        <f t="shared" si="2"/>
        <v>0.98660854672071441</v>
      </c>
      <c r="G35" s="10">
        <f t="shared" si="3"/>
        <v>1.1301647034905273E-6</v>
      </c>
    </row>
    <row r="36" spans="1:7" x14ac:dyDescent="0.25">
      <c r="A36" s="9">
        <v>27</v>
      </c>
      <c r="B36" s="9">
        <f t="shared" si="0"/>
        <v>27</v>
      </c>
      <c r="C36" s="10">
        <f>(FREQUENCY(Table1[Pts],'Points 2014'!B36)-FREQUENCY(Table1[Pts],'Points 2014'!B35))/$B$6</f>
        <v>2.0746887966804979E-3</v>
      </c>
      <c r="D36" s="10">
        <f t="shared" si="1"/>
        <v>2.2527456115095808E-3</v>
      </c>
      <c r="E36" s="10">
        <f>FREQUENCY(Table1[Pts],'Points 2014'!B36)/$B$6</f>
        <v>0.99377593360995853</v>
      </c>
      <c r="F36" s="10">
        <f t="shared" si="2"/>
        <v>0.98910470268250139</v>
      </c>
      <c r="G36" s="10">
        <f t="shared" si="3"/>
        <v>6.8547954319204212E-7</v>
      </c>
    </row>
    <row r="37" spans="1:7" x14ac:dyDescent="0.25">
      <c r="A37" s="9">
        <v>28</v>
      </c>
      <c r="B37" s="9">
        <f t="shared" si="0"/>
        <v>28</v>
      </c>
      <c r="C37" s="10">
        <f>(FREQUENCY(Table1[Pts],'Points 2014'!B37)-FREQUENCY(Table1[Pts],'Points 2014'!B36))/$B$6</f>
        <v>4.1493775933609959E-3</v>
      </c>
      <c r="D37" s="10">
        <f t="shared" si="1"/>
        <v>1.8391433979303364E-3</v>
      </c>
      <c r="E37" s="10">
        <f>FREQUENCY(Table1[Pts],'Points 2014'!B37)/$B$6</f>
        <v>0.99792531120331951</v>
      </c>
      <c r="F37" s="10">
        <f t="shared" si="2"/>
        <v>0.99114386442108771</v>
      </c>
      <c r="G37" s="10">
        <f t="shared" si="3"/>
        <v>4.1576435955178389E-7</v>
      </c>
    </row>
    <row r="38" spans="1:7" x14ac:dyDescent="0.25">
      <c r="A38" s="9">
        <v>29</v>
      </c>
      <c r="B38" s="9">
        <f t="shared" si="0"/>
        <v>29</v>
      </c>
      <c r="C38" s="10">
        <f>(FREQUENCY(Table1[Pts],'Points 2014'!B38)-FREQUENCY(Table1[Pts],'Points 2014'!B37))/$B$6</f>
        <v>0</v>
      </c>
      <c r="D38" s="10">
        <f t="shared" si="1"/>
        <v>1.4997385731374744E-3</v>
      </c>
      <c r="E38" s="10">
        <f>FREQUENCY(Table1[Pts],'Points 2014'!B38)/$B$6</f>
        <v>0.99792531120331951</v>
      </c>
      <c r="F38" s="10">
        <f t="shared" si="2"/>
        <v>0.99280769426617654</v>
      </c>
      <c r="G38" s="10">
        <f t="shared" si="3"/>
        <v>2.5217383128394401E-7</v>
      </c>
    </row>
    <row r="39" spans="1:7" x14ac:dyDescent="0.25">
      <c r="A39" s="9">
        <v>30</v>
      </c>
      <c r="B39" s="9">
        <f t="shared" si="0"/>
        <v>30</v>
      </c>
      <c r="C39" s="10">
        <f>(FREQUENCY(Table1[Pts],'Points 2014'!B39)-FREQUENCY(Table1[Pts],'Points 2014'!B38))/$B$6</f>
        <v>0</v>
      </c>
      <c r="D39" s="10">
        <f t="shared" si="1"/>
        <v>1.2216483241585358E-3</v>
      </c>
      <c r="E39" s="10">
        <f>FREQUENCY(Table1[Pts],'Points 2014'!B39)/$B$6</f>
        <v>0.99792531120331951</v>
      </c>
      <c r="F39" s="10">
        <f t="shared" si="2"/>
        <v>0.99416375616139674</v>
      </c>
      <c r="G39" s="10">
        <f t="shared" si="3"/>
        <v>1.5295116025091289E-7</v>
      </c>
    </row>
    <row r="40" spans="1:7" x14ac:dyDescent="0.25">
      <c r="A40" s="9">
        <v>31</v>
      </c>
      <c r="B40" s="9">
        <f t="shared" si="0"/>
        <v>31</v>
      </c>
      <c r="C40" s="10">
        <f>(FREQUENCY(Table1[Pts],'Points 2014'!B40)-FREQUENCY(Table1[Pts],'Points 2014'!B39))/$B$6</f>
        <v>0</v>
      </c>
      <c r="D40" s="10">
        <f t="shared" si="1"/>
        <v>9.9411883546514043E-4</v>
      </c>
      <c r="E40" s="10">
        <f>FREQUENCY(Table1[Pts],'Points 2014'!B40)/$B$6</f>
        <v>0.99792531120331951</v>
      </c>
      <c r="F40" s="10">
        <f t="shared" si="2"/>
        <v>0.99526782449729001</v>
      </c>
      <c r="G40" s="10">
        <f t="shared" si="3"/>
        <v>9.2769568130798905E-8</v>
      </c>
    </row>
    <row r="41" spans="1:7" x14ac:dyDescent="0.25">
      <c r="A41" s="9">
        <v>32</v>
      </c>
      <c r="B41" s="9">
        <f t="shared" si="0"/>
        <v>32</v>
      </c>
      <c r="C41" s="10">
        <f>(FREQUENCY(Table1[Pts],'Points 2014'!B41)-FREQUENCY(Table1[Pts],'Points 2014'!B40))/$B$6</f>
        <v>2.0746887966804979E-3</v>
      </c>
      <c r="D41" s="10">
        <f t="shared" si="1"/>
        <v>8.0820160656295517E-4</v>
      </c>
      <c r="E41" s="10">
        <f>FREQUENCY(Table1[Pts],'Points 2014'!B41)/$B$6</f>
        <v>1</v>
      </c>
      <c r="F41" s="10">
        <f t="shared" si="2"/>
        <v>0.99616584771324002</v>
      </c>
      <c r="G41" s="10">
        <f t="shared" si="3"/>
        <v>5.6267587359629552E-8</v>
      </c>
    </row>
    <row r="42" spans="1:7" x14ac:dyDescent="0.25">
      <c r="A42" s="9">
        <v>33</v>
      </c>
      <c r="B42" s="9">
        <f t="shared" si="0"/>
        <v>33</v>
      </c>
      <c r="C42" s="10">
        <f>(FREQUENCY(Table1[Pts],'Points 2014'!B42)-FREQUENCY(Table1[Pts],'Points 2014'!B41))/$B$6</f>
        <v>0</v>
      </c>
      <c r="D42" s="10">
        <f t="shared" si="1"/>
        <v>6.5647123952889287E-4</v>
      </c>
      <c r="E42" s="10">
        <f>FREQUENCY(Table1[Pts],'Points 2014'!B42)/$B$6</f>
        <v>1</v>
      </c>
      <c r="F42" s="10">
        <f t="shared" si="2"/>
        <v>0.99689560916202336</v>
      </c>
      <c r="G42" s="10">
        <f t="shared" si="3"/>
        <v>3.4128016881674343E-8</v>
      </c>
    </row>
    <row r="43" spans="1:7" x14ac:dyDescent="0.25">
      <c r="A43" s="9">
        <v>34</v>
      </c>
      <c r="B43" s="9">
        <f t="shared" si="0"/>
        <v>34</v>
      </c>
      <c r="C43" s="10">
        <f>(FREQUENCY(Table1[Pts],'Points 2014'!B43)-FREQUENCY(Table1[Pts],'Points 2014'!B42))/$B$6</f>
        <v>0</v>
      </c>
      <c r="D43" s="10">
        <f t="shared" si="1"/>
        <v>5.3278170267178628E-4</v>
      </c>
      <c r="E43" s="10">
        <f>FREQUENCY(Table1[Pts],'Points 2014'!B43)/$B$6</f>
        <v>1</v>
      </c>
      <c r="F43" s="10">
        <f t="shared" si="2"/>
        <v>0.99748812528229092</v>
      </c>
      <c r="G43" s="10">
        <f t="shared" si="3"/>
        <v>2.0699688593925834E-8</v>
      </c>
    </row>
    <row r="44" spans="1:7" x14ac:dyDescent="0.25">
      <c r="A44" s="9">
        <v>35</v>
      </c>
      <c r="B44" s="9">
        <f t="shared" si="0"/>
        <v>35</v>
      </c>
      <c r="C44" s="10">
        <f>(FREQUENCY(Table1[Pts],'Points 2014'!B44)-FREQUENCY(Table1[Pts],'Points 2014'!B43))/$B$6</f>
        <v>0</v>
      </c>
      <c r="D44" s="10">
        <f t="shared" si="1"/>
        <v>4.3205746634006938E-4</v>
      </c>
      <c r="E44" s="10">
        <f>FREQUENCY(Table1[Pts],'Points 2014'!B44)/$B$6</f>
        <v>1</v>
      </c>
      <c r="F44" s="10">
        <f t="shared" si="2"/>
        <v>0.99796881778476287</v>
      </c>
      <c r="G44" s="10">
        <f t="shared" si="3"/>
        <v>1.2554995778719909E-8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B1" sqref="B1"/>
    </sheetView>
  </sheetViews>
  <sheetFormatPr defaultColWidth="9" defaultRowHeight="12.5" x14ac:dyDescent="0.25"/>
  <cols>
    <col min="1" max="1" width="7.33203125" style="9" bestFit="1" customWidth="1"/>
    <col min="2" max="2" width="4" style="9" bestFit="1" customWidth="1"/>
    <col min="3" max="3" width="7.75" style="9" bestFit="1" customWidth="1"/>
    <col min="4" max="4" width="10.75" style="9" bestFit="1" customWidth="1"/>
    <col min="5" max="5" width="8.33203125" style="9" bestFit="1" customWidth="1"/>
    <col min="6" max="6" width="11.08203125" style="9" bestFit="1" customWidth="1"/>
    <col min="7" max="16384" width="9" style="9"/>
  </cols>
  <sheetData>
    <row r="1" spans="1:7" x14ac:dyDescent="0.25">
      <c r="A1" s="3" t="s">
        <v>548</v>
      </c>
      <c r="B1" s="9">
        <v>0.5</v>
      </c>
    </row>
    <row r="2" spans="1:7" x14ac:dyDescent="0.25">
      <c r="A2" s="3" t="s">
        <v>549</v>
      </c>
      <c r="B2" s="10">
        <f>AVERAGE(Table1[Ast])</f>
        <v>1.7802904564315358</v>
      </c>
    </row>
    <row r="3" spans="1:7" x14ac:dyDescent="0.25">
      <c r="A3" s="3" t="s">
        <v>558</v>
      </c>
      <c r="B3" s="10">
        <f>_xlfn.VAR.P(Table1[Ast])</f>
        <v>3.3179725297429363</v>
      </c>
      <c r="F3" s="10"/>
    </row>
    <row r="4" spans="1:7" x14ac:dyDescent="0.25">
      <c r="A4" s="3" t="s">
        <v>559</v>
      </c>
      <c r="B4" s="10">
        <f>B2^2/B3</f>
        <v>0.95523217291577811</v>
      </c>
    </row>
    <row r="5" spans="1:7" x14ac:dyDescent="0.25">
      <c r="A5" s="3" t="s">
        <v>560</v>
      </c>
      <c r="B5" s="10">
        <f>B3/B2</f>
        <v>1.8637253925371109</v>
      </c>
    </row>
    <row r="6" spans="1:7" x14ac:dyDescent="0.25">
      <c r="A6" s="3" t="s">
        <v>551</v>
      </c>
      <c r="B6" s="9">
        <f>COUNT(Table1[Pts])</f>
        <v>482</v>
      </c>
    </row>
    <row r="8" spans="1:7" x14ac:dyDescent="0.25">
      <c r="A8" s="8" t="s">
        <v>552</v>
      </c>
      <c r="B8" s="8" t="s">
        <v>553</v>
      </c>
      <c r="C8" s="8" t="s">
        <v>554</v>
      </c>
      <c r="D8" s="8" t="s">
        <v>561</v>
      </c>
      <c r="E8" s="8" t="s">
        <v>556</v>
      </c>
      <c r="F8" s="8" t="s">
        <v>562</v>
      </c>
    </row>
    <row r="9" spans="1:7" x14ac:dyDescent="0.25">
      <c r="A9" s="9">
        <v>0</v>
      </c>
      <c r="B9" s="9">
        <f>A9*$B$1</f>
        <v>0</v>
      </c>
      <c r="C9" s="10">
        <f>FREQUENCY(Table1[Ast],'Assists 2014'!B9)/'Assists 2014'!$B$6</f>
        <v>3.9419087136929459E-2</v>
      </c>
      <c r="D9" s="10" t="e">
        <f t="shared" ref="D9:D24" si="0">_xlfn.GAMMA.DIST(B9,$B$4,$B$5,FALSE)</f>
        <v>#NUM!</v>
      </c>
      <c r="E9" s="10">
        <f>FREQUENCY(Table1[Ast],'Assists 2014'!B9)/'Assists 2014'!$B$6</f>
        <v>3.9419087136929459E-2</v>
      </c>
      <c r="F9" s="10">
        <f>_xlfn.GAMMA.DIST(B9,$B$4,$B$5,TRUE)</f>
        <v>0</v>
      </c>
      <c r="G9" s="10"/>
    </row>
    <row r="10" spans="1:7" x14ac:dyDescent="0.25">
      <c r="A10" s="9">
        <v>1</v>
      </c>
      <c r="B10" s="9">
        <f>A10*$B$1</f>
        <v>0.5</v>
      </c>
      <c r="C10" s="10">
        <f>(FREQUENCY(Table1[Ast],'Assists 2014'!B10)-FREQUENCY(Table1[Ast],B9))/'Assists 2014'!$B$6</f>
        <v>0.21369294605809128</v>
      </c>
      <c r="D10" s="10">
        <f t="shared" si="0"/>
        <v>0.42338165806104094</v>
      </c>
      <c r="E10" s="10">
        <f>FREQUENCY(Table1[Ast],'Assists 2014'!B10)/'Assists 2014'!$B$6</f>
        <v>0.25311203319502074</v>
      </c>
      <c r="F10" s="10">
        <f t="shared" ref="F10:F24" si="1">_xlfn.GAMMA.DIST(B10,$B$4,$B$5,TRUE)</f>
        <v>0.25497785943981249</v>
      </c>
      <c r="G10" s="10"/>
    </row>
    <row r="11" spans="1:7" x14ac:dyDescent="0.25">
      <c r="A11" s="9">
        <v>2</v>
      </c>
      <c r="B11" s="9">
        <f t="shared" ref="B11:B24" si="2">A11*$B$1</f>
        <v>1</v>
      </c>
      <c r="C11" s="10">
        <f>(FREQUENCY(Table1[Ast],'Assists 2014'!B11)-FREQUENCY(Table1[Ast],B10))/'Assists 2014'!$B$6</f>
        <v>0.21784232365145229</v>
      </c>
      <c r="D11" s="10">
        <f t="shared" si="0"/>
        <v>0.31386516324942576</v>
      </c>
      <c r="E11" s="10">
        <f>FREQUENCY(Table1[Ast],'Assists 2014'!B11)/'Assists 2014'!$B$6</f>
        <v>0.47095435684647302</v>
      </c>
      <c r="F11" s="10">
        <f t="shared" si="1"/>
        <v>0.43759906924574982</v>
      </c>
      <c r="G11" s="10"/>
    </row>
    <row r="12" spans="1:7" x14ac:dyDescent="0.25">
      <c r="A12" s="9">
        <v>3</v>
      </c>
      <c r="B12" s="9">
        <f t="shared" si="2"/>
        <v>1.5</v>
      </c>
      <c r="C12" s="10">
        <f>(FREQUENCY(Table1[Ast],'Assists 2014'!B12)-FREQUENCY(Table1[Ast],B11))/'Assists 2014'!$B$6</f>
        <v>0.13900414937759337</v>
      </c>
      <c r="D12" s="10">
        <f t="shared" si="0"/>
        <v>0.23569340254812016</v>
      </c>
      <c r="E12" s="10">
        <f>FREQUENCY(Table1[Ast],'Assists 2014'!B12)/'Assists 2014'!$B$6</f>
        <v>0.60995850622406644</v>
      </c>
      <c r="F12" s="10">
        <f t="shared" si="1"/>
        <v>0.57397338862883085</v>
      </c>
      <c r="G12" s="10"/>
    </row>
    <row r="13" spans="1:7" x14ac:dyDescent="0.25">
      <c r="A13" s="9">
        <v>4</v>
      </c>
      <c r="B13" s="9">
        <f t="shared" si="2"/>
        <v>2</v>
      </c>
      <c r="C13" s="10">
        <f>(FREQUENCY(Table1[Ast],'Assists 2014'!B13)-FREQUENCY(Table1[Ast],B12))/'Assists 2014'!$B$6</f>
        <v>0.1016597510373444</v>
      </c>
      <c r="D13" s="10">
        <f t="shared" si="0"/>
        <v>0.1779269460541395</v>
      </c>
      <c r="E13" s="10">
        <f>FREQUENCY(Table1[Ast],'Assists 2014'!B13)/'Assists 2014'!$B$6</f>
        <v>0.71161825726141081</v>
      </c>
      <c r="F13" s="10">
        <f t="shared" si="1"/>
        <v>0.67667092266151285</v>
      </c>
      <c r="G13" s="10"/>
    </row>
    <row r="14" spans="1:7" x14ac:dyDescent="0.25">
      <c r="A14" s="9">
        <v>5</v>
      </c>
      <c r="B14" s="9">
        <f t="shared" si="2"/>
        <v>2.5</v>
      </c>
      <c r="C14" s="10">
        <f>(FREQUENCY(Table1[Ast],'Assists 2014'!B14)-FREQUENCY(Table1[Ast],B13))/'Assists 2014'!$B$6</f>
        <v>4.5643153526970952E-2</v>
      </c>
      <c r="D14" s="10">
        <f t="shared" si="0"/>
        <v>0.13470719970791434</v>
      </c>
      <c r="E14" s="10">
        <f>FREQUENCY(Table1[Ast],'Assists 2014'!B14)/'Assists 2014'!$B$6</f>
        <v>0.75726141078838172</v>
      </c>
      <c r="F14" s="10">
        <f t="shared" si="1"/>
        <v>0.75431456708650546</v>
      </c>
      <c r="G14" s="10"/>
    </row>
    <row r="15" spans="1:7" x14ac:dyDescent="0.25">
      <c r="A15" s="9">
        <v>6</v>
      </c>
      <c r="B15" s="9">
        <f t="shared" si="2"/>
        <v>3</v>
      </c>
      <c r="C15" s="10">
        <f>(FREQUENCY(Table1[Ast],'Assists 2014'!B15)-FREQUENCY(Table1[Ast],B14))/'Assists 2014'!$B$6</f>
        <v>6.4315352697095429E-2</v>
      </c>
      <c r="D15" s="10">
        <f t="shared" si="0"/>
        <v>0.10217239414054996</v>
      </c>
      <c r="E15" s="10">
        <f>FREQUENCY(Table1[Ast],'Assists 2014'!B15)/'Assists 2014'!$B$6</f>
        <v>0.82157676348547715</v>
      </c>
      <c r="F15" s="10">
        <f t="shared" si="1"/>
        <v>0.81315289663661561</v>
      </c>
      <c r="G15" s="10"/>
    </row>
    <row r="16" spans="1:7" x14ac:dyDescent="0.25">
      <c r="A16" s="9">
        <v>7</v>
      </c>
      <c r="B16" s="9">
        <f t="shared" si="2"/>
        <v>3.5</v>
      </c>
      <c r="C16" s="10">
        <f>(FREQUENCY(Table1[Ast],'Assists 2014'!B16)-FREQUENCY(Table1[Ast],B15))/'Assists 2014'!$B$6</f>
        <v>4.3568464730290454E-2</v>
      </c>
      <c r="D16" s="10">
        <f t="shared" si="0"/>
        <v>7.7593267739684432E-2</v>
      </c>
      <c r="E16" s="10">
        <f>FREQUENCY(Table1[Ast],'Assists 2014'!B16)/'Assists 2014'!$B$6</f>
        <v>0.86514522821576767</v>
      </c>
      <c r="F16" s="10">
        <f t="shared" si="1"/>
        <v>0.85780888819917389</v>
      </c>
      <c r="G16" s="10"/>
    </row>
    <row r="17" spans="1:7" x14ac:dyDescent="0.25">
      <c r="A17" s="9">
        <v>8</v>
      </c>
      <c r="B17" s="9">
        <f t="shared" si="2"/>
        <v>4</v>
      </c>
      <c r="C17" s="10">
        <f>(FREQUENCY(Table1[Ast],'Assists 2014'!B17)-FREQUENCY(Table1[Ast],B16))/'Assists 2014'!$B$6</f>
        <v>1.8672199170124481E-2</v>
      </c>
      <c r="D17" s="10">
        <f t="shared" si="0"/>
        <v>5.8981444263559626E-2</v>
      </c>
      <c r="E17" s="10">
        <f>FREQUENCY(Table1[Ast],'Assists 2014'!B17)/'Assists 2014'!$B$6</f>
        <v>0.88381742738589208</v>
      </c>
      <c r="F17" s="10">
        <f t="shared" si="1"/>
        <v>0.89173789119066982</v>
      </c>
      <c r="G17" s="10"/>
    </row>
    <row r="18" spans="1:7" x14ac:dyDescent="0.25">
      <c r="A18" s="9">
        <v>9</v>
      </c>
      <c r="B18" s="9">
        <f t="shared" si="2"/>
        <v>4.5</v>
      </c>
      <c r="C18" s="10">
        <f>(FREQUENCY(Table1[Ast],'Assists 2014'!B18)-FREQUENCY(Table1[Ast],B17))/'Assists 2014'!$B$6</f>
        <v>2.9045643153526972E-2</v>
      </c>
      <c r="D18" s="10">
        <f t="shared" si="0"/>
        <v>4.4865545218084057E-2</v>
      </c>
      <c r="E18" s="10">
        <f>FREQUENCY(Table1[Ast],'Assists 2014'!B18)/'Assists 2014'!$B$6</f>
        <v>0.91286307053941906</v>
      </c>
      <c r="F18" s="10">
        <f t="shared" si="1"/>
        <v>0.91753761065844486</v>
      </c>
      <c r="G18" s="10"/>
    </row>
    <row r="19" spans="1:7" x14ac:dyDescent="0.25">
      <c r="A19" s="9">
        <v>10</v>
      </c>
      <c r="B19" s="9">
        <f t="shared" si="2"/>
        <v>5</v>
      </c>
      <c r="C19" s="10">
        <f>(FREQUENCY(Table1[Ast],'Assists 2014'!B19)-FREQUENCY(Table1[Ast],B18))/'Assists 2014'!$B$6</f>
        <v>1.4522821576763486E-2</v>
      </c>
      <c r="D19" s="10">
        <f t="shared" si="0"/>
        <v>3.4146958017999531E-2</v>
      </c>
      <c r="E19" s="10">
        <f>FREQUENCY(Table1[Ast],'Assists 2014'!B19)/'Assists 2014'!$B$6</f>
        <v>0.92738589211618261</v>
      </c>
      <c r="F19" s="10">
        <f t="shared" si="1"/>
        <v>0.93716815261760911</v>
      </c>
      <c r="G19" s="10"/>
    </row>
    <row r="20" spans="1:7" x14ac:dyDescent="0.25">
      <c r="A20" s="9">
        <v>11</v>
      </c>
      <c r="B20" s="9">
        <f t="shared" si="2"/>
        <v>5.5</v>
      </c>
      <c r="C20" s="10">
        <f>(FREQUENCY(Table1[Ast],'Assists 2014'!B20)-FREQUENCY(Table1[Ast],B19))/'Assists 2014'!$B$6</f>
        <v>1.0373443983402489E-2</v>
      </c>
      <c r="D20" s="10">
        <f t="shared" si="0"/>
        <v>2.6000787045956954E-2</v>
      </c>
      <c r="E20" s="10">
        <f>FREQUENCY(Table1[Ast],'Assists 2014'!B20)/'Assists 2014'!$B$6</f>
        <v>0.93775933609958506</v>
      </c>
      <c r="F20" s="10">
        <f t="shared" si="1"/>
        <v>0.95211218819115739</v>
      </c>
      <c r="G20" s="10"/>
    </row>
    <row r="21" spans="1:7" x14ac:dyDescent="0.25">
      <c r="A21" s="9">
        <v>12</v>
      </c>
      <c r="B21" s="9">
        <f t="shared" si="2"/>
        <v>6</v>
      </c>
      <c r="C21" s="10">
        <f>(FREQUENCY(Table1[Ast],'Assists 2014'!B21)-FREQUENCY(Table1[Ast],B20))/'Assists 2014'!$B$6</f>
        <v>1.8672199170124481E-2</v>
      </c>
      <c r="D21" s="10">
        <f t="shared" si="0"/>
        <v>1.9805340657672199E-2</v>
      </c>
      <c r="E21" s="10">
        <f>FREQUENCY(Table1[Ast],'Assists 2014'!B21)/'Assists 2014'!$B$6</f>
        <v>0.95643153526970959</v>
      </c>
      <c r="F21" s="10">
        <f t="shared" si="1"/>
        <v>0.96349322515748159</v>
      </c>
      <c r="G21" s="10"/>
    </row>
    <row r="22" spans="1:7" x14ac:dyDescent="0.25">
      <c r="A22" s="9">
        <v>13</v>
      </c>
      <c r="B22" s="9">
        <f t="shared" si="2"/>
        <v>6.5</v>
      </c>
      <c r="C22" s="10">
        <f>(FREQUENCY(Table1[Ast],'Assists 2014'!B22)-FREQUENCY(Table1[Ast],B21))/'Assists 2014'!$B$6</f>
        <v>1.6597510373443983E-2</v>
      </c>
      <c r="D22" s="10">
        <f t="shared" si="0"/>
        <v>1.509084738572234E-2</v>
      </c>
      <c r="E22" s="10">
        <f>FREQUENCY(Table1[Ast],'Assists 2014'!B22)/'Assists 2014'!$B$6</f>
        <v>0.97302904564315351</v>
      </c>
      <c r="F22" s="10">
        <f t="shared" si="1"/>
        <v>0.97216372667058804</v>
      </c>
      <c r="G22" s="10"/>
    </row>
    <row r="23" spans="1:7" x14ac:dyDescent="0.25">
      <c r="A23" s="9">
        <v>14</v>
      </c>
      <c r="B23" s="9">
        <f t="shared" si="2"/>
        <v>7</v>
      </c>
      <c r="C23" s="10">
        <f>(FREQUENCY(Table1[Ast],'Assists 2014'!B23)-FREQUENCY(Table1[Ast],B22))/'Assists 2014'!$B$6</f>
        <v>6.2240663900414933E-3</v>
      </c>
      <c r="D23" s="10">
        <f t="shared" si="0"/>
        <v>1.1501654642802674E-2</v>
      </c>
      <c r="E23" s="10">
        <f>FREQUENCY(Table1[Ast],'Assists 2014'!B23)/'Assists 2014'!$B$6</f>
        <v>0.97925311203319498</v>
      </c>
      <c r="F23" s="10">
        <f t="shared" si="1"/>
        <v>0.97877114940815169</v>
      </c>
      <c r="G23" s="10"/>
    </row>
    <row r="24" spans="1:7" x14ac:dyDescent="0.25">
      <c r="A24" s="9">
        <v>15</v>
      </c>
      <c r="B24" s="9">
        <f t="shared" si="2"/>
        <v>7.5</v>
      </c>
      <c r="C24" s="10">
        <f>(FREQUENCY(Table1[Ast],'Assists 2014'!B24)-FREQUENCY(Table1[Ast],B23))/'Assists 2014'!$B$6</f>
        <v>2.0746887966804979E-3</v>
      </c>
      <c r="D24" s="10">
        <f t="shared" si="0"/>
        <v>8.7681196760261461E-3</v>
      </c>
      <c r="E24" s="10">
        <f>FREQUENCY(Table1[Ast],'Assists 2014'!B24)/'Assists 2014'!$B$6</f>
        <v>0.98132780082987547</v>
      </c>
      <c r="F24" s="10">
        <f t="shared" si="1"/>
        <v>0.98380763333912702</v>
      </c>
      <c r="G24" s="10"/>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94"/>
  <sheetViews>
    <sheetView topLeftCell="A41" workbookViewId="0">
      <selection activeCell="C188" sqref="C188"/>
    </sheetView>
  </sheetViews>
  <sheetFormatPr defaultColWidth="9.75" defaultRowHeight="12.5" x14ac:dyDescent="0.25"/>
  <cols>
    <col min="1" max="1" width="22.5" style="3" bestFit="1" customWidth="1"/>
    <col min="2" max="2" width="3.75" style="3" bestFit="1" customWidth="1"/>
    <col min="3" max="3" width="4.83203125" style="3" bestFit="1" customWidth="1"/>
    <col min="4" max="4" width="4" style="3" bestFit="1" customWidth="1"/>
    <col min="5" max="5" width="3.08203125" style="3" bestFit="1" customWidth="1"/>
    <col min="6" max="6" width="4" style="3" bestFit="1" customWidth="1"/>
    <col min="7" max="7" width="4.83203125" style="3" bestFit="1" customWidth="1"/>
    <col min="8" max="9" width="3.08203125" style="3" bestFit="1" customWidth="1"/>
    <col min="10" max="10" width="4.83203125" style="3" bestFit="1" customWidth="1"/>
    <col min="11" max="11" width="3.08203125" style="3" bestFit="1" customWidth="1"/>
    <col min="12" max="12" width="4" style="3" bestFit="1" customWidth="1"/>
    <col min="13" max="13" width="4.83203125" style="3" bestFit="1" customWidth="1"/>
    <col min="14" max="14" width="3.25" style="3" bestFit="1" customWidth="1"/>
    <col min="15" max="17" width="4" style="3" bestFit="1" customWidth="1"/>
    <col min="18" max="19" width="3.08203125" style="3" bestFit="1" customWidth="1"/>
    <col min="20" max="20" width="3.33203125" style="3" bestFit="1" customWidth="1"/>
    <col min="21" max="21" width="3.08203125" style="3" bestFit="1" customWidth="1"/>
    <col min="22" max="22" width="4" style="3" bestFit="1" customWidth="1"/>
    <col min="23" max="16384" width="9.75" style="3"/>
  </cols>
  <sheetData>
    <row r="1" spans="1:23" s="1" customFormat="1" x14ac:dyDescent="0.25">
      <c r="E1" s="1" t="s">
        <v>1061</v>
      </c>
      <c r="H1" s="1" t="s">
        <v>1062</v>
      </c>
      <c r="K1" s="1" t="s">
        <v>1061</v>
      </c>
      <c r="N1" s="1" t="s">
        <v>1063</v>
      </c>
    </row>
    <row r="2" spans="1:23" s="1" customFormat="1" x14ac:dyDescent="0.25">
      <c r="A2" s="2" t="s">
        <v>1064</v>
      </c>
      <c r="B2" s="2" t="s">
        <v>1065</v>
      </c>
      <c r="C2" s="2" t="s">
        <v>1066</v>
      </c>
      <c r="D2" s="2" t="s">
        <v>1067</v>
      </c>
      <c r="E2" s="2" t="s">
        <v>549</v>
      </c>
      <c r="F2" s="2" t="s">
        <v>559</v>
      </c>
      <c r="G2" s="2" t="s">
        <v>1068</v>
      </c>
      <c r="H2" s="2" t="s">
        <v>549</v>
      </c>
      <c r="I2" s="2" t="s">
        <v>559</v>
      </c>
      <c r="J2" s="2" t="s">
        <v>1068</v>
      </c>
      <c r="K2" s="2" t="s">
        <v>549</v>
      </c>
      <c r="L2" s="2" t="s">
        <v>559</v>
      </c>
      <c r="M2" s="2" t="s">
        <v>1068</v>
      </c>
      <c r="N2" s="2" t="s">
        <v>1069</v>
      </c>
      <c r="O2" s="2" t="s">
        <v>1070</v>
      </c>
      <c r="P2" s="2" t="s">
        <v>1071</v>
      </c>
      <c r="Q2" s="2" t="s">
        <v>538</v>
      </c>
      <c r="R2" s="2" t="s">
        <v>1072</v>
      </c>
      <c r="S2" s="1" t="s">
        <v>539</v>
      </c>
      <c r="T2" s="1" t="s">
        <v>540</v>
      </c>
      <c r="U2" s="1" t="s">
        <v>1073</v>
      </c>
      <c r="V2" s="1" t="s">
        <v>1074</v>
      </c>
    </row>
    <row r="3" spans="1:23" x14ac:dyDescent="0.25">
      <c r="A3" s="3" t="s">
        <v>568</v>
      </c>
      <c r="B3" s="3" t="s">
        <v>1075</v>
      </c>
      <c r="C3" s="17">
        <v>67</v>
      </c>
      <c r="D3" s="18" t="s">
        <v>1077</v>
      </c>
      <c r="E3" s="18" t="s">
        <v>1078</v>
      </c>
      <c r="F3" s="18" t="s">
        <v>1079</v>
      </c>
      <c r="G3" s="18" t="s">
        <v>1080</v>
      </c>
      <c r="H3" s="18" t="s">
        <v>1081</v>
      </c>
      <c r="I3" s="18" t="s">
        <v>1082</v>
      </c>
      <c r="J3" s="18" t="s">
        <v>1083</v>
      </c>
      <c r="K3" s="18" t="s">
        <v>1084</v>
      </c>
      <c r="L3" s="18" t="s">
        <v>1085</v>
      </c>
      <c r="M3" s="18" t="s">
        <v>1086</v>
      </c>
      <c r="N3" s="18" t="s">
        <v>1087</v>
      </c>
      <c r="O3" s="18" t="s">
        <v>1088</v>
      </c>
      <c r="P3" s="18" t="s">
        <v>1089</v>
      </c>
      <c r="Q3" s="18" t="s">
        <v>1090</v>
      </c>
      <c r="R3" s="18" t="s">
        <v>1091</v>
      </c>
      <c r="S3" s="18" t="s">
        <v>1092</v>
      </c>
      <c r="T3" s="18" t="s">
        <v>1093</v>
      </c>
      <c r="U3" s="18" t="s">
        <v>1094</v>
      </c>
      <c r="V3" s="18" t="s">
        <v>1095</v>
      </c>
      <c r="W3" s="1"/>
    </row>
    <row r="4" spans="1:23" x14ac:dyDescent="0.25">
      <c r="A4" s="3" t="s">
        <v>569</v>
      </c>
      <c r="B4" s="3" t="s">
        <v>1096</v>
      </c>
      <c r="C4" s="17" t="s">
        <v>1097</v>
      </c>
      <c r="D4" s="18" t="s">
        <v>1098</v>
      </c>
      <c r="E4" s="18" t="s">
        <v>1099</v>
      </c>
      <c r="F4" s="18" t="s">
        <v>1100</v>
      </c>
      <c r="G4" s="18" t="s">
        <v>1101</v>
      </c>
      <c r="H4" s="18" t="s">
        <v>1102</v>
      </c>
      <c r="I4" s="18" t="s">
        <v>1103</v>
      </c>
      <c r="J4" s="18" t="s">
        <v>1104</v>
      </c>
      <c r="K4" s="18" t="s">
        <v>1105</v>
      </c>
      <c r="L4" s="18" t="s">
        <v>1106</v>
      </c>
      <c r="M4" s="18" t="s">
        <v>1107</v>
      </c>
      <c r="N4" s="18" t="s">
        <v>1108</v>
      </c>
      <c r="O4" s="18" t="s">
        <v>1109</v>
      </c>
      <c r="P4" s="18" t="s">
        <v>1110</v>
      </c>
      <c r="Q4" s="18" t="s">
        <v>1111</v>
      </c>
      <c r="R4" s="18" t="s">
        <v>1112</v>
      </c>
      <c r="S4" s="18" t="s">
        <v>1087</v>
      </c>
      <c r="T4" s="18" t="s">
        <v>1113</v>
      </c>
      <c r="U4" s="18" t="s">
        <v>1102</v>
      </c>
      <c r="V4" s="18" t="s">
        <v>1060</v>
      </c>
      <c r="W4" s="1"/>
    </row>
    <row r="5" spans="1:23" x14ac:dyDescent="0.25">
      <c r="A5" s="3" t="s">
        <v>741</v>
      </c>
      <c r="B5" s="3" t="s">
        <v>1075</v>
      </c>
      <c r="C5" s="17">
        <v>27</v>
      </c>
      <c r="D5" s="18" t="s">
        <v>1115</v>
      </c>
      <c r="E5" s="18" t="s">
        <v>1105</v>
      </c>
      <c r="F5" s="18" t="s">
        <v>1116</v>
      </c>
      <c r="G5" s="18" t="s">
        <v>1117</v>
      </c>
      <c r="H5" s="18" t="s">
        <v>1118</v>
      </c>
      <c r="I5" s="18" t="s">
        <v>1119</v>
      </c>
      <c r="J5" s="18" t="s">
        <v>1120</v>
      </c>
      <c r="K5" s="18" t="s">
        <v>1088</v>
      </c>
      <c r="L5" s="18" t="s">
        <v>1121</v>
      </c>
      <c r="M5" s="18" t="s">
        <v>1122</v>
      </c>
      <c r="N5" s="18" t="s">
        <v>1123</v>
      </c>
      <c r="O5" s="18" t="s">
        <v>1124</v>
      </c>
      <c r="P5" s="18" t="s">
        <v>1125</v>
      </c>
      <c r="Q5" s="18" t="s">
        <v>1126</v>
      </c>
      <c r="R5" s="18" t="s">
        <v>1094</v>
      </c>
      <c r="S5" s="18" t="s">
        <v>1108</v>
      </c>
      <c r="T5" s="18" t="s">
        <v>1108</v>
      </c>
      <c r="U5" s="18" t="s">
        <v>1127</v>
      </c>
      <c r="V5" s="18" t="s">
        <v>1128</v>
      </c>
      <c r="W5" s="1"/>
    </row>
    <row r="6" spans="1:23" x14ac:dyDescent="0.25">
      <c r="A6" s="3" t="s">
        <v>570</v>
      </c>
      <c r="B6" s="3" t="s">
        <v>1129</v>
      </c>
      <c r="C6" s="17" t="s">
        <v>1130</v>
      </c>
      <c r="D6" s="18" t="s">
        <v>1131</v>
      </c>
      <c r="E6" s="18" t="s">
        <v>1132</v>
      </c>
      <c r="F6" s="18" t="s">
        <v>1133</v>
      </c>
      <c r="G6" s="18" t="s">
        <v>1134</v>
      </c>
      <c r="H6" s="18" t="s">
        <v>1135</v>
      </c>
      <c r="I6" s="18" t="s">
        <v>1136</v>
      </c>
      <c r="J6" s="18" t="s">
        <v>1137</v>
      </c>
      <c r="K6" s="18" t="s">
        <v>1088</v>
      </c>
      <c r="L6" s="18" t="s">
        <v>1138</v>
      </c>
      <c r="M6" s="18" t="s">
        <v>1139</v>
      </c>
      <c r="N6" s="18" t="s">
        <v>1113</v>
      </c>
      <c r="O6" s="18" t="s">
        <v>1140</v>
      </c>
      <c r="P6" s="18" t="s">
        <v>1124</v>
      </c>
      <c r="Q6" s="18" t="s">
        <v>1141</v>
      </c>
      <c r="R6" s="18" t="s">
        <v>1142</v>
      </c>
      <c r="S6" s="18" t="s">
        <v>1143</v>
      </c>
      <c r="T6" s="18" t="s">
        <v>1113</v>
      </c>
      <c r="U6" s="18" t="s">
        <v>1144</v>
      </c>
      <c r="V6" s="18" t="s">
        <v>1145</v>
      </c>
      <c r="W6" s="1"/>
    </row>
    <row r="7" spans="1:23" x14ac:dyDescent="0.25">
      <c r="A7" s="3" t="s">
        <v>571</v>
      </c>
      <c r="B7" s="3" t="s">
        <v>1146</v>
      </c>
      <c r="C7" s="17" t="s">
        <v>1147</v>
      </c>
      <c r="D7" s="18" t="s">
        <v>1131</v>
      </c>
      <c r="E7" s="18" t="s">
        <v>1078</v>
      </c>
      <c r="F7" s="18" t="s">
        <v>1148</v>
      </c>
      <c r="G7" s="18" t="s">
        <v>1149</v>
      </c>
      <c r="H7" s="18" t="s">
        <v>1150</v>
      </c>
      <c r="I7" s="18" t="s">
        <v>1093</v>
      </c>
      <c r="J7" s="18" t="s">
        <v>1151</v>
      </c>
      <c r="K7" s="18" t="s">
        <v>1152</v>
      </c>
      <c r="L7" s="18" t="s">
        <v>1153</v>
      </c>
      <c r="M7" s="18" t="s">
        <v>1154</v>
      </c>
      <c r="N7" s="18" t="s">
        <v>1155</v>
      </c>
      <c r="O7" s="18" t="s">
        <v>1138</v>
      </c>
      <c r="P7" s="18" t="s">
        <v>1106</v>
      </c>
      <c r="Q7" s="18" t="s">
        <v>1156</v>
      </c>
      <c r="R7" s="18" t="s">
        <v>1157</v>
      </c>
      <c r="S7" s="18" t="s">
        <v>1127</v>
      </c>
      <c r="T7" s="18" t="s">
        <v>1158</v>
      </c>
      <c r="U7" s="18" t="s">
        <v>1092</v>
      </c>
      <c r="V7" s="18" t="s">
        <v>1159</v>
      </c>
      <c r="W7" s="1"/>
    </row>
    <row r="8" spans="1:23" x14ac:dyDescent="0.25">
      <c r="A8" s="3" t="s">
        <v>742</v>
      </c>
      <c r="B8" s="3" t="s">
        <v>1146</v>
      </c>
      <c r="C8" s="17" t="s">
        <v>1160</v>
      </c>
      <c r="D8" s="18" t="s">
        <v>1161</v>
      </c>
      <c r="E8" s="18" t="s">
        <v>1132</v>
      </c>
      <c r="F8" s="18" t="s">
        <v>1162</v>
      </c>
      <c r="G8" s="18" t="s">
        <v>1163</v>
      </c>
      <c r="H8" s="18" t="s">
        <v>1127</v>
      </c>
      <c r="I8" s="18" t="s">
        <v>1164</v>
      </c>
      <c r="J8" s="18" t="s">
        <v>1165</v>
      </c>
      <c r="K8" s="18" t="s">
        <v>1109</v>
      </c>
      <c r="L8" s="18" t="s">
        <v>1119</v>
      </c>
      <c r="M8" s="18" t="s">
        <v>1166</v>
      </c>
      <c r="N8" s="18" t="s">
        <v>1167</v>
      </c>
      <c r="O8" s="18" t="s">
        <v>1168</v>
      </c>
      <c r="P8" s="18" t="s">
        <v>1125</v>
      </c>
      <c r="Q8" s="18" t="s">
        <v>1169</v>
      </c>
      <c r="R8" s="18" t="s">
        <v>1156</v>
      </c>
      <c r="S8" s="18" t="s">
        <v>1170</v>
      </c>
      <c r="T8" s="18" t="s">
        <v>1171</v>
      </c>
      <c r="U8" s="18" t="s">
        <v>1156</v>
      </c>
      <c r="V8" s="18" t="s">
        <v>1172</v>
      </c>
    </row>
    <row r="9" spans="1:23" x14ac:dyDescent="0.25">
      <c r="A9" s="3" t="s">
        <v>572</v>
      </c>
      <c r="B9" s="3" t="s">
        <v>95</v>
      </c>
      <c r="C9" s="17" t="s">
        <v>1173</v>
      </c>
      <c r="D9" s="18" t="s">
        <v>1165</v>
      </c>
      <c r="E9" s="18" t="s">
        <v>1174</v>
      </c>
      <c r="F9" s="18" t="s">
        <v>1100</v>
      </c>
      <c r="G9" s="18" t="s">
        <v>1175</v>
      </c>
      <c r="H9" s="18" t="s">
        <v>1150</v>
      </c>
      <c r="I9" s="18" t="s">
        <v>1176</v>
      </c>
      <c r="J9" s="18" t="s">
        <v>1177</v>
      </c>
      <c r="K9" s="18" t="s">
        <v>1178</v>
      </c>
      <c r="L9" s="18" t="s">
        <v>1179</v>
      </c>
      <c r="M9" s="18" t="s">
        <v>1180</v>
      </c>
      <c r="N9" s="18" t="s">
        <v>1169</v>
      </c>
      <c r="O9" s="18" t="s">
        <v>1181</v>
      </c>
      <c r="P9" s="18" t="s">
        <v>1182</v>
      </c>
      <c r="Q9" s="18" t="s">
        <v>1183</v>
      </c>
      <c r="R9" s="18" t="s">
        <v>1082</v>
      </c>
      <c r="S9" s="18" t="s">
        <v>1127</v>
      </c>
      <c r="T9" s="18" t="s">
        <v>1135</v>
      </c>
      <c r="U9" s="18" t="s">
        <v>1126</v>
      </c>
      <c r="V9" s="18" t="s">
        <v>1184</v>
      </c>
    </row>
    <row r="10" spans="1:23" x14ac:dyDescent="0.25">
      <c r="A10" s="3" t="s">
        <v>573</v>
      </c>
      <c r="B10" s="3" t="s">
        <v>1066</v>
      </c>
      <c r="C10" s="17" t="s">
        <v>1185</v>
      </c>
      <c r="D10" s="18" t="s">
        <v>1186</v>
      </c>
      <c r="E10" s="18" t="s">
        <v>1187</v>
      </c>
      <c r="F10" s="18" t="s">
        <v>1188</v>
      </c>
      <c r="G10" s="18" t="s">
        <v>1189</v>
      </c>
      <c r="H10" s="18" t="s">
        <v>1183</v>
      </c>
      <c r="I10" s="18" t="s">
        <v>1084</v>
      </c>
      <c r="J10" s="18" t="s">
        <v>1190</v>
      </c>
      <c r="K10" s="18" t="s">
        <v>1142</v>
      </c>
      <c r="L10" s="18" t="s">
        <v>1191</v>
      </c>
      <c r="M10" s="18" t="s">
        <v>1192</v>
      </c>
      <c r="N10" s="18" t="s">
        <v>1113</v>
      </c>
      <c r="O10" s="18" t="s">
        <v>1183</v>
      </c>
      <c r="P10" s="18" t="s">
        <v>1082</v>
      </c>
      <c r="Q10" s="18" t="s">
        <v>1138</v>
      </c>
      <c r="R10" s="18" t="s">
        <v>1169</v>
      </c>
      <c r="S10" s="18" t="s">
        <v>1144</v>
      </c>
      <c r="T10" s="18" t="s">
        <v>1093</v>
      </c>
      <c r="U10" s="18" t="s">
        <v>1144</v>
      </c>
      <c r="V10" s="18" t="s">
        <v>1193</v>
      </c>
    </row>
    <row r="11" spans="1:23" x14ac:dyDescent="0.25">
      <c r="A11" s="3" t="s">
        <v>574</v>
      </c>
      <c r="B11" s="3" t="s">
        <v>1194</v>
      </c>
      <c r="C11" s="17" t="s">
        <v>1195</v>
      </c>
      <c r="D11" s="18" t="s">
        <v>1137</v>
      </c>
      <c r="E11" s="18" t="s">
        <v>1196</v>
      </c>
      <c r="F11" s="18" t="s">
        <v>1197</v>
      </c>
      <c r="G11" s="18" t="s">
        <v>1198</v>
      </c>
      <c r="H11" s="18" t="s">
        <v>1199</v>
      </c>
      <c r="I11" s="18" t="s">
        <v>1127</v>
      </c>
      <c r="J11" s="18" t="s">
        <v>1200</v>
      </c>
      <c r="K11" s="18" t="s">
        <v>1082</v>
      </c>
      <c r="L11" s="18" t="s">
        <v>1201</v>
      </c>
      <c r="M11" s="18" t="s">
        <v>1202</v>
      </c>
      <c r="N11" s="18" t="s">
        <v>1155</v>
      </c>
      <c r="O11" s="18" t="s">
        <v>1138</v>
      </c>
      <c r="P11" s="18" t="s">
        <v>1106</v>
      </c>
      <c r="Q11" s="18" t="s">
        <v>1135</v>
      </c>
      <c r="R11" s="18" t="s">
        <v>1135</v>
      </c>
      <c r="S11" s="18" t="s">
        <v>1113</v>
      </c>
      <c r="T11" s="18" t="s">
        <v>1170</v>
      </c>
      <c r="U11" s="18" t="s">
        <v>1167</v>
      </c>
      <c r="V11" s="18" t="s">
        <v>1203</v>
      </c>
    </row>
    <row r="12" spans="1:23" x14ac:dyDescent="0.25">
      <c r="A12" s="3" t="s">
        <v>743</v>
      </c>
      <c r="B12" s="3" t="s">
        <v>1204</v>
      </c>
      <c r="C12" s="17" t="s">
        <v>1205</v>
      </c>
      <c r="D12" s="18" t="s">
        <v>1206</v>
      </c>
      <c r="E12" s="18" t="s">
        <v>1207</v>
      </c>
      <c r="F12" s="18" t="s">
        <v>1208</v>
      </c>
      <c r="G12" s="18" t="s">
        <v>1209</v>
      </c>
      <c r="H12" s="18" t="s">
        <v>1127</v>
      </c>
      <c r="I12" s="18" t="s">
        <v>1140</v>
      </c>
      <c r="J12" s="18" t="s">
        <v>1210</v>
      </c>
      <c r="K12" s="18" t="s">
        <v>1211</v>
      </c>
      <c r="L12" s="18" t="s">
        <v>1103</v>
      </c>
      <c r="M12" s="18" t="s">
        <v>1212</v>
      </c>
      <c r="N12" s="18" t="s">
        <v>1113</v>
      </c>
      <c r="O12" s="18" t="s">
        <v>1136</v>
      </c>
      <c r="P12" s="18" t="s">
        <v>1110</v>
      </c>
      <c r="Q12" s="18" t="s">
        <v>1211</v>
      </c>
      <c r="R12" s="18" t="s">
        <v>1213</v>
      </c>
      <c r="S12" s="18" t="s">
        <v>1081</v>
      </c>
      <c r="T12" s="18" t="s">
        <v>1093</v>
      </c>
      <c r="U12" s="18" t="s">
        <v>1087</v>
      </c>
      <c r="V12" s="18" t="s">
        <v>1214</v>
      </c>
    </row>
    <row r="13" spans="1:23" x14ac:dyDescent="0.25">
      <c r="A13" s="3" t="s">
        <v>575</v>
      </c>
      <c r="B13" s="3" t="s">
        <v>1204</v>
      </c>
      <c r="C13" s="17" t="s">
        <v>1076</v>
      </c>
      <c r="D13" s="18" t="s">
        <v>1200</v>
      </c>
      <c r="E13" s="18" t="s">
        <v>1090</v>
      </c>
      <c r="F13" s="18" t="s">
        <v>1215</v>
      </c>
      <c r="G13" s="18" t="s">
        <v>1216</v>
      </c>
      <c r="H13" s="18" t="s">
        <v>1176</v>
      </c>
      <c r="I13" s="18" t="s">
        <v>1171</v>
      </c>
      <c r="J13" s="18" t="s">
        <v>1217</v>
      </c>
      <c r="K13" s="18" t="s">
        <v>1218</v>
      </c>
      <c r="L13" s="18" t="s">
        <v>1219</v>
      </c>
      <c r="M13" s="18" t="s">
        <v>1220</v>
      </c>
      <c r="N13" s="18" t="s">
        <v>1087</v>
      </c>
      <c r="O13" s="18" t="s">
        <v>1110</v>
      </c>
      <c r="P13" s="18" t="s">
        <v>1207</v>
      </c>
      <c r="Q13" s="18" t="s">
        <v>1140</v>
      </c>
      <c r="R13" s="18" t="s">
        <v>1221</v>
      </c>
      <c r="S13" s="18" t="s">
        <v>1108</v>
      </c>
      <c r="T13" s="18" t="s">
        <v>1199</v>
      </c>
      <c r="U13" s="18" t="s">
        <v>1158</v>
      </c>
      <c r="V13" s="18" t="s">
        <v>1222</v>
      </c>
    </row>
    <row r="14" spans="1:23" x14ac:dyDescent="0.25">
      <c r="A14" s="3" t="s">
        <v>576</v>
      </c>
      <c r="B14" s="3" t="s">
        <v>1129</v>
      </c>
      <c r="C14" s="17" t="s">
        <v>1223</v>
      </c>
      <c r="D14" s="18" t="s">
        <v>1224</v>
      </c>
      <c r="E14" s="18" t="s">
        <v>1138</v>
      </c>
      <c r="F14" s="18" t="s">
        <v>1225</v>
      </c>
      <c r="G14" s="18" t="s">
        <v>1226</v>
      </c>
      <c r="H14" s="18" t="s">
        <v>1092</v>
      </c>
      <c r="I14" s="18" t="s">
        <v>1227</v>
      </c>
      <c r="J14" s="18" t="s">
        <v>1228</v>
      </c>
      <c r="K14" s="18" t="s">
        <v>1191</v>
      </c>
      <c r="L14" s="18" t="s">
        <v>1136</v>
      </c>
      <c r="M14" s="18" t="s">
        <v>1229</v>
      </c>
      <c r="N14" s="18" t="s">
        <v>1113</v>
      </c>
      <c r="O14" s="18" t="s">
        <v>1118</v>
      </c>
      <c r="P14" s="18" t="s">
        <v>1230</v>
      </c>
      <c r="Q14" s="18" t="s">
        <v>1231</v>
      </c>
      <c r="R14" s="18" t="s">
        <v>1155</v>
      </c>
      <c r="S14" s="18" t="s">
        <v>1127</v>
      </c>
      <c r="T14" s="18" t="s">
        <v>1232</v>
      </c>
      <c r="U14" s="18" t="s">
        <v>1087</v>
      </c>
      <c r="V14" s="18" t="s">
        <v>1233</v>
      </c>
    </row>
    <row r="15" spans="1:23" x14ac:dyDescent="0.25">
      <c r="A15" s="3" t="s">
        <v>577</v>
      </c>
      <c r="B15" s="3" t="s">
        <v>1066</v>
      </c>
      <c r="C15" s="17" t="s">
        <v>1234</v>
      </c>
      <c r="D15" s="18" t="s">
        <v>1235</v>
      </c>
      <c r="E15" s="18" t="s">
        <v>1236</v>
      </c>
      <c r="F15" s="18" t="s">
        <v>1237</v>
      </c>
      <c r="G15" s="18" t="s">
        <v>1238</v>
      </c>
      <c r="H15" s="18" t="s">
        <v>1169</v>
      </c>
      <c r="I15" s="18" t="s">
        <v>1239</v>
      </c>
      <c r="J15" s="18" t="s">
        <v>1240</v>
      </c>
      <c r="K15" s="18" t="s">
        <v>1158</v>
      </c>
      <c r="L15" s="18" t="s">
        <v>1241</v>
      </c>
      <c r="M15" s="18" t="s">
        <v>1242</v>
      </c>
      <c r="N15" s="18" t="s">
        <v>1171</v>
      </c>
      <c r="O15" s="18" t="s">
        <v>1158</v>
      </c>
      <c r="P15" s="18" t="s">
        <v>1230</v>
      </c>
      <c r="Q15" s="18" t="s">
        <v>1158</v>
      </c>
      <c r="R15" s="18" t="s">
        <v>1087</v>
      </c>
      <c r="S15" s="18" t="s">
        <v>1243</v>
      </c>
      <c r="T15" s="18" t="s">
        <v>1244</v>
      </c>
      <c r="U15" s="18" t="s">
        <v>1143</v>
      </c>
      <c r="V15" s="18" t="s">
        <v>1233</v>
      </c>
    </row>
    <row r="16" spans="1:23" x14ac:dyDescent="0.25">
      <c r="A16" s="3" t="s">
        <v>744</v>
      </c>
      <c r="B16" s="3" t="s">
        <v>1245</v>
      </c>
      <c r="C16" s="17" t="s">
        <v>1246</v>
      </c>
      <c r="D16" s="18" t="s">
        <v>1247</v>
      </c>
      <c r="E16" s="18" t="s">
        <v>1187</v>
      </c>
      <c r="F16" s="18" t="s">
        <v>1248</v>
      </c>
      <c r="G16" s="18" t="s">
        <v>1249</v>
      </c>
      <c r="H16" s="18" t="s">
        <v>1199</v>
      </c>
      <c r="I16" s="18" t="s">
        <v>1143</v>
      </c>
      <c r="J16" s="18" t="s">
        <v>1250</v>
      </c>
      <c r="K16" s="18" t="s">
        <v>1218</v>
      </c>
      <c r="L16" s="18" t="s">
        <v>1124</v>
      </c>
      <c r="M16" s="18" t="s">
        <v>1251</v>
      </c>
      <c r="N16" s="18" t="s">
        <v>1108</v>
      </c>
      <c r="O16" s="18" t="s">
        <v>1102</v>
      </c>
      <c r="P16" s="18" t="s">
        <v>1252</v>
      </c>
      <c r="Q16" s="18" t="s">
        <v>1168</v>
      </c>
      <c r="R16" s="18" t="s">
        <v>1253</v>
      </c>
      <c r="S16" s="18" t="s">
        <v>1254</v>
      </c>
      <c r="T16" s="18" t="s">
        <v>1232</v>
      </c>
      <c r="U16" s="18" t="s">
        <v>1135</v>
      </c>
      <c r="V16" s="18" t="s">
        <v>1255</v>
      </c>
    </row>
    <row r="17" spans="1:22" x14ac:dyDescent="0.25">
      <c r="A17" s="3" t="s">
        <v>578</v>
      </c>
      <c r="B17" s="3" t="s">
        <v>95</v>
      </c>
      <c r="C17" s="17" t="s">
        <v>1147</v>
      </c>
      <c r="D17" s="18" t="s">
        <v>1137</v>
      </c>
      <c r="E17" s="18" t="s">
        <v>1256</v>
      </c>
      <c r="F17" s="18" t="s">
        <v>1257</v>
      </c>
      <c r="G17" s="18" t="s">
        <v>1258</v>
      </c>
      <c r="H17" s="18" t="s">
        <v>1254</v>
      </c>
      <c r="I17" s="18" t="s">
        <v>1230</v>
      </c>
      <c r="J17" s="18" t="s">
        <v>1259</v>
      </c>
      <c r="K17" s="18" t="s">
        <v>1227</v>
      </c>
      <c r="L17" s="18" t="s">
        <v>1260</v>
      </c>
      <c r="M17" s="18" t="s">
        <v>1261</v>
      </c>
      <c r="N17" s="18" t="s">
        <v>1157</v>
      </c>
      <c r="O17" s="18" t="s">
        <v>1091</v>
      </c>
      <c r="P17" s="18" t="s">
        <v>1119</v>
      </c>
      <c r="Q17" s="18" t="s">
        <v>1213</v>
      </c>
      <c r="R17" s="18" t="s">
        <v>1094</v>
      </c>
      <c r="S17" s="18" t="s">
        <v>1170</v>
      </c>
      <c r="T17" s="18" t="s">
        <v>1123</v>
      </c>
      <c r="U17" s="18" t="s">
        <v>1221</v>
      </c>
      <c r="V17" s="18" t="s">
        <v>1262</v>
      </c>
    </row>
    <row r="18" spans="1:22" x14ac:dyDescent="0.25">
      <c r="A18" s="3" t="s">
        <v>745</v>
      </c>
      <c r="B18" s="3" t="s">
        <v>1245</v>
      </c>
      <c r="C18" s="17" t="s">
        <v>1263</v>
      </c>
      <c r="D18" s="18" t="s">
        <v>1137</v>
      </c>
      <c r="E18" s="18" t="s">
        <v>1236</v>
      </c>
      <c r="F18" s="18" t="s">
        <v>1237</v>
      </c>
      <c r="G18" s="18" t="s">
        <v>1264</v>
      </c>
      <c r="H18" s="18" t="s">
        <v>1157</v>
      </c>
      <c r="I18" s="18" t="s">
        <v>1265</v>
      </c>
      <c r="J18" s="18" t="s">
        <v>1104</v>
      </c>
      <c r="K18" s="18" t="s">
        <v>1126</v>
      </c>
      <c r="L18" s="18" t="s">
        <v>1140</v>
      </c>
      <c r="M18" s="18" t="s">
        <v>1266</v>
      </c>
      <c r="N18" s="18" t="s">
        <v>1170</v>
      </c>
      <c r="O18" s="18" t="s">
        <v>1124</v>
      </c>
      <c r="P18" s="18" t="s">
        <v>1111</v>
      </c>
      <c r="Q18" s="18" t="s">
        <v>1156</v>
      </c>
      <c r="R18" s="18" t="s">
        <v>1156</v>
      </c>
      <c r="S18" s="18" t="s">
        <v>1108</v>
      </c>
      <c r="T18" s="18" t="s">
        <v>1123</v>
      </c>
      <c r="U18" s="18" t="s">
        <v>1143</v>
      </c>
      <c r="V18" s="18" t="s">
        <v>1262</v>
      </c>
    </row>
    <row r="19" spans="1:22" x14ac:dyDescent="0.25">
      <c r="A19" s="3" t="s">
        <v>579</v>
      </c>
      <c r="B19" s="3" t="s">
        <v>1194</v>
      </c>
      <c r="C19" s="17" t="s">
        <v>1267</v>
      </c>
      <c r="D19" s="18" t="s">
        <v>1161</v>
      </c>
      <c r="E19" s="18" t="s">
        <v>1178</v>
      </c>
      <c r="F19" s="18" t="s">
        <v>1268</v>
      </c>
      <c r="G19" s="18" t="s">
        <v>1269</v>
      </c>
      <c r="H19" s="18" t="s">
        <v>1118</v>
      </c>
      <c r="I19" s="18" t="s">
        <v>1111</v>
      </c>
      <c r="J19" s="18" t="s">
        <v>1270</v>
      </c>
      <c r="K19" s="18" t="s">
        <v>1191</v>
      </c>
      <c r="L19" s="18" t="s">
        <v>1136</v>
      </c>
      <c r="M19" s="18" t="s">
        <v>1271</v>
      </c>
      <c r="N19" s="18" t="s">
        <v>1123</v>
      </c>
      <c r="O19" s="18" t="s">
        <v>1112</v>
      </c>
      <c r="P19" s="18" t="s">
        <v>1218</v>
      </c>
      <c r="Q19" s="18" t="s">
        <v>1272</v>
      </c>
      <c r="R19" s="18" t="s">
        <v>1094</v>
      </c>
      <c r="S19" s="18" t="s">
        <v>1254</v>
      </c>
      <c r="T19" s="18" t="s">
        <v>1232</v>
      </c>
      <c r="U19" s="18" t="s">
        <v>1144</v>
      </c>
      <c r="V19" s="18" t="s">
        <v>1273</v>
      </c>
    </row>
    <row r="20" spans="1:22" x14ac:dyDescent="0.25">
      <c r="A20" s="3" t="s">
        <v>746</v>
      </c>
      <c r="B20" s="3" t="s">
        <v>1072</v>
      </c>
      <c r="C20" s="17" t="s">
        <v>1274</v>
      </c>
      <c r="D20" s="18" t="s">
        <v>1275</v>
      </c>
      <c r="E20" s="18" t="s">
        <v>1153</v>
      </c>
      <c r="F20" s="18" t="s">
        <v>1225</v>
      </c>
      <c r="G20" s="18" t="s">
        <v>1276</v>
      </c>
      <c r="H20" s="18" t="s">
        <v>1171</v>
      </c>
      <c r="I20" s="18" t="s">
        <v>1127</v>
      </c>
      <c r="J20" s="18" t="s">
        <v>1250</v>
      </c>
      <c r="K20" s="18" t="s">
        <v>1124</v>
      </c>
      <c r="L20" s="18" t="s">
        <v>1178</v>
      </c>
      <c r="M20" s="18" t="s">
        <v>1277</v>
      </c>
      <c r="N20" s="18" t="s">
        <v>1113</v>
      </c>
      <c r="O20" s="18" t="s">
        <v>1142</v>
      </c>
      <c r="P20" s="18" t="s">
        <v>1218</v>
      </c>
      <c r="Q20" s="18" t="s">
        <v>1252</v>
      </c>
      <c r="R20" s="18" t="s">
        <v>1221</v>
      </c>
      <c r="S20" s="18" t="s">
        <v>1254</v>
      </c>
      <c r="T20" s="18" t="s">
        <v>1093</v>
      </c>
      <c r="U20" s="18" t="s">
        <v>1144</v>
      </c>
      <c r="V20" s="18" t="s">
        <v>1278</v>
      </c>
    </row>
    <row r="21" spans="1:22" x14ac:dyDescent="0.25">
      <c r="A21" s="3" t="s">
        <v>747</v>
      </c>
      <c r="B21" s="3" t="s">
        <v>1279</v>
      </c>
      <c r="C21" s="17" t="s">
        <v>1280</v>
      </c>
      <c r="D21" s="18" t="s">
        <v>1281</v>
      </c>
      <c r="E21" s="18" t="s">
        <v>1282</v>
      </c>
      <c r="F21" s="18" t="s">
        <v>1283</v>
      </c>
      <c r="G21" s="18" t="s">
        <v>1284</v>
      </c>
      <c r="H21" s="18" t="s">
        <v>1243</v>
      </c>
      <c r="I21" s="18" t="s">
        <v>1285</v>
      </c>
      <c r="J21" s="18" t="s">
        <v>1286</v>
      </c>
      <c r="K21" s="18" t="s">
        <v>1119</v>
      </c>
      <c r="L21" s="18" t="s">
        <v>1239</v>
      </c>
      <c r="M21" s="18" t="s">
        <v>1287</v>
      </c>
      <c r="N21" s="18" t="s">
        <v>1167</v>
      </c>
      <c r="O21" s="18" t="s">
        <v>1126</v>
      </c>
      <c r="P21" s="18" t="s">
        <v>1260</v>
      </c>
      <c r="Q21" s="18" t="s">
        <v>1241</v>
      </c>
      <c r="R21" s="18" t="s">
        <v>1157</v>
      </c>
      <c r="S21" s="18" t="s">
        <v>1167</v>
      </c>
      <c r="T21" s="18" t="s">
        <v>1123</v>
      </c>
      <c r="U21" s="18" t="s">
        <v>1135</v>
      </c>
      <c r="V21" s="18" t="s">
        <v>1288</v>
      </c>
    </row>
    <row r="22" spans="1:22" x14ac:dyDescent="0.25">
      <c r="A22" s="3" t="s">
        <v>748</v>
      </c>
      <c r="B22" s="3" t="s">
        <v>1245</v>
      </c>
      <c r="C22" s="17" t="s">
        <v>1289</v>
      </c>
      <c r="D22" s="18" t="s">
        <v>1290</v>
      </c>
      <c r="E22" s="18" t="s">
        <v>1153</v>
      </c>
      <c r="F22" s="18" t="s">
        <v>1291</v>
      </c>
      <c r="G22" s="18" t="s">
        <v>1292</v>
      </c>
      <c r="H22" s="18" t="s">
        <v>1087</v>
      </c>
      <c r="I22" s="18" t="s">
        <v>1136</v>
      </c>
      <c r="J22" s="18" t="s">
        <v>1293</v>
      </c>
      <c r="K22" s="18" t="s">
        <v>1091</v>
      </c>
      <c r="L22" s="18" t="s">
        <v>1136</v>
      </c>
      <c r="M22" s="18" t="s">
        <v>1294</v>
      </c>
      <c r="N22" s="18" t="s">
        <v>1199</v>
      </c>
      <c r="O22" s="18" t="s">
        <v>1230</v>
      </c>
      <c r="P22" s="18" t="s">
        <v>1183</v>
      </c>
      <c r="Q22" s="18" t="s">
        <v>1221</v>
      </c>
      <c r="R22" s="18" t="s">
        <v>1087</v>
      </c>
      <c r="S22" s="18" t="s">
        <v>1244</v>
      </c>
      <c r="T22" s="18" t="s">
        <v>1150</v>
      </c>
      <c r="U22" s="18" t="s">
        <v>1087</v>
      </c>
      <c r="V22" s="18" t="s">
        <v>1288</v>
      </c>
    </row>
    <row r="23" spans="1:22" x14ac:dyDescent="0.25">
      <c r="A23" s="3" t="s">
        <v>580</v>
      </c>
      <c r="B23" s="3" t="s">
        <v>1295</v>
      </c>
      <c r="C23" s="17" t="s">
        <v>1296</v>
      </c>
      <c r="D23" s="18" t="s">
        <v>1297</v>
      </c>
      <c r="E23" s="18" t="s">
        <v>1298</v>
      </c>
      <c r="F23" s="18" t="s">
        <v>1299</v>
      </c>
      <c r="G23" s="18" t="s">
        <v>1300</v>
      </c>
      <c r="H23" s="18" t="s">
        <v>1150</v>
      </c>
      <c r="I23" s="18" t="s">
        <v>1176</v>
      </c>
      <c r="J23" s="18" t="s">
        <v>1301</v>
      </c>
      <c r="K23" s="18" t="s">
        <v>1156</v>
      </c>
      <c r="L23" s="18" t="s">
        <v>1158</v>
      </c>
      <c r="M23" s="18" t="s">
        <v>1302</v>
      </c>
      <c r="N23" s="18" t="s">
        <v>1230</v>
      </c>
      <c r="O23" s="18" t="s">
        <v>1138</v>
      </c>
      <c r="P23" s="18" t="s">
        <v>1303</v>
      </c>
      <c r="Q23" s="18" t="s">
        <v>1144</v>
      </c>
      <c r="R23" s="18" t="s">
        <v>1144</v>
      </c>
      <c r="S23" s="18" t="s">
        <v>1113</v>
      </c>
      <c r="T23" s="18" t="s">
        <v>1113</v>
      </c>
      <c r="U23" s="18" t="s">
        <v>1285</v>
      </c>
      <c r="V23" s="18" t="s">
        <v>1304</v>
      </c>
    </row>
    <row r="24" spans="1:22" x14ac:dyDescent="0.25">
      <c r="A24" s="3" t="s">
        <v>581</v>
      </c>
      <c r="B24" s="3" t="s">
        <v>1305</v>
      </c>
      <c r="C24" s="17" t="s">
        <v>1306</v>
      </c>
      <c r="D24" s="18" t="s">
        <v>1077</v>
      </c>
      <c r="E24" s="18" t="s">
        <v>1219</v>
      </c>
      <c r="F24" s="18" t="s">
        <v>1307</v>
      </c>
      <c r="G24" s="18" t="s">
        <v>1308</v>
      </c>
      <c r="H24" s="18" t="s">
        <v>1143</v>
      </c>
      <c r="I24" s="18" t="s">
        <v>1082</v>
      </c>
      <c r="J24" s="18" t="s">
        <v>1224</v>
      </c>
      <c r="K24" s="18" t="s">
        <v>1136</v>
      </c>
      <c r="L24" s="18" t="s">
        <v>1309</v>
      </c>
      <c r="M24" s="18" t="s">
        <v>1310</v>
      </c>
      <c r="N24" s="18" t="s">
        <v>1113</v>
      </c>
      <c r="O24" s="18" t="s">
        <v>1191</v>
      </c>
      <c r="P24" s="18" t="s">
        <v>1136</v>
      </c>
      <c r="Q24" s="18" t="s">
        <v>1126</v>
      </c>
      <c r="R24" s="18" t="s">
        <v>1094</v>
      </c>
      <c r="S24" s="18" t="s">
        <v>1157</v>
      </c>
      <c r="T24" s="18" t="s">
        <v>1171</v>
      </c>
      <c r="U24" s="18" t="s">
        <v>1135</v>
      </c>
      <c r="V24" s="18" t="s">
        <v>1304</v>
      </c>
    </row>
    <row r="25" spans="1:22" x14ac:dyDescent="0.25">
      <c r="A25" s="3" t="s">
        <v>582</v>
      </c>
      <c r="B25" s="3" t="s">
        <v>1204</v>
      </c>
      <c r="C25" s="17" t="s">
        <v>1267</v>
      </c>
      <c r="D25" s="18" t="s">
        <v>1311</v>
      </c>
      <c r="E25" s="18" t="s">
        <v>1103</v>
      </c>
      <c r="F25" s="18" t="s">
        <v>1307</v>
      </c>
      <c r="G25" s="18" t="s">
        <v>1312</v>
      </c>
      <c r="H25" s="18" t="s">
        <v>1135</v>
      </c>
      <c r="I25" s="18" t="s">
        <v>1082</v>
      </c>
      <c r="J25" s="18" t="s">
        <v>1313</v>
      </c>
      <c r="K25" s="18" t="s">
        <v>1252</v>
      </c>
      <c r="L25" s="18" t="s">
        <v>1142</v>
      </c>
      <c r="M25" s="18" t="s">
        <v>1314</v>
      </c>
      <c r="N25" s="18" t="s">
        <v>1123</v>
      </c>
      <c r="O25" s="18" t="s">
        <v>1112</v>
      </c>
      <c r="P25" s="18" t="s">
        <v>1218</v>
      </c>
      <c r="Q25" s="18" t="s">
        <v>1106</v>
      </c>
      <c r="R25" s="18" t="s">
        <v>1221</v>
      </c>
      <c r="S25" s="18" t="s">
        <v>1087</v>
      </c>
      <c r="T25" s="18" t="s">
        <v>1093</v>
      </c>
      <c r="U25" s="18" t="s">
        <v>1155</v>
      </c>
      <c r="V25" s="18" t="s">
        <v>1315</v>
      </c>
    </row>
    <row r="26" spans="1:22" x14ac:dyDescent="0.25">
      <c r="A26" s="3" t="s">
        <v>583</v>
      </c>
      <c r="B26" s="3" t="s">
        <v>1316</v>
      </c>
      <c r="C26" s="17" t="s">
        <v>1185</v>
      </c>
      <c r="D26" s="18" t="s">
        <v>1317</v>
      </c>
      <c r="E26" s="18" t="s">
        <v>1256</v>
      </c>
      <c r="F26" s="18" t="s">
        <v>1237</v>
      </c>
      <c r="G26" s="18" t="s">
        <v>1308</v>
      </c>
      <c r="H26" s="18" t="s">
        <v>1170</v>
      </c>
      <c r="I26" s="18" t="s">
        <v>1183</v>
      </c>
      <c r="J26" s="18" t="s">
        <v>1318</v>
      </c>
      <c r="K26" s="18" t="s">
        <v>1158</v>
      </c>
      <c r="L26" s="18" t="s">
        <v>1265</v>
      </c>
      <c r="M26" s="18" t="s">
        <v>1302</v>
      </c>
      <c r="N26" s="18" t="s">
        <v>1171</v>
      </c>
      <c r="O26" s="18" t="s">
        <v>1144</v>
      </c>
      <c r="P26" s="18" t="s">
        <v>1118</v>
      </c>
      <c r="Q26" s="18" t="s">
        <v>1126</v>
      </c>
      <c r="R26" s="18" t="s">
        <v>1155</v>
      </c>
      <c r="S26" s="18" t="s">
        <v>1087</v>
      </c>
      <c r="T26" s="18" t="s">
        <v>1232</v>
      </c>
      <c r="U26" s="18" t="s">
        <v>1155</v>
      </c>
      <c r="V26" s="18" t="s">
        <v>1319</v>
      </c>
    </row>
    <row r="27" spans="1:22" x14ac:dyDescent="0.25">
      <c r="A27" s="3" t="s">
        <v>584</v>
      </c>
      <c r="B27" s="3" t="s">
        <v>1279</v>
      </c>
      <c r="C27" s="17" t="s">
        <v>1320</v>
      </c>
      <c r="D27" s="18" t="s">
        <v>1077</v>
      </c>
      <c r="E27" s="18" t="s">
        <v>1089</v>
      </c>
      <c r="F27" s="18" t="s">
        <v>1321</v>
      </c>
      <c r="G27" s="18" t="s">
        <v>1322</v>
      </c>
      <c r="H27" s="18" t="s">
        <v>1093</v>
      </c>
      <c r="I27" s="18" t="s">
        <v>1232</v>
      </c>
      <c r="J27" s="18" t="s">
        <v>1284</v>
      </c>
      <c r="K27" s="18" t="s">
        <v>1265</v>
      </c>
      <c r="L27" s="18" t="s">
        <v>1109</v>
      </c>
      <c r="M27" s="18" t="s">
        <v>1323</v>
      </c>
      <c r="N27" s="18" t="s">
        <v>1324</v>
      </c>
      <c r="O27" s="18" t="s">
        <v>1132</v>
      </c>
      <c r="P27" s="18" t="s">
        <v>1325</v>
      </c>
      <c r="Q27" s="18" t="s">
        <v>1094</v>
      </c>
      <c r="R27" s="18" t="s">
        <v>1144</v>
      </c>
      <c r="S27" s="18" t="s">
        <v>1232</v>
      </c>
      <c r="T27" s="18" t="s">
        <v>1087</v>
      </c>
      <c r="U27" s="18" t="s">
        <v>1087</v>
      </c>
      <c r="V27" s="18" t="s">
        <v>1133</v>
      </c>
    </row>
    <row r="28" spans="1:22" x14ac:dyDescent="0.25">
      <c r="A28" s="3" t="s">
        <v>585</v>
      </c>
      <c r="B28" s="3" t="s">
        <v>1295</v>
      </c>
      <c r="C28" s="17" t="s">
        <v>1326</v>
      </c>
      <c r="D28" s="18" t="s">
        <v>1161</v>
      </c>
      <c r="E28" s="18" t="s">
        <v>1125</v>
      </c>
      <c r="F28" s="18" t="s">
        <v>1327</v>
      </c>
      <c r="G28" s="18" t="s">
        <v>1328</v>
      </c>
      <c r="H28" s="18" t="s">
        <v>1254</v>
      </c>
      <c r="I28" s="18" t="s">
        <v>1253</v>
      </c>
      <c r="J28" s="18" t="s">
        <v>1329</v>
      </c>
      <c r="K28" s="18" t="s">
        <v>1183</v>
      </c>
      <c r="L28" s="18" t="s">
        <v>1091</v>
      </c>
      <c r="M28" s="18" t="s">
        <v>1330</v>
      </c>
      <c r="N28" s="18" t="s">
        <v>1113</v>
      </c>
      <c r="O28" s="18" t="s">
        <v>1252</v>
      </c>
      <c r="P28" s="18" t="s">
        <v>1191</v>
      </c>
      <c r="Q28" s="18" t="s">
        <v>1126</v>
      </c>
      <c r="R28" s="18" t="s">
        <v>1324</v>
      </c>
      <c r="S28" s="18" t="s">
        <v>1135</v>
      </c>
      <c r="T28" s="18" t="s">
        <v>1232</v>
      </c>
      <c r="U28" s="18" t="s">
        <v>1102</v>
      </c>
      <c r="V28" s="18" t="s">
        <v>1331</v>
      </c>
    </row>
    <row r="29" spans="1:22" x14ac:dyDescent="0.25">
      <c r="A29" s="3" t="s">
        <v>586</v>
      </c>
      <c r="B29" s="3" t="s">
        <v>1072</v>
      </c>
      <c r="C29" s="17" t="s">
        <v>1332</v>
      </c>
      <c r="D29" s="18" t="s">
        <v>1206</v>
      </c>
      <c r="E29" s="18" t="s">
        <v>1309</v>
      </c>
      <c r="F29" s="18" t="s">
        <v>1333</v>
      </c>
      <c r="G29" s="18" t="s">
        <v>1334</v>
      </c>
      <c r="H29" s="18" t="s">
        <v>1087</v>
      </c>
      <c r="I29" s="18" t="s">
        <v>1211</v>
      </c>
      <c r="J29" s="18" t="s">
        <v>1115</v>
      </c>
      <c r="K29" s="18" t="s">
        <v>1183</v>
      </c>
      <c r="L29" s="18" t="s">
        <v>1164</v>
      </c>
      <c r="M29" s="18" t="s">
        <v>1335</v>
      </c>
      <c r="N29" s="18" t="s">
        <v>1244</v>
      </c>
      <c r="O29" s="18" t="s">
        <v>1142</v>
      </c>
      <c r="P29" s="18" t="s">
        <v>1109</v>
      </c>
      <c r="Q29" s="18" t="s">
        <v>1153</v>
      </c>
      <c r="R29" s="18" t="s">
        <v>1155</v>
      </c>
      <c r="S29" s="18" t="s">
        <v>1143</v>
      </c>
      <c r="T29" s="18" t="s">
        <v>1093</v>
      </c>
      <c r="U29" s="18" t="s">
        <v>1285</v>
      </c>
      <c r="V29" s="18" t="s">
        <v>1336</v>
      </c>
    </row>
    <row r="30" spans="1:22" x14ac:dyDescent="0.25">
      <c r="A30" s="3" t="s">
        <v>749</v>
      </c>
      <c r="B30" s="3" t="s">
        <v>1279</v>
      </c>
      <c r="C30" s="17" t="s">
        <v>1337</v>
      </c>
      <c r="D30" s="18" t="s">
        <v>1338</v>
      </c>
      <c r="E30" s="18" t="s">
        <v>1125</v>
      </c>
      <c r="F30" s="18" t="s">
        <v>1257</v>
      </c>
      <c r="G30" s="18" t="s">
        <v>1339</v>
      </c>
      <c r="H30" s="18" t="s">
        <v>1127</v>
      </c>
      <c r="I30" s="18" t="s">
        <v>1140</v>
      </c>
      <c r="J30" s="18" t="s">
        <v>1340</v>
      </c>
      <c r="K30" s="18" t="s">
        <v>1285</v>
      </c>
      <c r="L30" s="18" t="s">
        <v>1213</v>
      </c>
      <c r="M30" s="18" t="s">
        <v>1212</v>
      </c>
      <c r="N30" s="18" t="s">
        <v>1113</v>
      </c>
      <c r="O30" s="18" t="s">
        <v>1155</v>
      </c>
      <c r="P30" s="18" t="s">
        <v>1230</v>
      </c>
      <c r="Q30" s="18" t="s">
        <v>1136</v>
      </c>
      <c r="R30" s="18" t="s">
        <v>1230</v>
      </c>
      <c r="S30" s="18" t="s">
        <v>1113</v>
      </c>
      <c r="T30" s="18" t="s">
        <v>1232</v>
      </c>
      <c r="U30" s="18" t="s">
        <v>1254</v>
      </c>
      <c r="V30" s="18" t="s">
        <v>1341</v>
      </c>
    </row>
    <row r="31" spans="1:22" x14ac:dyDescent="0.25">
      <c r="A31" s="3" t="s">
        <v>587</v>
      </c>
      <c r="B31" s="3" t="s">
        <v>1342</v>
      </c>
      <c r="C31" s="17" t="s">
        <v>1343</v>
      </c>
      <c r="D31" s="18" t="s">
        <v>1259</v>
      </c>
      <c r="E31" s="18" t="s">
        <v>1125</v>
      </c>
      <c r="F31" s="18" t="s">
        <v>1321</v>
      </c>
      <c r="G31" s="18" t="s">
        <v>1308</v>
      </c>
      <c r="H31" s="18" t="s">
        <v>1244</v>
      </c>
      <c r="I31" s="18" t="s">
        <v>1094</v>
      </c>
      <c r="J31" s="18" t="s">
        <v>1338</v>
      </c>
      <c r="K31" s="18" t="s">
        <v>1183</v>
      </c>
      <c r="L31" s="18" t="s">
        <v>1218</v>
      </c>
      <c r="M31" s="18" t="s">
        <v>1344</v>
      </c>
      <c r="N31" s="18" t="s">
        <v>1199</v>
      </c>
      <c r="O31" s="18" t="s">
        <v>1191</v>
      </c>
      <c r="P31" s="18" t="s">
        <v>1218</v>
      </c>
      <c r="Q31" s="18" t="s">
        <v>1345</v>
      </c>
      <c r="R31" s="18" t="s">
        <v>1265</v>
      </c>
      <c r="S31" s="18" t="s">
        <v>1135</v>
      </c>
      <c r="T31" s="18" t="s">
        <v>1123</v>
      </c>
      <c r="U31" s="18" t="s">
        <v>1221</v>
      </c>
      <c r="V31" s="18" t="s">
        <v>1148</v>
      </c>
    </row>
    <row r="32" spans="1:22" x14ac:dyDescent="0.25">
      <c r="A32" s="3" t="s">
        <v>588</v>
      </c>
      <c r="B32" s="3" t="s">
        <v>1346</v>
      </c>
      <c r="C32" s="17" t="s">
        <v>1097</v>
      </c>
      <c r="D32" s="18" t="s">
        <v>1347</v>
      </c>
      <c r="E32" s="18" t="s">
        <v>1282</v>
      </c>
      <c r="F32" s="18" t="s">
        <v>1348</v>
      </c>
      <c r="G32" s="18" t="s">
        <v>1322</v>
      </c>
      <c r="H32" s="18" t="s">
        <v>1150</v>
      </c>
      <c r="I32" s="18" t="s">
        <v>1093</v>
      </c>
      <c r="J32" s="18" t="s">
        <v>1148</v>
      </c>
      <c r="K32" s="18" t="s">
        <v>1082</v>
      </c>
      <c r="L32" s="18" t="s">
        <v>1088</v>
      </c>
      <c r="M32" s="18" t="s">
        <v>1349</v>
      </c>
      <c r="N32" s="18" t="s">
        <v>1157</v>
      </c>
      <c r="O32" s="18" t="s">
        <v>1219</v>
      </c>
      <c r="P32" s="18" t="s">
        <v>1236</v>
      </c>
      <c r="Q32" s="18" t="s">
        <v>1265</v>
      </c>
      <c r="R32" s="18" t="s">
        <v>1156</v>
      </c>
      <c r="S32" s="18" t="s">
        <v>1108</v>
      </c>
      <c r="T32" s="18" t="s">
        <v>1143</v>
      </c>
      <c r="U32" s="18" t="s">
        <v>1102</v>
      </c>
      <c r="V32" s="18" t="s">
        <v>1350</v>
      </c>
    </row>
    <row r="33" spans="1:22" x14ac:dyDescent="0.25">
      <c r="A33" s="3" t="s">
        <v>750</v>
      </c>
      <c r="B33" s="3" t="s">
        <v>1279</v>
      </c>
      <c r="C33" s="17" t="s">
        <v>1246</v>
      </c>
      <c r="D33" s="18" t="s">
        <v>1297</v>
      </c>
      <c r="E33" s="18" t="s">
        <v>1309</v>
      </c>
      <c r="F33" s="18" t="s">
        <v>1351</v>
      </c>
      <c r="G33" s="18" t="s">
        <v>1352</v>
      </c>
      <c r="H33" s="18" t="s">
        <v>1157</v>
      </c>
      <c r="I33" s="18" t="s">
        <v>1164</v>
      </c>
      <c r="J33" s="18" t="s">
        <v>1353</v>
      </c>
      <c r="K33" s="18" t="s">
        <v>1265</v>
      </c>
      <c r="L33" s="18" t="s">
        <v>1218</v>
      </c>
      <c r="M33" s="18" t="s">
        <v>1354</v>
      </c>
      <c r="N33" s="18" t="s">
        <v>1123</v>
      </c>
      <c r="O33" s="18" t="s">
        <v>1285</v>
      </c>
      <c r="P33" s="18" t="s">
        <v>1252</v>
      </c>
      <c r="Q33" s="18" t="s">
        <v>1201</v>
      </c>
      <c r="R33" s="18" t="s">
        <v>1143</v>
      </c>
      <c r="S33" s="18" t="s">
        <v>1157</v>
      </c>
      <c r="T33" s="18" t="s">
        <v>1199</v>
      </c>
      <c r="U33" s="18" t="s">
        <v>1127</v>
      </c>
      <c r="V33" s="18" t="s">
        <v>1116</v>
      </c>
    </row>
    <row r="34" spans="1:22" x14ac:dyDescent="0.25">
      <c r="A34" s="3" t="s">
        <v>589</v>
      </c>
      <c r="B34" s="3" t="s">
        <v>1316</v>
      </c>
      <c r="C34" s="17" t="s">
        <v>1234</v>
      </c>
      <c r="D34" s="18" t="s">
        <v>1355</v>
      </c>
      <c r="E34" s="18" t="s">
        <v>1121</v>
      </c>
      <c r="F34" s="18" t="s">
        <v>1356</v>
      </c>
      <c r="G34" s="18" t="s">
        <v>1357</v>
      </c>
      <c r="H34" s="18" t="s">
        <v>1157</v>
      </c>
      <c r="I34" s="18" t="s">
        <v>1183</v>
      </c>
      <c r="J34" s="18" t="s">
        <v>1358</v>
      </c>
      <c r="K34" s="18" t="s">
        <v>1241</v>
      </c>
      <c r="L34" s="18" t="s">
        <v>1265</v>
      </c>
      <c r="M34" s="18" t="s">
        <v>1359</v>
      </c>
      <c r="N34" s="18" t="s">
        <v>1123</v>
      </c>
      <c r="O34" s="18" t="s">
        <v>1088</v>
      </c>
      <c r="P34" s="18" t="s">
        <v>1119</v>
      </c>
      <c r="Q34" s="18" t="s">
        <v>1087</v>
      </c>
      <c r="R34" s="18" t="s">
        <v>1243</v>
      </c>
      <c r="S34" s="18" t="s">
        <v>1199</v>
      </c>
      <c r="T34" s="18" t="s">
        <v>1171</v>
      </c>
      <c r="U34" s="18" t="s">
        <v>1092</v>
      </c>
      <c r="V34" s="18" t="s">
        <v>1116</v>
      </c>
    </row>
    <row r="35" spans="1:22" x14ac:dyDescent="0.25">
      <c r="A35" s="3" t="s">
        <v>590</v>
      </c>
      <c r="B35" s="3" t="s">
        <v>1360</v>
      </c>
      <c r="C35" s="17" t="s">
        <v>1326</v>
      </c>
      <c r="D35" s="18" t="s">
        <v>1361</v>
      </c>
      <c r="E35" s="18" t="s">
        <v>1111</v>
      </c>
      <c r="F35" s="18" t="s">
        <v>1362</v>
      </c>
      <c r="G35" s="18" t="s">
        <v>1363</v>
      </c>
      <c r="H35" s="18" t="s">
        <v>1150</v>
      </c>
      <c r="I35" s="18" t="s">
        <v>1176</v>
      </c>
      <c r="J35" s="18" t="s">
        <v>1345</v>
      </c>
      <c r="K35" s="18" t="s">
        <v>1169</v>
      </c>
      <c r="L35" s="18" t="s">
        <v>1265</v>
      </c>
      <c r="M35" s="18" t="s">
        <v>1364</v>
      </c>
      <c r="N35" s="18" t="s">
        <v>1285</v>
      </c>
      <c r="O35" s="18" t="s">
        <v>1164</v>
      </c>
      <c r="P35" s="18" t="s">
        <v>1141</v>
      </c>
      <c r="Q35" s="18" t="s">
        <v>1113</v>
      </c>
      <c r="R35" s="18" t="s">
        <v>1157</v>
      </c>
      <c r="S35" s="18" t="s">
        <v>1123</v>
      </c>
      <c r="T35" s="18" t="s">
        <v>1167</v>
      </c>
      <c r="U35" s="18" t="s">
        <v>1158</v>
      </c>
      <c r="V35" s="18" t="s">
        <v>1365</v>
      </c>
    </row>
    <row r="36" spans="1:22" x14ac:dyDescent="0.25">
      <c r="A36" s="3" t="s">
        <v>751</v>
      </c>
      <c r="B36" s="3" t="s">
        <v>1295</v>
      </c>
      <c r="C36" s="17" t="s">
        <v>1147</v>
      </c>
      <c r="D36" s="18" t="s">
        <v>1311</v>
      </c>
      <c r="E36" s="18" t="s">
        <v>1282</v>
      </c>
      <c r="F36" s="18" t="s">
        <v>1283</v>
      </c>
      <c r="G36" s="18" t="s">
        <v>1198</v>
      </c>
      <c r="H36" s="18" t="s">
        <v>1081</v>
      </c>
      <c r="I36" s="18" t="s">
        <v>1252</v>
      </c>
      <c r="J36" s="18" t="s">
        <v>1224</v>
      </c>
      <c r="K36" s="18" t="s">
        <v>1324</v>
      </c>
      <c r="L36" s="18" t="s">
        <v>1183</v>
      </c>
      <c r="M36" s="18" t="s">
        <v>1366</v>
      </c>
      <c r="N36" s="18" t="s">
        <v>1243</v>
      </c>
      <c r="O36" s="18" t="s">
        <v>1140</v>
      </c>
      <c r="P36" s="18" t="s">
        <v>1121</v>
      </c>
      <c r="Q36" s="18" t="s">
        <v>1167</v>
      </c>
      <c r="R36" s="18" t="s">
        <v>1135</v>
      </c>
      <c r="S36" s="18" t="s">
        <v>1170</v>
      </c>
      <c r="T36" s="18" t="s">
        <v>1199</v>
      </c>
      <c r="U36" s="18" t="s">
        <v>1144</v>
      </c>
      <c r="V36" s="18" t="s">
        <v>1215</v>
      </c>
    </row>
    <row r="37" spans="1:22" x14ac:dyDescent="0.25">
      <c r="A37" s="3" t="s">
        <v>591</v>
      </c>
      <c r="B37" s="3" t="s">
        <v>1367</v>
      </c>
      <c r="C37" s="17" t="s">
        <v>1097</v>
      </c>
      <c r="D37" s="18" t="s">
        <v>1368</v>
      </c>
      <c r="E37" s="18" t="s">
        <v>1260</v>
      </c>
      <c r="F37" s="18" t="s">
        <v>1369</v>
      </c>
      <c r="G37" s="18" t="s">
        <v>1370</v>
      </c>
      <c r="H37" s="18" t="s">
        <v>1243</v>
      </c>
      <c r="I37" s="18" t="s">
        <v>1253</v>
      </c>
      <c r="J37" s="18" t="s">
        <v>1371</v>
      </c>
      <c r="K37" s="18" t="s">
        <v>1091</v>
      </c>
      <c r="L37" s="18" t="s">
        <v>1088</v>
      </c>
      <c r="M37" s="18" t="s">
        <v>1372</v>
      </c>
      <c r="N37" s="18" t="s">
        <v>1108</v>
      </c>
      <c r="O37" s="18" t="s">
        <v>1082</v>
      </c>
      <c r="P37" s="18" t="s">
        <v>1231</v>
      </c>
      <c r="Q37" s="18" t="s">
        <v>1309</v>
      </c>
      <c r="R37" s="18" t="s">
        <v>1253</v>
      </c>
      <c r="S37" s="18" t="s">
        <v>1143</v>
      </c>
      <c r="T37" s="18" t="s">
        <v>1123</v>
      </c>
      <c r="U37" s="18" t="s">
        <v>1221</v>
      </c>
      <c r="V37" s="18" t="s">
        <v>1373</v>
      </c>
    </row>
    <row r="38" spans="1:22" x14ac:dyDescent="0.25">
      <c r="A38" s="3" t="s">
        <v>752</v>
      </c>
      <c r="B38" s="3" t="s">
        <v>1367</v>
      </c>
      <c r="C38" s="17" t="s">
        <v>1374</v>
      </c>
      <c r="D38" s="18" t="s">
        <v>1375</v>
      </c>
      <c r="E38" s="18" t="s">
        <v>1124</v>
      </c>
      <c r="F38" s="18" t="s">
        <v>1376</v>
      </c>
      <c r="G38" s="18" t="s">
        <v>1377</v>
      </c>
      <c r="H38" s="18" t="s">
        <v>1144</v>
      </c>
      <c r="I38" s="18" t="s">
        <v>1201</v>
      </c>
      <c r="J38" s="18" t="s">
        <v>1378</v>
      </c>
      <c r="K38" s="18" t="s">
        <v>1169</v>
      </c>
      <c r="L38" s="18" t="s">
        <v>1252</v>
      </c>
      <c r="M38" s="18" t="s">
        <v>1379</v>
      </c>
      <c r="N38" s="18" t="s">
        <v>1171</v>
      </c>
      <c r="O38" s="18" t="s">
        <v>1253</v>
      </c>
      <c r="P38" s="18" t="s">
        <v>1142</v>
      </c>
      <c r="Q38" s="18" t="s">
        <v>1231</v>
      </c>
      <c r="R38" s="18" t="s">
        <v>1285</v>
      </c>
      <c r="S38" s="18" t="s">
        <v>1157</v>
      </c>
      <c r="T38" s="18" t="s">
        <v>1093</v>
      </c>
      <c r="U38" s="18" t="s">
        <v>1167</v>
      </c>
      <c r="V38" s="18" t="s">
        <v>1373</v>
      </c>
    </row>
    <row r="39" spans="1:22" x14ac:dyDescent="0.25">
      <c r="A39" s="3" t="s">
        <v>753</v>
      </c>
      <c r="B39" s="3" t="s">
        <v>1367</v>
      </c>
      <c r="C39" s="17" t="s">
        <v>1380</v>
      </c>
      <c r="D39" s="18" t="s">
        <v>1381</v>
      </c>
      <c r="E39" s="18" t="s">
        <v>1260</v>
      </c>
      <c r="F39" s="18" t="s">
        <v>1382</v>
      </c>
      <c r="G39" s="18" t="s">
        <v>1120</v>
      </c>
      <c r="H39" s="18" t="s">
        <v>1254</v>
      </c>
      <c r="I39" s="18" t="s">
        <v>1109</v>
      </c>
      <c r="J39" s="18" t="s">
        <v>1383</v>
      </c>
      <c r="K39" s="18" t="s">
        <v>1112</v>
      </c>
      <c r="L39" s="18" t="s">
        <v>1124</v>
      </c>
      <c r="M39" s="18" t="s">
        <v>1384</v>
      </c>
      <c r="N39" s="18" t="s">
        <v>1113</v>
      </c>
      <c r="O39" s="18" t="s">
        <v>1092</v>
      </c>
      <c r="P39" s="18" t="s">
        <v>1158</v>
      </c>
      <c r="Q39" s="18" t="s">
        <v>1231</v>
      </c>
      <c r="R39" s="18" t="s">
        <v>1265</v>
      </c>
      <c r="S39" s="18" t="s">
        <v>1143</v>
      </c>
      <c r="T39" s="18" t="s">
        <v>1232</v>
      </c>
      <c r="U39" s="18" t="s">
        <v>1118</v>
      </c>
      <c r="V39" s="18" t="s">
        <v>1237</v>
      </c>
    </row>
    <row r="40" spans="1:22" x14ac:dyDescent="0.25">
      <c r="A40" s="3" t="s">
        <v>592</v>
      </c>
      <c r="B40" s="3" t="s">
        <v>1245</v>
      </c>
      <c r="C40" s="17" t="s">
        <v>1267</v>
      </c>
      <c r="D40" s="18" t="s">
        <v>1385</v>
      </c>
      <c r="E40" s="18" t="s">
        <v>1309</v>
      </c>
      <c r="F40" s="18" t="s">
        <v>1386</v>
      </c>
      <c r="G40" s="18" t="s">
        <v>1387</v>
      </c>
      <c r="H40" s="18" t="s">
        <v>1199</v>
      </c>
      <c r="I40" s="18" t="s">
        <v>1127</v>
      </c>
      <c r="J40" s="18" t="s">
        <v>1388</v>
      </c>
      <c r="K40" s="18" t="s">
        <v>1082</v>
      </c>
      <c r="L40" s="18" t="s">
        <v>1110</v>
      </c>
      <c r="M40" s="18" t="s">
        <v>1389</v>
      </c>
      <c r="N40" s="18" t="s">
        <v>1143</v>
      </c>
      <c r="O40" s="18" t="s">
        <v>1158</v>
      </c>
      <c r="P40" s="18" t="s">
        <v>1218</v>
      </c>
      <c r="Q40" s="18" t="s">
        <v>1092</v>
      </c>
      <c r="R40" s="18" t="s">
        <v>1156</v>
      </c>
      <c r="S40" s="18" t="s">
        <v>1170</v>
      </c>
      <c r="T40" s="18" t="s">
        <v>1123</v>
      </c>
      <c r="U40" s="18" t="s">
        <v>1221</v>
      </c>
      <c r="V40" s="18" t="s">
        <v>1237</v>
      </c>
    </row>
    <row r="41" spans="1:22" x14ac:dyDescent="0.25">
      <c r="A41" s="3" t="s">
        <v>593</v>
      </c>
      <c r="B41" s="3" t="s">
        <v>1390</v>
      </c>
      <c r="C41" s="17" t="s">
        <v>1391</v>
      </c>
      <c r="D41" s="18" t="s">
        <v>1186</v>
      </c>
      <c r="E41" s="18" t="s">
        <v>1309</v>
      </c>
      <c r="F41" s="18" t="s">
        <v>1182</v>
      </c>
      <c r="G41" s="18" t="s">
        <v>1392</v>
      </c>
      <c r="H41" s="18" t="s">
        <v>1243</v>
      </c>
      <c r="I41" s="18" t="s">
        <v>1285</v>
      </c>
      <c r="J41" s="18" t="s">
        <v>1393</v>
      </c>
      <c r="K41" s="18" t="s">
        <v>1252</v>
      </c>
      <c r="L41" s="18" t="s">
        <v>1218</v>
      </c>
      <c r="M41" s="18" t="s">
        <v>1394</v>
      </c>
      <c r="N41" s="18" t="s">
        <v>1087</v>
      </c>
      <c r="O41" s="18" t="s">
        <v>1119</v>
      </c>
      <c r="P41" s="18" t="s">
        <v>1236</v>
      </c>
      <c r="Q41" s="18" t="s">
        <v>1169</v>
      </c>
      <c r="R41" s="18" t="s">
        <v>1221</v>
      </c>
      <c r="S41" s="18" t="s">
        <v>1167</v>
      </c>
      <c r="T41" s="18" t="s">
        <v>1108</v>
      </c>
      <c r="U41" s="18" t="s">
        <v>1324</v>
      </c>
      <c r="V41" s="18" t="s">
        <v>1395</v>
      </c>
    </row>
    <row r="42" spans="1:22" x14ac:dyDescent="0.25">
      <c r="A42" s="3" t="s">
        <v>754</v>
      </c>
      <c r="B42" s="3" t="s">
        <v>1279</v>
      </c>
      <c r="C42" s="17" t="s">
        <v>1280</v>
      </c>
      <c r="D42" s="18" t="s">
        <v>1396</v>
      </c>
      <c r="E42" s="18" t="s">
        <v>1256</v>
      </c>
      <c r="F42" s="18" t="s">
        <v>1397</v>
      </c>
      <c r="G42" s="18" t="s">
        <v>1398</v>
      </c>
      <c r="H42" s="18" t="s">
        <v>1150</v>
      </c>
      <c r="I42" s="18" t="s">
        <v>1176</v>
      </c>
      <c r="J42" s="18" t="s">
        <v>1217</v>
      </c>
      <c r="K42" s="18" t="s">
        <v>1135</v>
      </c>
      <c r="L42" s="18" t="s">
        <v>1155</v>
      </c>
      <c r="M42" s="18" t="s">
        <v>1399</v>
      </c>
      <c r="N42" s="18" t="s">
        <v>1127</v>
      </c>
      <c r="O42" s="18" t="s">
        <v>1103</v>
      </c>
      <c r="P42" s="18" t="s">
        <v>1174</v>
      </c>
      <c r="Q42" s="18" t="s">
        <v>1135</v>
      </c>
      <c r="R42" s="18" t="s">
        <v>1170</v>
      </c>
      <c r="S42" s="18" t="s">
        <v>1113</v>
      </c>
      <c r="T42" s="18" t="s">
        <v>1081</v>
      </c>
      <c r="U42" s="18" t="s">
        <v>1092</v>
      </c>
      <c r="V42" s="18" t="s">
        <v>1268</v>
      </c>
    </row>
    <row r="43" spans="1:22" x14ac:dyDescent="0.25">
      <c r="A43" s="3" t="s">
        <v>594</v>
      </c>
      <c r="B43" s="3" t="s">
        <v>1146</v>
      </c>
      <c r="C43" s="17" t="s">
        <v>1343</v>
      </c>
      <c r="D43" s="18" t="s">
        <v>1400</v>
      </c>
      <c r="E43" s="18" t="s">
        <v>1125</v>
      </c>
      <c r="F43" s="18" t="s">
        <v>1401</v>
      </c>
      <c r="G43" s="18" t="s">
        <v>1370</v>
      </c>
      <c r="H43" s="18" t="s">
        <v>1108</v>
      </c>
      <c r="I43" s="18" t="s">
        <v>1158</v>
      </c>
      <c r="J43" s="18" t="s">
        <v>1353</v>
      </c>
      <c r="K43" s="18" t="s">
        <v>1102</v>
      </c>
      <c r="L43" s="18" t="s">
        <v>1213</v>
      </c>
      <c r="M43" s="18" t="s">
        <v>1402</v>
      </c>
      <c r="N43" s="18" t="s">
        <v>1170</v>
      </c>
      <c r="O43" s="18" t="s">
        <v>1191</v>
      </c>
      <c r="P43" s="18" t="s">
        <v>1140</v>
      </c>
      <c r="Q43" s="18" t="s">
        <v>1125</v>
      </c>
      <c r="R43" s="18" t="s">
        <v>1169</v>
      </c>
      <c r="S43" s="18" t="s">
        <v>1081</v>
      </c>
      <c r="T43" s="18" t="s">
        <v>1199</v>
      </c>
      <c r="U43" s="18" t="s">
        <v>1155</v>
      </c>
      <c r="V43" s="18" t="s">
        <v>1268</v>
      </c>
    </row>
    <row r="44" spans="1:22" x14ac:dyDescent="0.25">
      <c r="A44" s="3" t="s">
        <v>755</v>
      </c>
      <c r="B44" s="3" t="s">
        <v>1403</v>
      </c>
      <c r="C44" s="17" t="s">
        <v>1404</v>
      </c>
      <c r="D44" s="18" t="s">
        <v>1247</v>
      </c>
      <c r="E44" s="18" t="s">
        <v>1272</v>
      </c>
      <c r="F44" s="18" t="s">
        <v>1405</v>
      </c>
      <c r="G44" s="18" t="s">
        <v>1406</v>
      </c>
      <c r="H44" s="18" t="s">
        <v>1170</v>
      </c>
      <c r="I44" s="18" t="s">
        <v>1285</v>
      </c>
      <c r="J44" s="18" t="s">
        <v>1407</v>
      </c>
      <c r="K44" s="18" t="s">
        <v>1230</v>
      </c>
      <c r="L44" s="18" t="s">
        <v>1142</v>
      </c>
      <c r="M44" s="18" t="s">
        <v>1408</v>
      </c>
      <c r="N44" s="18" t="s">
        <v>1081</v>
      </c>
      <c r="O44" s="18" t="s">
        <v>1119</v>
      </c>
      <c r="P44" s="18" t="s">
        <v>1178</v>
      </c>
      <c r="Q44" s="18" t="s">
        <v>1155</v>
      </c>
      <c r="R44" s="18" t="s">
        <v>1127</v>
      </c>
      <c r="S44" s="18" t="s">
        <v>1221</v>
      </c>
      <c r="T44" s="18" t="s">
        <v>1244</v>
      </c>
      <c r="U44" s="18" t="s">
        <v>1144</v>
      </c>
      <c r="V44" s="18" t="s">
        <v>1225</v>
      </c>
    </row>
    <row r="45" spans="1:22" x14ac:dyDescent="0.25">
      <c r="A45" s="3" t="s">
        <v>756</v>
      </c>
      <c r="B45" s="3" t="s">
        <v>1409</v>
      </c>
      <c r="C45" s="17" t="s">
        <v>1076</v>
      </c>
      <c r="D45" s="18" t="s">
        <v>1410</v>
      </c>
      <c r="E45" s="18" t="s">
        <v>1227</v>
      </c>
      <c r="F45" s="18" t="s">
        <v>1411</v>
      </c>
      <c r="G45" s="18" t="s">
        <v>1412</v>
      </c>
      <c r="H45" s="18" t="s">
        <v>1087</v>
      </c>
      <c r="I45" s="18" t="s">
        <v>1231</v>
      </c>
      <c r="J45" s="18" t="s">
        <v>1209</v>
      </c>
      <c r="K45" s="18" t="s">
        <v>1164</v>
      </c>
      <c r="L45" s="18" t="s">
        <v>1231</v>
      </c>
      <c r="M45" s="18" t="s">
        <v>1107</v>
      </c>
      <c r="N45" s="18" t="s">
        <v>1199</v>
      </c>
      <c r="O45" s="18" t="s">
        <v>1167</v>
      </c>
      <c r="P45" s="18" t="s">
        <v>1221</v>
      </c>
      <c r="Q45" s="18" t="s">
        <v>1191</v>
      </c>
      <c r="R45" s="18" t="s">
        <v>1092</v>
      </c>
      <c r="S45" s="18" t="s">
        <v>1108</v>
      </c>
      <c r="T45" s="18" t="s">
        <v>1176</v>
      </c>
      <c r="U45" s="18" t="s">
        <v>1156</v>
      </c>
      <c r="V45" s="18" t="s">
        <v>1257</v>
      </c>
    </row>
    <row r="46" spans="1:22" x14ac:dyDescent="0.25">
      <c r="A46" s="3" t="s">
        <v>595</v>
      </c>
      <c r="B46" s="3" t="s">
        <v>1129</v>
      </c>
      <c r="C46" s="17" t="s">
        <v>1223</v>
      </c>
      <c r="D46" s="18" t="s">
        <v>1115</v>
      </c>
      <c r="E46" s="18" t="s">
        <v>1152</v>
      </c>
      <c r="F46" s="18" t="s">
        <v>1182</v>
      </c>
      <c r="G46" s="18" t="s">
        <v>1269</v>
      </c>
      <c r="H46" s="18" t="s">
        <v>1087</v>
      </c>
      <c r="I46" s="18" t="s">
        <v>1231</v>
      </c>
      <c r="J46" s="18" t="s">
        <v>1413</v>
      </c>
      <c r="K46" s="18" t="s">
        <v>1253</v>
      </c>
      <c r="L46" s="18" t="s">
        <v>1082</v>
      </c>
      <c r="M46" s="18" t="s">
        <v>1414</v>
      </c>
      <c r="N46" s="18" t="s">
        <v>1087</v>
      </c>
      <c r="O46" s="18" t="s">
        <v>1415</v>
      </c>
      <c r="P46" s="18" t="s">
        <v>1416</v>
      </c>
      <c r="Q46" s="18" t="s">
        <v>1156</v>
      </c>
      <c r="R46" s="18" t="s">
        <v>1143</v>
      </c>
      <c r="S46" s="18" t="s">
        <v>1113</v>
      </c>
      <c r="T46" s="18" t="s">
        <v>1199</v>
      </c>
      <c r="U46" s="18" t="s">
        <v>1087</v>
      </c>
      <c r="V46" s="18" t="s">
        <v>1257</v>
      </c>
    </row>
    <row r="47" spans="1:22" x14ac:dyDescent="0.25">
      <c r="A47" s="3" t="s">
        <v>596</v>
      </c>
      <c r="B47" s="3" t="s">
        <v>1204</v>
      </c>
      <c r="C47" s="17" t="s">
        <v>1320</v>
      </c>
      <c r="D47" s="18" t="s">
        <v>1417</v>
      </c>
      <c r="E47" s="18" t="s">
        <v>1110</v>
      </c>
      <c r="F47" s="18" t="s">
        <v>1418</v>
      </c>
      <c r="G47" s="18" t="s">
        <v>1419</v>
      </c>
      <c r="H47" s="18" t="s">
        <v>1102</v>
      </c>
      <c r="I47" s="18" t="s">
        <v>1119</v>
      </c>
      <c r="J47" s="18" t="s">
        <v>1387</v>
      </c>
      <c r="K47" s="18" t="s">
        <v>1221</v>
      </c>
      <c r="L47" s="18" t="s">
        <v>1102</v>
      </c>
      <c r="M47" s="18" t="s">
        <v>1420</v>
      </c>
      <c r="N47" s="18" t="s">
        <v>1232</v>
      </c>
      <c r="O47" s="18" t="s">
        <v>1087</v>
      </c>
      <c r="P47" s="18" t="s">
        <v>1092</v>
      </c>
      <c r="Q47" s="18" t="s">
        <v>1167</v>
      </c>
      <c r="R47" s="18" t="s">
        <v>1254</v>
      </c>
      <c r="S47" s="18" t="s">
        <v>1199</v>
      </c>
      <c r="T47" s="18" t="s">
        <v>1176</v>
      </c>
      <c r="U47" s="18" t="s">
        <v>1135</v>
      </c>
      <c r="V47" s="18" t="s">
        <v>1257</v>
      </c>
    </row>
    <row r="48" spans="1:22" x14ac:dyDescent="0.25">
      <c r="A48" s="3" t="s">
        <v>597</v>
      </c>
      <c r="B48" s="3" t="s">
        <v>1245</v>
      </c>
      <c r="C48" s="17" t="s">
        <v>1320</v>
      </c>
      <c r="D48" s="18" t="s">
        <v>1115</v>
      </c>
      <c r="E48" s="18" t="s">
        <v>1219</v>
      </c>
      <c r="F48" s="18" t="s">
        <v>1405</v>
      </c>
      <c r="G48" s="18" t="s">
        <v>1421</v>
      </c>
      <c r="H48" s="18" t="s">
        <v>1254</v>
      </c>
      <c r="I48" s="18" t="s">
        <v>1241</v>
      </c>
      <c r="J48" s="18" t="s">
        <v>1422</v>
      </c>
      <c r="K48" s="18" t="s">
        <v>1221</v>
      </c>
      <c r="L48" s="18" t="s">
        <v>1285</v>
      </c>
      <c r="M48" s="18" t="s">
        <v>1423</v>
      </c>
      <c r="N48" s="18" t="s">
        <v>1170</v>
      </c>
      <c r="O48" s="18" t="s">
        <v>1155</v>
      </c>
      <c r="P48" s="18" t="s">
        <v>1252</v>
      </c>
      <c r="Q48" s="18" t="s">
        <v>1164</v>
      </c>
      <c r="R48" s="18" t="s">
        <v>1156</v>
      </c>
      <c r="S48" s="18" t="s">
        <v>1170</v>
      </c>
      <c r="T48" s="18" t="s">
        <v>1093</v>
      </c>
      <c r="U48" s="18" t="s">
        <v>1155</v>
      </c>
      <c r="V48" s="18" t="s">
        <v>1299</v>
      </c>
    </row>
    <row r="49" spans="1:22" x14ac:dyDescent="0.25">
      <c r="A49" s="3" t="s">
        <v>757</v>
      </c>
      <c r="B49" s="3" t="s">
        <v>95</v>
      </c>
      <c r="C49" s="17" t="s">
        <v>1424</v>
      </c>
      <c r="D49" s="18" t="s">
        <v>1311</v>
      </c>
      <c r="E49" s="18" t="s">
        <v>1260</v>
      </c>
      <c r="F49" s="18" t="s">
        <v>1425</v>
      </c>
      <c r="G49" s="18" t="s">
        <v>1426</v>
      </c>
      <c r="H49" s="18" t="s">
        <v>1081</v>
      </c>
      <c r="I49" s="18" t="s">
        <v>1183</v>
      </c>
      <c r="J49" s="18" t="s">
        <v>1209</v>
      </c>
      <c r="K49" s="18" t="s">
        <v>1230</v>
      </c>
      <c r="L49" s="18" t="s">
        <v>1126</v>
      </c>
      <c r="M49" s="18" t="s">
        <v>1366</v>
      </c>
      <c r="N49" s="18" t="s">
        <v>1171</v>
      </c>
      <c r="O49" s="18" t="s">
        <v>1324</v>
      </c>
      <c r="P49" s="18" t="s">
        <v>1230</v>
      </c>
      <c r="Q49" s="18" t="s">
        <v>1211</v>
      </c>
      <c r="R49" s="18" t="s">
        <v>1155</v>
      </c>
      <c r="S49" s="18" t="s">
        <v>1127</v>
      </c>
      <c r="T49" s="18" t="s">
        <v>1232</v>
      </c>
      <c r="U49" s="18" t="s">
        <v>1092</v>
      </c>
      <c r="V49" s="18" t="s">
        <v>1427</v>
      </c>
    </row>
    <row r="50" spans="1:22" x14ac:dyDescent="0.25">
      <c r="A50" s="3" t="s">
        <v>598</v>
      </c>
      <c r="B50" s="3" t="s">
        <v>1346</v>
      </c>
      <c r="C50" s="17" t="s">
        <v>1195</v>
      </c>
      <c r="D50" s="18" t="s">
        <v>1371</v>
      </c>
      <c r="E50" s="18" t="s">
        <v>1219</v>
      </c>
      <c r="F50" s="18" t="s">
        <v>1428</v>
      </c>
      <c r="G50" s="18" t="s">
        <v>1189</v>
      </c>
      <c r="H50" s="18" t="s">
        <v>1176</v>
      </c>
      <c r="I50" s="18" t="s">
        <v>1232</v>
      </c>
      <c r="J50" s="18" t="s">
        <v>1275</v>
      </c>
      <c r="K50" s="18" t="s">
        <v>1230</v>
      </c>
      <c r="L50" s="18" t="s">
        <v>1191</v>
      </c>
      <c r="M50" s="18" t="s">
        <v>1429</v>
      </c>
      <c r="N50" s="18" t="s">
        <v>1230</v>
      </c>
      <c r="O50" s="18" t="s">
        <v>1141</v>
      </c>
      <c r="P50" s="18" t="s">
        <v>1430</v>
      </c>
      <c r="Q50" s="18" t="s">
        <v>1156</v>
      </c>
      <c r="R50" s="18" t="s">
        <v>1156</v>
      </c>
      <c r="S50" s="18" t="s">
        <v>1170</v>
      </c>
      <c r="T50" s="18" t="s">
        <v>1093</v>
      </c>
      <c r="U50" s="18" t="s">
        <v>1155</v>
      </c>
      <c r="V50" s="18" t="s">
        <v>1427</v>
      </c>
    </row>
    <row r="51" spans="1:22" x14ac:dyDescent="0.25">
      <c r="A51" s="3" t="s">
        <v>758</v>
      </c>
      <c r="B51" s="3" t="s">
        <v>1431</v>
      </c>
      <c r="C51" s="17" t="s">
        <v>1432</v>
      </c>
      <c r="D51" s="18" t="s">
        <v>1433</v>
      </c>
      <c r="E51" s="18" t="s">
        <v>1119</v>
      </c>
      <c r="F51" s="18" t="s">
        <v>1434</v>
      </c>
      <c r="G51" s="18" t="s">
        <v>1419</v>
      </c>
      <c r="H51" s="18" t="s">
        <v>1143</v>
      </c>
      <c r="I51" s="18" t="s">
        <v>1164</v>
      </c>
      <c r="J51" s="18" t="s">
        <v>1435</v>
      </c>
      <c r="K51" s="18" t="s">
        <v>1102</v>
      </c>
      <c r="L51" s="18" t="s">
        <v>1241</v>
      </c>
      <c r="M51" s="18" t="s">
        <v>1436</v>
      </c>
      <c r="N51" s="18" t="s">
        <v>1123</v>
      </c>
      <c r="O51" s="18" t="s">
        <v>1183</v>
      </c>
      <c r="P51" s="18" t="s">
        <v>1191</v>
      </c>
      <c r="Q51" s="18" t="s">
        <v>1201</v>
      </c>
      <c r="R51" s="18" t="s">
        <v>1143</v>
      </c>
      <c r="S51" s="18" t="s">
        <v>1170</v>
      </c>
      <c r="T51" s="18" t="s">
        <v>1232</v>
      </c>
      <c r="U51" s="18" t="s">
        <v>1102</v>
      </c>
      <c r="V51" s="18" t="s">
        <v>1427</v>
      </c>
    </row>
    <row r="52" spans="1:22" x14ac:dyDescent="0.25">
      <c r="A52" s="3" t="s">
        <v>599</v>
      </c>
      <c r="B52" s="3" t="s">
        <v>1305</v>
      </c>
      <c r="C52" s="17" t="s">
        <v>1296</v>
      </c>
      <c r="D52" s="18" t="s">
        <v>1437</v>
      </c>
      <c r="E52" s="18" t="s">
        <v>1282</v>
      </c>
      <c r="F52" s="18" t="s">
        <v>1434</v>
      </c>
      <c r="G52" s="18" t="s">
        <v>1438</v>
      </c>
      <c r="H52" s="18" t="s">
        <v>1150</v>
      </c>
      <c r="I52" s="18" t="s">
        <v>1176</v>
      </c>
      <c r="J52" s="18" t="s">
        <v>1395</v>
      </c>
      <c r="K52" s="18" t="s">
        <v>1285</v>
      </c>
      <c r="L52" s="18" t="s">
        <v>1164</v>
      </c>
      <c r="M52" s="18" t="s">
        <v>1439</v>
      </c>
      <c r="N52" s="18" t="s">
        <v>1102</v>
      </c>
      <c r="O52" s="18" t="s">
        <v>1211</v>
      </c>
      <c r="P52" s="18" t="s">
        <v>1187</v>
      </c>
      <c r="Q52" s="18" t="s">
        <v>1127</v>
      </c>
      <c r="R52" s="18" t="s">
        <v>1143</v>
      </c>
      <c r="S52" s="18" t="s">
        <v>1244</v>
      </c>
      <c r="T52" s="18" t="s">
        <v>1135</v>
      </c>
      <c r="U52" s="18" t="s">
        <v>1324</v>
      </c>
      <c r="V52" s="18" t="s">
        <v>1291</v>
      </c>
    </row>
    <row r="53" spans="1:22" x14ac:dyDescent="0.25">
      <c r="A53" s="3" t="s">
        <v>600</v>
      </c>
      <c r="B53" s="3" t="s">
        <v>1390</v>
      </c>
      <c r="C53" s="17" t="s">
        <v>1391</v>
      </c>
      <c r="D53" s="18" t="s">
        <v>1440</v>
      </c>
      <c r="E53" s="18" t="s">
        <v>1211</v>
      </c>
      <c r="F53" s="18" t="s">
        <v>1425</v>
      </c>
      <c r="G53" s="18" t="s">
        <v>1264</v>
      </c>
      <c r="H53" s="18" t="s">
        <v>1170</v>
      </c>
      <c r="I53" s="18" t="s">
        <v>1324</v>
      </c>
      <c r="J53" s="18" t="s">
        <v>1270</v>
      </c>
      <c r="K53" s="18" t="s">
        <v>1265</v>
      </c>
      <c r="L53" s="18" t="s">
        <v>1091</v>
      </c>
      <c r="M53" s="18" t="s">
        <v>1441</v>
      </c>
      <c r="N53" s="18" t="s">
        <v>1171</v>
      </c>
      <c r="O53" s="18" t="s">
        <v>1092</v>
      </c>
      <c r="P53" s="18" t="s">
        <v>1155</v>
      </c>
      <c r="Q53" s="18" t="s">
        <v>1111</v>
      </c>
      <c r="R53" s="18" t="s">
        <v>1324</v>
      </c>
      <c r="S53" s="18" t="s">
        <v>1135</v>
      </c>
      <c r="T53" s="18" t="s">
        <v>1171</v>
      </c>
      <c r="U53" s="18" t="s">
        <v>1087</v>
      </c>
      <c r="V53" s="18" t="s">
        <v>1442</v>
      </c>
    </row>
    <row r="54" spans="1:22" x14ac:dyDescent="0.25">
      <c r="A54" s="3" t="s">
        <v>759</v>
      </c>
      <c r="B54" s="3" t="s">
        <v>1194</v>
      </c>
      <c r="C54" s="17" t="s">
        <v>1274</v>
      </c>
      <c r="D54" s="18" t="s">
        <v>1317</v>
      </c>
      <c r="E54" s="18" t="s">
        <v>1211</v>
      </c>
      <c r="F54" s="18" t="s">
        <v>1443</v>
      </c>
      <c r="G54" s="18" t="s">
        <v>1444</v>
      </c>
      <c r="H54" s="18" t="s">
        <v>1158</v>
      </c>
      <c r="I54" s="18" t="s">
        <v>1141</v>
      </c>
      <c r="J54" s="18" t="s">
        <v>1378</v>
      </c>
      <c r="K54" s="18" t="s">
        <v>1167</v>
      </c>
      <c r="L54" s="18" t="s">
        <v>1118</v>
      </c>
      <c r="M54" s="18" t="s">
        <v>1302</v>
      </c>
      <c r="N54" s="18" t="s">
        <v>1123</v>
      </c>
      <c r="O54" s="18" t="s">
        <v>1169</v>
      </c>
      <c r="P54" s="18" t="s">
        <v>1213</v>
      </c>
      <c r="Q54" s="18" t="s">
        <v>1221</v>
      </c>
      <c r="R54" s="18" t="s">
        <v>1157</v>
      </c>
      <c r="S54" s="18" t="s">
        <v>1081</v>
      </c>
      <c r="T54" s="18" t="s">
        <v>1093</v>
      </c>
      <c r="U54" s="18" t="s">
        <v>1156</v>
      </c>
      <c r="V54" s="18" t="s">
        <v>1442</v>
      </c>
    </row>
    <row r="55" spans="1:22" x14ac:dyDescent="0.25">
      <c r="A55" s="3" t="s">
        <v>760</v>
      </c>
      <c r="B55" s="3" t="s">
        <v>1445</v>
      </c>
      <c r="C55" s="17" t="s">
        <v>1130</v>
      </c>
      <c r="D55" s="18" t="s">
        <v>1388</v>
      </c>
      <c r="E55" s="18" t="s">
        <v>1309</v>
      </c>
      <c r="F55" s="18" t="s">
        <v>1434</v>
      </c>
      <c r="G55" s="18" t="s">
        <v>1446</v>
      </c>
      <c r="H55" s="18" t="s">
        <v>1150</v>
      </c>
      <c r="I55" s="18" t="s">
        <v>1150</v>
      </c>
      <c r="J55" s="18" t="s">
        <v>1447</v>
      </c>
      <c r="K55" s="18" t="s">
        <v>1213</v>
      </c>
      <c r="L55" s="18" t="s">
        <v>1136</v>
      </c>
      <c r="M55" s="18" t="s">
        <v>1448</v>
      </c>
      <c r="N55" s="18" t="s">
        <v>1241</v>
      </c>
      <c r="O55" s="18" t="s">
        <v>1103</v>
      </c>
      <c r="P55" s="18" t="s">
        <v>1106</v>
      </c>
      <c r="Q55" s="18" t="s">
        <v>1092</v>
      </c>
      <c r="R55" s="18" t="s">
        <v>1156</v>
      </c>
      <c r="S55" s="18" t="s">
        <v>1243</v>
      </c>
      <c r="T55" s="18" t="s">
        <v>1199</v>
      </c>
      <c r="U55" s="18" t="s">
        <v>1092</v>
      </c>
      <c r="V55" s="18" t="s">
        <v>1442</v>
      </c>
    </row>
    <row r="56" spans="1:22" x14ac:dyDescent="0.25">
      <c r="A56" s="3" t="s">
        <v>761</v>
      </c>
      <c r="B56" s="3" t="s">
        <v>1096</v>
      </c>
      <c r="C56" s="17" t="s">
        <v>1449</v>
      </c>
      <c r="D56" s="18" t="s">
        <v>1381</v>
      </c>
      <c r="E56" s="18" t="s">
        <v>1309</v>
      </c>
      <c r="F56" s="18" t="s">
        <v>1450</v>
      </c>
      <c r="G56" s="18" t="s">
        <v>1451</v>
      </c>
      <c r="H56" s="18" t="s">
        <v>1150</v>
      </c>
      <c r="I56" s="18" t="s">
        <v>1150</v>
      </c>
      <c r="J56" s="18" t="s">
        <v>1452</v>
      </c>
      <c r="K56" s="18" t="s">
        <v>1252</v>
      </c>
      <c r="L56" s="18" t="s">
        <v>1125</v>
      </c>
      <c r="M56" s="18" t="s">
        <v>1453</v>
      </c>
      <c r="N56" s="18" t="s">
        <v>1094</v>
      </c>
      <c r="O56" s="18" t="s">
        <v>1236</v>
      </c>
      <c r="P56" s="18" t="s">
        <v>1430</v>
      </c>
      <c r="Q56" s="18" t="s">
        <v>1254</v>
      </c>
      <c r="R56" s="18" t="s">
        <v>1324</v>
      </c>
      <c r="S56" s="18" t="s">
        <v>1113</v>
      </c>
      <c r="T56" s="18" t="s">
        <v>1081</v>
      </c>
      <c r="U56" s="18" t="s">
        <v>1241</v>
      </c>
      <c r="V56" s="18" t="s">
        <v>1351</v>
      </c>
    </row>
    <row r="57" spans="1:22" x14ac:dyDescent="0.25">
      <c r="A57" s="3" t="s">
        <v>601</v>
      </c>
      <c r="B57" s="3" t="s">
        <v>1346</v>
      </c>
      <c r="C57" s="17" t="s">
        <v>1332</v>
      </c>
      <c r="D57" s="18" t="s">
        <v>1247</v>
      </c>
      <c r="E57" s="18" t="s">
        <v>1211</v>
      </c>
      <c r="F57" s="18" t="s">
        <v>1454</v>
      </c>
      <c r="G57" s="18" t="s">
        <v>1455</v>
      </c>
      <c r="H57" s="18" t="s">
        <v>1127</v>
      </c>
      <c r="I57" s="18" t="s">
        <v>1112</v>
      </c>
      <c r="J57" s="18" t="s">
        <v>1456</v>
      </c>
      <c r="K57" s="18" t="s">
        <v>1169</v>
      </c>
      <c r="L57" s="18" t="s">
        <v>1183</v>
      </c>
      <c r="M57" s="18" t="s">
        <v>1457</v>
      </c>
      <c r="N57" s="18" t="s">
        <v>1171</v>
      </c>
      <c r="O57" s="18" t="s">
        <v>1102</v>
      </c>
      <c r="P57" s="18" t="s">
        <v>1285</v>
      </c>
      <c r="Q57" s="18" t="s">
        <v>1088</v>
      </c>
      <c r="R57" s="18" t="s">
        <v>1156</v>
      </c>
      <c r="S57" s="18" t="s">
        <v>1081</v>
      </c>
      <c r="T57" s="18" t="s">
        <v>1093</v>
      </c>
      <c r="U57" s="18" t="s">
        <v>1144</v>
      </c>
      <c r="V57" s="18" t="s">
        <v>1351</v>
      </c>
    </row>
    <row r="58" spans="1:22" x14ac:dyDescent="0.25">
      <c r="A58" s="3" t="s">
        <v>762</v>
      </c>
      <c r="B58" s="3" t="s">
        <v>1204</v>
      </c>
      <c r="C58" s="17" t="s">
        <v>1404</v>
      </c>
      <c r="D58" s="18" t="s">
        <v>1458</v>
      </c>
      <c r="E58" s="18" t="s">
        <v>1231</v>
      </c>
      <c r="F58" s="18" t="s">
        <v>1428</v>
      </c>
      <c r="G58" s="18" t="s">
        <v>1459</v>
      </c>
      <c r="H58" s="18" t="s">
        <v>1087</v>
      </c>
      <c r="I58" s="18" t="s">
        <v>1110</v>
      </c>
      <c r="J58" s="18" t="s">
        <v>1186</v>
      </c>
      <c r="K58" s="18" t="s">
        <v>1252</v>
      </c>
      <c r="L58" s="18" t="s">
        <v>1142</v>
      </c>
      <c r="M58" s="18" t="s">
        <v>1420</v>
      </c>
      <c r="N58" s="18" t="s">
        <v>1232</v>
      </c>
      <c r="O58" s="18" t="s">
        <v>1135</v>
      </c>
      <c r="P58" s="18" t="s">
        <v>1087</v>
      </c>
      <c r="Q58" s="18" t="s">
        <v>1155</v>
      </c>
      <c r="R58" s="18" t="s">
        <v>1157</v>
      </c>
      <c r="S58" s="18" t="s">
        <v>1108</v>
      </c>
      <c r="T58" s="18" t="s">
        <v>1093</v>
      </c>
      <c r="U58" s="18" t="s">
        <v>1135</v>
      </c>
      <c r="V58" s="18" t="s">
        <v>1351</v>
      </c>
    </row>
    <row r="59" spans="1:22" x14ac:dyDescent="0.25">
      <c r="A59" s="3" t="s">
        <v>763</v>
      </c>
      <c r="B59" s="3" t="s">
        <v>1316</v>
      </c>
      <c r="C59" s="17" t="s">
        <v>1460</v>
      </c>
      <c r="D59" s="18" t="s">
        <v>1461</v>
      </c>
      <c r="E59" s="18" t="s">
        <v>1260</v>
      </c>
      <c r="F59" s="18" t="s">
        <v>1454</v>
      </c>
      <c r="G59" s="18" t="s">
        <v>1284</v>
      </c>
      <c r="H59" s="18" t="s">
        <v>1144</v>
      </c>
      <c r="I59" s="18" t="s">
        <v>1140</v>
      </c>
      <c r="J59" s="18" t="s">
        <v>1358</v>
      </c>
      <c r="K59" s="18" t="s">
        <v>1092</v>
      </c>
      <c r="L59" s="18" t="s">
        <v>1158</v>
      </c>
      <c r="M59" s="18" t="s">
        <v>1462</v>
      </c>
      <c r="N59" s="18" t="s">
        <v>1170</v>
      </c>
      <c r="O59" s="18" t="s">
        <v>1142</v>
      </c>
      <c r="P59" s="18" t="s">
        <v>1136</v>
      </c>
      <c r="Q59" s="18" t="s">
        <v>1118</v>
      </c>
      <c r="R59" s="18" t="s">
        <v>1127</v>
      </c>
      <c r="S59" s="18" t="s">
        <v>1170</v>
      </c>
      <c r="T59" s="18" t="s">
        <v>1232</v>
      </c>
      <c r="U59" s="18" t="s">
        <v>1092</v>
      </c>
      <c r="V59" s="18" t="s">
        <v>1463</v>
      </c>
    </row>
    <row r="60" spans="1:22" x14ac:dyDescent="0.25">
      <c r="A60" s="3" t="s">
        <v>602</v>
      </c>
      <c r="B60" s="3" t="s">
        <v>1075</v>
      </c>
      <c r="C60" s="17" t="s">
        <v>1223</v>
      </c>
      <c r="D60" s="18" t="s">
        <v>1318</v>
      </c>
      <c r="E60" s="18" t="s">
        <v>1219</v>
      </c>
      <c r="F60" s="18" t="s">
        <v>1434</v>
      </c>
      <c r="G60" s="18" t="s">
        <v>1464</v>
      </c>
      <c r="H60" s="18" t="s">
        <v>1093</v>
      </c>
      <c r="I60" s="18" t="s">
        <v>1123</v>
      </c>
      <c r="J60" s="18" t="s">
        <v>1393</v>
      </c>
      <c r="K60" s="18" t="s">
        <v>1118</v>
      </c>
      <c r="L60" s="18" t="s">
        <v>1169</v>
      </c>
      <c r="M60" s="18" t="s">
        <v>1180</v>
      </c>
      <c r="N60" s="18" t="s">
        <v>1213</v>
      </c>
      <c r="O60" s="18" t="s">
        <v>1140</v>
      </c>
      <c r="P60" s="18" t="s">
        <v>1465</v>
      </c>
      <c r="Q60" s="18" t="s">
        <v>1113</v>
      </c>
      <c r="R60" s="18" t="s">
        <v>1087</v>
      </c>
      <c r="S60" s="18" t="s">
        <v>1199</v>
      </c>
      <c r="T60" s="18" t="s">
        <v>1171</v>
      </c>
      <c r="U60" s="18" t="s">
        <v>1155</v>
      </c>
      <c r="V60" s="18" t="s">
        <v>1397</v>
      </c>
    </row>
    <row r="61" spans="1:22" x14ac:dyDescent="0.25">
      <c r="A61" s="3" t="s">
        <v>603</v>
      </c>
      <c r="B61" s="3" t="s">
        <v>1072</v>
      </c>
      <c r="C61" s="17" t="s">
        <v>1185</v>
      </c>
      <c r="D61" s="18" t="s">
        <v>1466</v>
      </c>
      <c r="E61" s="18" t="s">
        <v>1109</v>
      </c>
      <c r="F61" s="18" t="s">
        <v>1467</v>
      </c>
      <c r="G61" s="18" t="s">
        <v>1468</v>
      </c>
      <c r="H61" s="18" t="s">
        <v>1087</v>
      </c>
      <c r="I61" s="18" t="s">
        <v>1211</v>
      </c>
      <c r="J61" s="18" t="s">
        <v>1400</v>
      </c>
      <c r="K61" s="18" t="s">
        <v>1082</v>
      </c>
      <c r="L61" s="18" t="s">
        <v>1136</v>
      </c>
      <c r="M61" s="18" t="s">
        <v>1469</v>
      </c>
      <c r="N61" s="18" t="s">
        <v>1232</v>
      </c>
      <c r="O61" s="18" t="s">
        <v>1143</v>
      </c>
      <c r="P61" s="18" t="s">
        <v>1087</v>
      </c>
      <c r="Q61" s="18" t="s">
        <v>1092</v>
      </c>
      <c r="R61" s="18" t="s">
        <v>1081</v>
      </c>
      <c r="S61" s="18" t="s">
        <v>1243</v>
      </c>
      <c r="T61" s="18" t="s">
        <v>1176</v>
      </c>
      <c r="U61" s="18" t="s">
        <v>1081</v>
      </c>
      <c r="V61" s="18" t="s">
        <v>1397</v>
      </c>
    </row>
    <row r="62" spans="1:22" x14ac:dyDescent="0.25">
      <c r="A62" s="3" t="s">
        <v>764</v>
      </c>
      <c r="B62" s="3" t="s">
        <v>1445</v>
      </c>
      <c r="C62" s="17" t="s">
        <v>1449</v>
      </c>
      <c r="D62" s="18" t="s">
        <v>1470</v>
      </c>
      <c r="E62" s="18" t="s">
        <v>1140</v>
      </c>
      <c r="F62" s="18" t="s">
        <v>1348</v>
      </c>
      <c r="G62" s="18" t="s">
        <v>1471</v>
      </c>
      <c r="H62" s="18" t="s">
        <v>1087</v>
      </c>
      <c r="I62" s="18" t="s">
        <v>1201</v>
      </c>
      <c r="J62" s="18" t="s">
        <v>1472</v>
      </c>
      <c r="K62" s="18" t="s">
        <v>1158</v>
      </c>
      <c r="L62" s="18" t="s">
        <v>1252</v>
      </c>
      <c r="M62" s="18" t="s">
        <v>1473</v>
      </c>
      <c r="N62" s="18" t="s">
        <v>1199</v>
      </c>
      <c r="O62" s="18" t="s">
        <v>1144</v>
      </c>
      <c r="P62" s="18" t="s">
        <v>1155</v>
      </c>
      <c r="Q62" s="18" t="s">
        <v>1125</v>
      </c>
      <c r="R62" s="18" t="s">
        <v>1156</v>
      </c>
      <c r="S62" s="18" t="s">
        <v>1243</v>
      </c>
      <c r="T62" s="18" t="s">
        <v>1176</v>
      </c>
      <c r="U62" s="18" t="s">
        <v>1143</v>
      </c>
      <c r="V62" s="18" t="s">
        <v>1474</v>
      </c>
    </row>
    <row r="63" spans="1:22" x14ac:dyDescent="0.25">
      <c r="A63" s="3" t="s">
        <v>604</v>
      </c>
      <c r="B63" s="3" t="s">
        <v>1367</v>
      </c>
      <c r="C63" s="17" t="s">
        <v>1267</v>
      </c>
      <c r="D63" s="18" t="s">
        <v>1475</v>
      </c>
      <c r="E63" s="18" t="s">
        <v>1272</v>
      </c>
      <c r="F63" s="18" t="s">
        <v>1476</v>
      </c>
      <c r="G63" s="18" t="s">
        <v>1477</v>
      </c>
      <c r="H63" s="18" t="s">
        <v>1113</v>
      </c>
      <c r="I63" s="18" t="s">
        <v>1156</v>
      </c>
      <c r="J63" s="18" t="s">
        <v>1247</v>
      </c>
      <c r="K63" s="18" t="s">
        <v>1156</v>
      </c>
      <c r="L63" s="18" t="s">
        <v>1324</v>
      </c>
      <c r="M63" s="18" t="s">
        <v>1478</v>
      </c>
      <c r="N63" s="18" t="s">
        <v>1081</v>
      </c>
      <c r="O63" s="18" t="s">
        <v>1168</v>
      </c>
      <c r="P63" s="18" t="s">
        <v>1272</v>
      </c>
      <c r="Q63" s="18" t="s">
        <v>1221</v>
      </c>
      <c r="R63" s="18" t="s">
        <v>1092</v>
      </c>
      <c r="S63" s="18" t="s">
        <v>1254</v>
      </c>
      <c r="T63" s="18" t="s">
        <v>1199</v>
      </c>
      <c r="U63" s="18" t="s">
        <v>1285</v>
      </c>
      <c r="V63" s="18" t="s">
        <v>1479</v>
      </c>
    </row>
    <row r="64" spans="1:22" x14ac:dyDescent="0.25">
      <c r="A64" s="3" t="s">
        <v>765</v>
      </c>
      <c r="B64" s="3" t="s">
        <v>1342</v>
      </c>
      <c r="C64" s="17" t="s">
        <v>1374</v>
      </c>
      <c r="D64" s="18" t="s">
        <v>1480</v>
      </c>
      <c r="E64" s="18" t="s">
        <v>1260</v>
      </c>
      <c r="F64" s="18" t="s">
        <v>1481</v>
      </c>
      <c r="G64" s="18" t="s">
        <v>1292</v>
      </c>
      <c r="H64" s="18" t="s">
        <v>1135</v>
      </c>
      <c r="I64" s="18" t="s">
        <v>1126</v>
      </c>
      <c r="J64" s="18" t="s">
        <v>1482</v>
      </c>
      <c r="K64" s="18" t="s">
        <v>1092</v>
      </c>
      <c r="L64" s="18" t="s">
        <v>1102</v>
      </c>
      <c r="M64" s="18" t="s">
        <v>1483</v>
      </c>
      <c r="N64" s="18" t="s">
        <v>1108</v>
      </c>
      <c r="O64" s="18" t="s">
        <v>1158</v>
      </c>
      <c r="P64" s="18" t="s">
        <v>1265</v>
      </c>
      <c r="Q64" s="18" t="s">
        <v>1169</v>
      </c>
      <c r="R64" s="18" t="s">
        <v>1144</v>
      </c>
      <c r="S64" s="18" t="s">
        <v>1254</v>
      </c>
      <c r="T64" s="18" t="s">
        <v>1232</v>
      </c>
      <c r="U64" s="18" t="s">
        <v>1156</v>
      </c>
      <c r="V64" s="18" t="s">
        <v>1479</v>
      </c>
    </row>
    <row r="65" spans="1:22" x14ac:dyDescent="0.25">
      <c r="A65" s="3" t="s">
        <v>605</v>
      </c>
      <c r="B65" s="3" t="s">
        <v>1445</v>
      </c>
      <c r="C65" s="17" t="s">
        <v>1223</v>
      </c>
      <c r="D65" s="18" t="s">
        <v>1484</v>
      </c>
      <c r="E65" s="18" t="s">
        <v>1088</v>
      </c>
      <c r="F65" s="18" t="s">
        <v>1485</v>
      </c>
      <c r="G65" s="18" t="s">
        <v>1328</v>
      </c>
      <c r="H65" s="18" t="s">
        <v>1108</v>
      </c>
      <c r="I65" s="18" t="s">
        <v>1094</v>
      </c>
      <c r="J65" s="18" t="s">
        <v>1165</v>
      </c>
      <c r="K65" s="18" t="s">
        <v>1252</v>
      </c>
      <c r="L65" s="18" t="s">
        <v>1168</v>
      </c>
      <c r="M65" s="18" t="s">
        <v>1486</v>
      </c>
      <c r="N65" s="18" t="s">
        <v>1123</v>
      </c>
      <c r="O65" s="18" t="s">
        <v>1102</v>
      </c>
      <c r="P65" s="18" t="s">
        <v>1169</v>
      </c>
      <c r="Q65" s="18" t="s">
        <v>1487</v>
      </c>
      <c r="R65" s="18" t="s">
        <v>1155</v>
      </c>
      <c r="S65" s="18" t="s">
        <v>1254</v>
      </c>
      <c r="T65" s="18" t="s">
        <v>1176</v>
      </c>
      <c r="U65" s="18" t="s">
        <v>1135</v>
      </c>
      <c r="V65" s="18" t="s">
        <v>1488</v>
      </c>
    </row>
    <row r="66" spans="1:22" x14ac:dyDescent="0.25">
      <c r="A66" s="3" t="s">
        <v>606</v>
      </c>
      <c r="B66" s="3" t="s">
        <v>1390</v>
      </c>
      <c r="C66" s="17" t="s">
        <v>1306</v>
      </c>
      <c r="D66" s="18" t="s">
        <v>1440</v>
      </c>
      <c r="E66" s="18" t="s">
        <v>1153</v>
      </c>
      <c r="F66" s="18" t="s">
        <v>1182</v>
      </c>
      <c r="G66" s="18" t="s">
        <v>1489</v>
      </c>
      <c r="H66" s="18" t="s">
        <v>1176</v>
      </c>
      <c r="I66" s="18" t="s">
        <v>1199</v>
      </c>
      <c r="J66" s="18" t="s">
        <v>1396</v>
      </c>
      <c r="K66" s="18" t="s">
        <v>1157</v>
      </c>
      <c r="L66" s="18" t="s">
        <v>1087</v>
      </c>
      <c r="M66" s="18" t="s">
        <v>1490</v>
      </c>
      <c r="N66" s="18" t="s">
        <v>1135</v>
      </c>
      <c r="O66" s="18" t="s">
        <v>1088</v>
      </c>
      <c r="P66" s="18" t="s">
        <v>1178</v>
      </c>
      <c r="Q66" s="18" t="s">
        <v>1230</v>
      </c>
      <c r="R66" s="18" t="s">
        <v>1081</v>
      </c>
      <c r="S66" s="18" t="s">
        <v>1108</v>
      </c>
      <c r="T66" s="18" t="s">
        <v>1081</v>
      </c>
      <c r="U66" s="18" t="s">
        <v>1143</v>
      </c>
      <c r="V66" s="18" t="s">
        <v>1488</v>
      </c>
    </row>
    <row r="67" spans="1:22" x14ac:dyDescent="0.25">
      <c r="A67" s="3" t="s">
        <v>607</v>
      </c>
      <c r="B67" s="3" t="s">
        <v>1346</v>
      </c>
      <c r="C67" s="17" t="s">
        <v>1320</v>
      </c>
      <c r="D67" s="18" t="s">
        <v>1475</v>
      </c>
      <c r="E67" s="18" t="s">
        <v>1140</v>
      </c>
      <c r="F67" s="18" t="s">
        <v>1434</v>
      </c>
      <c r="G67" s="18" t="s">
        <v>1491</v>
      </c>
      <c r="H67" s="18" t="s">
        <v>1254</v>
      </c>
      <c r="I67" s="18" t="s">
        <v>1213</v>
      </c>
      <c r="J67" s="18" t="s">
        <v>1347</v>
      </c>
      <c r="K67" s="18" t="s">
        <v>1169</v>
      </c>
      <c r="L67" s="18" t="s">
        <v>1213</v>
      </c>
      <c r="M67" s="18" t="s">
        <v>1492</v>
      </c>
      <c r="N67" s="18" t="s">
        <v>1244</v>
      </c>
      <c r="O67" s="18" t="s">
        <v>1253</v>
      </c>
      <c r="P67" s="18" t="s">
        <v>1191</v>
      </c>
      <c r="Q67" s="18" t="s">
        <v>1135</v>
      </c>
      <c r="R67" s="18" t="s">
        <v>1157</v>
      </c>
      <c r="S67" s="18" t="s">
        <v>1113</v>
      </c>
      <c r="T67" s="18" t="s">
        <v>1171</v>
      </c>
      <c r="U67" s="18" t="s">
        <v>1087</v>
      </c>
      <c r="V67" s="18" t="s">
        <v>1493</v>
      </c>
    </row>
    <row r="68" spans="1:22" x14ac:dyDescent="0.25">
      <c r="A68" s="3" t="s">
        <v>766</v>
      </c>
      <c r="B68" s="3" t="s">
        <v>1146</v>
      </c>
      <c r="C68" s="17" t="s">
        <v>1160</v>
      </c>
      <c r="D68" s="18" t="s">
        <v>1494</v>
      </c>
      <c r="E68" s="18" t="s">
        <v>1124</v>
      </c>
      <c r="F68" s="18" t="s">
        <v>1476</v>
      </c>
      <c r="G68" s="18" t="s">
        <v>1455</v>
      </c>
      <c r="H68" s="18" t="s">
        <v>1081</v>
      </c>
      <c r="I68" s="18" t="s">
        <v>1253</v>
      </c>
      <c r="J68" s="18" t="s">
        <v>1286</v>
      </c>
      <c r="K68" s="18" t="s">
        <v>1143</v>
      </c>
      <c r="L68" s="18" t="s">
        <v>1087</v>
      </c>
      <c r="M68" s="18" t="s">
        <v>1495</v>
      </c>
      <c r="N68" s="18" t="s">
        <v>1244</v>
      </c>
      <c r="O68" s="18" t="s">
        <v>1102</v>
      </c>
      <c r="P68" s="18" t="s">
        <v>1253</v>
      </c>
      <c r="Q68" s="18" t="s">
        <v>1103</v>
      </c>
      <c r="R68" s="18" t="s">
        <v>1221</v>
      </c>
      <c r="S68" s="18" t="s">
        <v>1143</v>
      </c>
      <c r="T68" s="18" t="s">
        <v>1123</v>
      </c>
      <c r="U68" s="18" t="s">
        <v>1324</v>
      </c>
      <c r="V68" s="18" t="s">
        <v>1321</v>
      </c>
    </row>
    <row r="69" spans="1:22" x14ac:dyDescent="0.25">
      <c r="A69" s="3" t="s">
        <v>767</v>
      </c>
      <c r="B69" s="3" t="s">
        <v>1146</v>
      </c>
      <c r="C69" s="17" t="s">
        <v>1496</v>
      </c>
      <c r="D69" s="18" t="s">
        <v>1497</v>
      </c>
      <c r="E69" s="18" t="s">
        <v>1110</v>
      </c>
      <c r="F69" s="18" t="s">
        <v>1434</v>
      </c>
      <c r="G69" s="18" t="s">
        <v>1498</v>
      </c>
      <c r="H69" s="18" t="s">
        <v>1199</v>
      </c>
      <c r="I69" s="18" t="s">
        <v>1157</v>
      </c>
      <c r="J69" s="18" t="s">
        <v>1499</v>
      </c>
      <c r="K69" s="18" t="s">
        <v>1285</v>
      </c>
      <c r="L69" s="18" t="s">
        <v>1213</v>
      </c>
      <c r="M69" s="18" t="s">
        <v>1212</v>
      </c>
      <c r="N69" s="18" t="s">
        <v>1243</v>
      </c>
      <c r="O69" s="18" t="s">
        <v>1241</v>
      </c>
      <c r="P69" s="18" t="s">
        <v>1091</v>
      </c>
      <c r="Q69" s="18" t="s">
        <v>1143</v>
      </c>
      <c r="R69" s="18" t="s">
        <v>1157</v>
      </c>
      <c r="S69" s="18" t="s">
        <v>1176</v>
      </c>
      <c r="T69" s="18" t="s">
        <v>1108</v>
      </c>
      <c r="U69" s="18" t="s">
        <v>1167</v>
      </c>
      <c r="V69" s="18" t="s">
        <v>1321</v>
      </c>
    </row>
    <row r="70" spans="1:22" x14ac:dyDescent="0.25">
      <c r="A70" s="3" t="s">
        <v>768</v>
      </c>
      <c r="B70" s="3" t="s">
        <v>1245</v>
      </c>
      <c r="C70" s="17" t="s">
        <v>1460</v>
      </c>
      <c r="D70" s="18" t="s">
        <v>1494</v>
      </c>
      <c r="E70" s="18" t="s">
        <v>1152</v>
      </c>
      <c r="F70" s="18" t="s">
        <v>1386</v>
      </c>
      <c r="G70" s="18" t="s">
        <v>1459</v>
      </c>
      <c r="H70" s="18" t="s">
        <v>1199</v>
      </c>
      <c r="I70" s="18" t="s">
        <v>1221</v>
      </c>
      <c r="J70" s="18" t="s">
        <v>1500</v>
      </c>
      <c r="K70" s="18" t="s">
        <v>1169</v>
      </c>
      <c r="L70" s="18" t="s">
        <v>1091</v>
      </c>
      <c r="M70" s="18" t="s">
        <v>1402</v>
      </c>
      <c r="N70" s="18" t="s">
        <v>1170</v>
      </c>
      <c r="O70" s="18" t="s">
        <v>1091</v>
      </c>
      <c r="P70" s="18" t="s">
        <v>1140</v>
      </c>
      <c r="Q70" s="18" t="s">
        <v>1501</v>
      </c>
      <c r="R70" s="18" t="s">
        <v>1265</v>
      </c>
      <c r="S70" s="18" t="s">
        <v>1135</v>
      </c>
      <c r="T70" s="18" t="s">
        <v>1199</v>
      </c>
      <c r="U70" s="18" t="s">
        <v>1155</v>
      </c>
      <c r="V70" s="18" t="s">
        <v>1502</v>
      </c>
    </row>
    <row r="71" spans="1:22" x14ac:dyDescent="0.25">
      <c r="A71" s="3" t="s">
        <v>608</v>
      </c>
      <c r="B71" s="3" t="s">
        <v>1445</v>
      </c>
      <c r="C71" s="17" t="s">
        <v>1234</v>
      </c>
      <c r="D71" s="18" t="s">
        <v>1433</v>
      </c>
      <c r="E71" s="18" t="s">
        <v>1211</v>
      </c>
      <c r="F71" s="18" t="s">
        <v>1369</v>
      </c>
      <c r="G71" s="18" t="s">
        <v>1269</v>
      </c>
      <c r="H71" s="18" t="s">
        <v>1108</v>
      </c>
      <c r="I71" s="18" t="s">
        <v>1169</v>
      </c>
      <c r="J71" s="18" t="s">
        <v>1083</v>
      </c>
      <c r="K71" s="18" t="s">
        <v>1118</v>
      </c>
      <c r="L71" s="18" t="s">
        <v>1324</v>
      </c>
      <c r="M71" s="18" t="s">
        <v>1503</v>
      </c>
      <c r="N71" s="18" t="s">
        <v>1113</v>
      </c>
      <c r="O71" s="18" t="s">
        <v>1252</v>
      </c>
      <c r="P71" s="18" t="s">
        <v>1191</v>
      </c>
      <c r="Q71" s="18" t="s">
        <v>1124</v>
      </c>
      <c r="R71" s="18" t="s">
        <v>1118</v>
      </c>
      <c r="S71" s="18" t="s">
        <v>1244</v>
      </c>
      <c r="T71" s="18" t="s">
        <v>1176</v>
      </c>
      <c r="U71" s="18" t="s">
        <v>1156</v>
      </c>
      <c r="V71" s="18" t="s">
        <v>1382</v>
      </c>
    </row>
    <row r="72" spans="1:22" x14ac:dyDescent="0.25">
      <c r="A72" s="3" t="s">
        <v>609</v>
      </c>
      <c r="B72" s="3" t="s">
        <v>1360</v>
      </c>
      <c r="C72" s="17" t="s">
        <v>1185</v>
      </c>
      <c r="D72" s="18" t="s">
        <v>1407</v>
      </c>
      <c r="E72" s="18" t="s">
        <v>1211</v>
      </c>
      <c r="F72" s="18" t="s">
        <v>1405</v>
      </c>
      <c r="G72" s="18" t="s">
        <v>1504</v>
      </c>
      <c r="H72" s="18" t="s">
        <v>1127</v>
      </c>
      <c r="I72" s="18" t="s">
        <v>1191</v>
      </c>
      <c r="J72" s="18" t="s">
        <v>1259</v>
      </c>
      <c r="K72" s="18" t="s">
        <v>1167</v>
      </c>
      <c r="L72" s="18" t="s">
        <v>1156</v>
      </c>
      <c r="M72" s="18" t="s">
        <v>1505</v>
      </c>
      <c r="N72" s="18" t="s">
        <v>1113</v>
      </c>
      <c r="O72" s="18" t="s">
        <v>1126</v>
      </c>
      <c r="P72" s="18" t="s">
        <v>1168</v>
      </c>
      <c r="Q72" s="18" t="s">
        <v>1213</v>
      </c>
      <c r="R72" s="18" t="s">
        <v>1135</v>
      </c>
      <c r="S72" s="18" t="s">
        <v>1113</v>
      </c>
      <c r="T72" s="18" t="s">
        <v>1093</v>
      </c>
      <c r="U72" s="18" t="s">
        <v>1127</v>
      </c>
      <c r="V72" s="18" t="s">
        <v>1506</v>
      </c>
    </row>
    <row r="73" spans="1:22" x14ac:dyDescent="0.25">
      <c r="A73" s="3" t="s">
        <v>769</v>
      </c>
      <c r="B73" s="3" t="s">
        <v>1403</v>
      </c>
      <c r="C73" s="17" t="s">
        <v>1147</v>
      </c>
      <c r="D73" s="18" t="s">
        <v>1507</v>
      </c>
      <c r="E73" s="18" t="s">
        <v>1119</v>
      </c>
      <c r="F73" s="18" t="s">
        <v>1425</v>
      </c>
      <c r="G73" s="18" t="s">
        <v>1508</v>
      </c>
      <c r="H73" s="18" t="s">
        <v>1123</v>
      </c>
      <c r="I73" s="18" t="s">
        <v>1081</v>
      </c>
      <c r="J73" s="18" t="s">
        <v>1292</v>
      </c>
      <c r="K73" s="18" t="s">
        <v>1087</v>
      </c>
      <c r="L73" s="18" t="s">
        <v>1118</v>
      </c>
      <c r="M73" s="18" t="s">
        <v>1483</v>
      </c>
      <c r="N73" s="18" t="s">
        <v>1093</v>
      </c>
      <c r="O73" s="18" t="s">
        <v>1135</v>
      </c>
      <c r="P73" s="18" t="s">
        <v>1087</v>
      </c>
      <c r="Q73" s="18" t="s">
        <v>1136</v>
      </c>
      <c r="R73" s="18" t="s">
        <v>1092</v>
      </c>
      <c r="S73" s="18" t="s">
        <v>1123</v>
      </c>
      <c r="T73" s="18" t="s">
        <v>1150</v>
      </c>
      <c r="U73" s="18" t="s">
        <v>1143</v>
      </c>
      <c r="V73" s="18" t="s">
        <v>1506</v>
      </c>
    </row>
    <row r="74" spans="1:22" x14ac:dyDescent="0.25">
      <c r="A74" s="3" t="s">
        <v>770</v>
      </c>
      <c r="B74" s="3" t="s">
        <v>1075</v>
      </c>
      <c r="C74" s="17" t="s">
        <v>1404</v>
      </c>
      <c r="D74" s="18" t="s">
        <v>1461</v>
      </c>
      <c r="E74" s="18" t="s">
        <v>1260</v>
      </c>
      <c r="F74" s="18" t="s">
        <v>1485</v>
      </c>
      <c r="G74" s="18" t="s">
        <v>1392</v>
      </c>
      <c r="H74" s="18" t="s">
        <v>1254</v>
      </c>
      <c r="I74" s="18" t="s">
        <v>1230</v>
      </c>
      <c r="J74" s="18" t="s">
        <v>1509</v>
      </c>
      <c r="K74" s="18" t="s">
        <v>1157</v>
      </c>
      <c r="L74" s="18" t="s">
        <v>1135</v>
      </c>
      <c r="M74" s="18" t="s">
        <v>1510</v>
      </c>
      <c r="N74" s="18" t="s">
        <v>1092</v>
      </c>
      <c r="O74" s="18" t="s">
        <v>1110</v>
      </c>
      <c r="P74" s="18" t="s">
        <v>1236</v>
      </c>
      <c r="Q74" s="18" t="s">
        <v>1108</v>
      </c>
      <c r="R74" s="18" t="s">
        <v>1127</v>
      </c>
      <c r="S74" s="18" t="s">
        <v>1199</v>
      </c>
      <c r="T74" s="18" t="s">
        <v>1118</v>
      </c>
      <c r="U74" s="18" t="s">
        <v>1285</v>
      </c>
      <c r="V74" s="18" t="s">
        <v>1307</v>
      </c>
    </row>
    <row r="75" spans="1:22" x14ac:dyDescent="0.25">
      <c r="A75" s="3" t="s">
        <v>771</v>
      </c>
      <c r="B75" s="3" t="s">
        <v>1279</v>
      </c>
      <c r="C75" s="17" t="s">
        <v>1147</v>
      </c>
      <c r="D75" s="18" t="s">
        <v>1511</v>
      </c>
      <c r="E75" s="18" t="s">
        <v>1227</v>
      </c>
      <c r="F75" s="18" t="s">
        <v>1454</v>
      </c>
      <c r="G75" s="18" t="s">
        <v>1512</v>
      </c>
      <c r="H75" s="18" t="s">
        <v>1167</v>
      </c>
      <c r="I75" s="18" t="s">
        <v>1201</v>
      </c>
      <c r="J75" s="18" t="s">
        <v>1297</v>
      </c>
      <c r="K75" s="18" t="s">
        <v>1118</v>
      </c>
      <c r="L75" s="18" t="s">
        <v>1324</v>
      </c>
      <c r="M75" s="18" t="s">
        <v>1513</v>
      </c>
      <c r="N75" s="18" t="s">
        <v>1232</v>
      </c>
      <c r="O75" s="18" t="s">
        <v>1156</v>
      </c>
      <c r="P75" s="18" t="s">
        <v>1102</v>
      </c>
      <c r="Q75" s="18" t="s">
        <v>1272</v>
      </c>
      <c r="R75" s="18" t="s">
        <v>1155</v>
      </c>
      <c r="S75" s="18" t="s">
        <v>1113</v>
      </c>
      <c r="T75" s="18" t="s">
        <v>1093</v>
      </c>
      <c r="U75" s="18" t="s">
        <v>1118</v>
      </c>
      <c r="V75" s="18" t="s">
        <v>1514</v>
      </c>
    </row>
    <row r="76" spans="1:22" x14ac:dyDescent="0.25">
      <c r="A76" s="3" t="s">
        <v>610</v>
      </c>
      <c r="B76" s="3" t="s">
        <v>1360</v>
      </c>
      <c r="C76" s="17" t="s">
        <v>1306</v>
      </c>
      <c r="D76" s="18" t="s">
        <v>1515</v>
      </c>
      <c r="E76" s="18" t="s">
        <v>1119</v>
      </c>
      <c r="F76" s="18" t="s">
        <v>1182</v>
      </c>
      <c r="G76" s="18" t="s">
        <v>1198</v>
      </c>
      <c r="H76" s="18" t="s">
        <v>1199</v>
      </c>
      <c r="I76" s="18" t="s">
        <v>1127</v>
      </c>
      <c r="J76" s="18" t="s">
        <v>1516</v>
      </c>
      <c r="K76" s="18" t="s">
        <v>1135</v>
      </c>
      <c r="L76" s="18" t="s">
        <v>1102</v>
      </c>
      <c r="M76" s="18" t="s">
        <v>1399</v>
      </c>
      <c r="N76" s="18" t="s">
        <v>1135</v>
      </c>
      <c r="O76" s="18" t="s">
        <v>1213</v>
      </c>
      <c r="P76" s="18" t="s">
        <v>1088</v>
      </c>
      <c r="Q76" s="18" t="s">
        <v>1221</v>
      </c>
      <c r="R76" s="18" t="s">
        <v>1127</v>
      </c>
      <c r="S76" s="18" t="s">
        <v>1143</v>
      </c>
      <c r="T76" s="18" t="s">
        <v>1232</v>
      </c>
      <c r="U76" s="18" t="s">
        <v>1221</v>
      </c>
      <c r="V76" s="18" t="s">
        <v>1376</v>
      </c>
    </row>
    <row r="77" spans="1:22" x14ac:dyDescent="0.25">
      <c r="A77" s="3" t="s">
        <v>611</v>
      </c>
      <c r="B77" s="3" t="s">
        <v>1245</v>
      </c>
      <c r="C77" s="17" t="s">
        <v>1326</v>
      </c>
      <c r="D77" s="18" t="s">
        <v>1517</v>
      </c>
      <c r="E77" s="18" t="s">
        <v>1201</v>
      </c>
      <c r="F77" s="18" t="s">
        <v>1303</v>
      </c>
      <c r="G77" s="18" t="s">
        <v>1518</v>
      </c>
      <c r="H77" s="18" t="s">
        <v>1243</v>
      </c>
      <c r="I77" s="18" t="s">
        <v>1169</v>
      </c>
      <c r="J77" s="18" t="s">
        <v>1484</v>
      </c>
      <c r="K77" s="18" t="s">
        <v>1094</v>
      </c>
      <c r="L77" s="18" t="s">
        <v>1252</v>
      </c>
      <c r="M77" s="18" t="s">
        <v>1519</v>
      </c>
      <c r="N77" s="18" t="s">
        <v>1157</v>
      </c>
      <c r="O77" s="18" t="s">
        <v>1265</v>
      </c>
      <c r="P77" s="18" t="s">
        <v>1231</v>
      </c>
      <c r="Q77" s="18" t="s">
        <v>1087</v>
      </c>
      <c r="R77" s="18" t="s">
        <v>1127</v>
      </c>
      <c r="S77" s="18" t="s">
        <v>1108</v>
      </c>
      <c r="T77" s="18" t="s">
        <v>1232</v>
      </c>
      <c r="U77" s="18" t="s">
        <v>1127</v>
      </c>
      <c r="V77" s="18" t="s">
        <v>1283</v>
      </c>
    </row>
    <row r="78" spans="1:22" x14ac:dyDescent="0.25">
      <c r="A78" s="3" t="s">
        <v>612</v>
      </c>
      <c r="B78" s="3" t="s">
        <v>1409</v>
      </c>
      <c r="C78" s="17" t="s">
        <v>1234</v>
      </c>
      <c r="D78" s="18" t="s">
        <v>1475</v>
      </c>
      <c r="E78" s="18" t="s">
        <v>1211</v>
      </c>
      <c r="F78" s="18" t="s">
        <v>1348</v>
      </c>
      <c r="G78" s="18" t="s">
        <v>1520</v>
      </c>
      <c r="H78" s="18" t="s">
        <v>1143</v>
      </c>
      <c r="I78" s="18" t="s">
        <v>1218</v>
      </c>
      <c r="J78" s="18" t="s">
        <v>1200</v>
      </c>
      <c r="K78" s="18" t="s">
        <v>1170</v>
      </c>
      <c r="L78" s="18" t="s">
        <v>1081</v>
      </c>
      <c r="M78" s="18" t="s">
        <v>1436</v>
      </c>
      <c r="N78" s="18" t="s">
        <v>1123</v>
      </c>
      <c r="O78" s="18" t="s">
        <v>1155</v>
      </c>
      <c r="P78" s="18" t="s">
        <v>1169</v>
      </c>
      <c r="Q78" s="18" t="s">
        <v>1167</v>
      </c>
      <c r="R78" s="18" t="s">
        <v>1157</v>
      </c>
      <c r="S78" s="18" t="s">
        <v>1243</v>
      </c>
      <c r="T78" s="18" t="s">
        <v>1093</v>
      </c>
      <c r="U78" s="18" t="s">
        <v>1221</v>
      </c>
      <c r="V78" s="18" t="s">
        <v>1386</v>
      </c>
    </row>
    <row r="79" spans="1:22" x14ac:dyDescent="0.25">
      <c r="A79" s="3" t="s">
        <v>613</v>
      </c>
      <c r="B79" s="3" t="s">
        <v>1403</v>
      </c>
      <c r="C79" s="17" t="s">
        <v>1234</v>
      </c>
      <c r="D79" s="18" t="s">
        <v>1521</v>
      </c>
      <c r="E79" s="18" t="s">
        <v>1088</v>
      </c>
      <c r="F79" s="18" t="s">
        <v>1522</v>
      </c>
      <c r="G79" s="18" t="s">
        <v>1523</v>
      </c>
      <c r="H79" s="18" t="s">
        <v>1150</v>
      </c>
      <c r="I79" s="18" t="s">
        <v>1176</v>
      </c>
      <c r="J79" s="18" t="s">
        <v>1470</v>
      </c>
      <c r="K79" s="18" t="s">
        <v>1285</v>
      </c>
      <c r="L79" s="18" t="s">
        <v>1112</v>
      </c>
      <c r="M79" s="18" t="s">
        <v>1524</v>
      </c>
      <c r="N79" s="18" t="s">
        <v>1156</v>
      </c>
      <c r="O79" s="18" t="s">
        <v>1103</v>
      </c>
      <c r="P79" s="18" t="s">
        <v>1525</v>
      </c>
      <c r="Q79" s="18" t="s">
        <v>1285</v>
      </c>
      <c r="R79" s="18" t="s">
        <v>1135</v>
      </c>
      <c r="S79" s="18" t="s">
        <v>1244</v>
      </c>
      <c r="T79" s="18" t="s">
        <v>1144</v>
      </c>
      <c r="U79" s="18" t="s">
        <v>1092</v>
      </c>
      <c r="V79" s="18" t="s">
        <v>1386</v>
      </c>
    </row>
    <row r="80" spans="1:22" x14ac:dyDescent="0.25">
      <c r="A80" s="3" t="s">
        <v>772</v>
      </c>
      <c r="B80" s="3" t="s">
        <v>1305</v>
      </c>
      <c r="C80" s="17" t="s">
        <v>1114</v>
      </c>
      <c r="D80" s="18" t="s">
        <v>1301</v>
      </c>
      <c r="E80" s="18" t="s">
        <v>1164</v>
      </c>
      <c r="F80" s="18" t="s">
        <v>1526</v>
      </c>
      <c r="G80" s="18" t="s">
        <v>1120</v>
      </c>
      <c r="H80" s="18" t="s">
        <v>1170</v>
      </c>
      <c r="I80" s="18" t="s">
        <v>1155</v>
      </c>
      <c r="J80" s="18" t="s">
        <v>1527</v>
      </c>
      <c r="K80" s="18" t="s">
        <v>1142</v>
      </c>
      <c r="L80" s="18" t="s">
        <v>1168</v>
      </c>
      <c r="M80" s="18" t="s">
        <v>1528</v>
      </c>
      <c r="N80" s="18" t="s">
        <v>1113</v>
      </c>
      <c r="O80" s="18" t="s">
        <v>1252</v>
      </c>
      <c r="P80" s="18" t="s">
        <v>1191</v>
      </c>
      <c r="Q80" s="18" t="s">
        <v>1285</v>
      </c>
      <c r="R80" s="18" t="s">
        <v>1087</v>
      </c>
      <c r="S80" s="18" t="s">
        <v>1123</v>
      </c>
      <c r="T80" s="18" t="s">
        <v>1093</v>
      </c>
      <c r="U80" s="18" t="s">
        <v>1118</v>
      </c>
      <c r="V80" s="18" t="s">
        <v>1386</v>
      </c>
    </row>
    <row r="81" spans="1:22" x14ac:dyDescent="0.25">
      <c r="A81" s="3" t="s">
        <v>614</v>
      </c>
      <c r="B81" s="3" t="s">
        <v>1445</v>
      </c>
      <c r="C81" s="17" t="s">
        <v>1320</v>
      </c>
      <c r="D81" s="18" t="s">
        <v>1529</v>
      </c>
      <c r="E81" s="18" t="s">
        <v>1088</v>
      </c>
      <c r="F81" s="18" t="s">
        <v>1443</v>
      </c>
      <c r="G81" s="18" t="s">
        <v>1530</v>
      </c>
      <c r="H81" s="18" t="s">
        <v>1167</v>
      </c>
      <c r="I81" s="18" t="s">
        <v>1231</v>
      </c>
      <c r="J81" s="18" t="s">
        <v>1297</v>
      </c>
      <c r="K81" s="18" t="s">
        <v>1157</v>
      </c>
      <c r="L81" s="18" t="s">
        <v>1167</v>
      </c>
      <c r="M81" s="18" t="s">
        <v>1531</v>
      </c>
      <c r="N81" s="18" t="s">
        <v>1254</v>
      </c>
      <c r="O81" s="18" t="s">
        <v>1136</v>
      </c>
      <c r="P81" s="18" t="s">
        <v>1309</v>
      </c>
      <c r="Q81" s="18" t="s">
        <v>1135</v>
      </c>
      <c r="R81" s="18" t="s">
        <v>1157</v>
      </c>
      <c r="S81" s="18" t="s">
        <v>1113</v>
      </c>
      <c r="T81" s="18" t="s">
        <v>1171</v>
      </c>
      <c r="U81" s="18" t="s">
        <v>1285</v>
      </c>
      <c r="V81" s="18" t="s">
        <v>1386</v>
      </c>
    </row>
    <row r="82" spans="1:22" x14ac:dyDescent="0.25">
      <c r="A82" s="3" t="s">
        <v>615</v>
      </c>
      <c r="B82" s="3" t="s">
        <v>1445</v>
      </c>
      <c r="C82" s="17" t="s">
        <v>1267</v>
      </c>
      <c r="D82" s="18" t="s">
        <v>1440</v>
      </c>
      <c r="E82" s="18" t="s">
        <v>1124</v>
      </c>
      <c r="F82" s="18" t="s">
        <v>1532</v>
      </c>
      <c r="G82" s="18" t="s">
        <v>1533</v>
      </c>
      <c r="H82" s="18" t="s">
        <v>1150</v>
      </c>
      <c r="I82" s="18" t="s">
        <v>1150</v>
      </c>
      <c r="J82" s="18" t="s">
        <v>1150</v>
      </c>
      <c r="K82" s="18" t="s">
        <v>1135</v>
      </c>
      <c r="L82" s="18" t="s">
        <v>1164</v>
      </c>
      <c r="M82" s="18" t="s">
        <v>1378</v>
      </c>
      <c r="N82" s="18" t="s">
        <v>1140</v>
      </c>
      <c r="O82" s="18" t="s">
        <v>1084</v>
      </c>
      <c r="P82" s="18" t="s">
        <v>1481</v>
      </c>
      <c r="Q82" s="18" t="s">
        <v>1113</v>
      </c>
      <c r="R82" s="18" t="s">
        <v>1127</v>
      </c>
      <c r="S82" s="18" t="s">
        <v>1108</v>
      </c>
      <c r="T82" s="18" t="s">
        <v>1087</v>
      </c>
      <c r="U82" s="18" t="s">
        <v>1252</v>
      </c>
      <c r="V82" s="18" t="s">
        <v>1356</v>
      </c>
    </row>
    <row r="83" spans="1:22" x14ac:dyDescent="0.25">
      <c r="A83" s="3" t="s">
        <v>773</v>
      </c>
      <c r="B83" s="3" t="s">
        <v>1146</v>
      </c>
      <c r="C83" s="17" t="s">
        <v>1534</v>
      </c>
      <c r="D83" s="18" t="s">
        <v>1535</v>
      </c>
      <c r="E83" s="18" t="s">
        <v>1168</v>
      </c>
      <c r="F83" s="18" t="s">
        <v>1418</v>
      </c>
      <c r="G83" s="18" t="s">
        <v>1536</v>
      </c>
      <c r="H83" s="18" t="s">
        <v>1144</v>
      </c>
      <c r="I83" s="18" t="s">
        <v>1119</v>
      </c>
      <c r="J83" s="18" t="s">
        <v>1400</v>
      </c>
      <c r="K83" s="18" t="s">
        <v>1092</v>
      </c>
      <c r="L83" s="18" t="s">
        <v>1155</v>
      </c>
      <c r="M83" s="18" t="s">
        <v>1122</v>
      </c>
      <c r="N83" s="18" t="s">
        <v>1167</v>
      </c>
      <c r="O83" s="18" t="s">
        <v>1169</v>
      </c>
      <c r="P83" s="18" t="s">
        <v>1168</v>
      </c>
      <c r="Q83" s="18" t="s">
        <v>1108</v>
      </c>
      <c r="R83" s="18" t="s">
        <v>1170</v>
      </c>
      <c r="S83" s="18" t="s">
        <v>1199</v>
      </c>
      <c r="T83" s="18" t="s">
        <v>1232</v>
      </c>
      <c r="U83" s="18" t="s">
        <v>1087</v>
      </c>
      <c r="V83" s="18" t="s">
        <v>1362</v>
      </c>
    </row>
    <row r="84" spans="1:22" x14ac:dyDescent="0.25">
      <c r="A84" s="3" t="s">
        <v>616</v>
      </c>
      <c r="B84" s="3" t="s">
        <v>1367</v>
      </c>
      <c r="C84" s="17" t="s">
        <v>1332</v>
      </c>
      <c r="D84" s="18" t="s">
        <v>1537</v>
      </c>
      <c r="E84" s="18" t="s">
        <v>1082</v>
      </c>
      <c r="F84" s="18" t="s">
        <v>1538</v>
      </c>
      <c r="G84" s="18" t="s">
        <v>1459</v>
      </c>
      <c r="H84" s="18" t="s">
        <v>1118</v>
      </c>
      <c r="I84" s="18" t="s">
        <v>1219</v>
      </c>
      <c r="J84" s="18" t="s">
        <v>1539</v>
      </c>
      <c r="K84" s="18" t="s">
        <v>1155</v>
      </c>
      <c r="L84" s="18" t="s">
        <v>1169</v>
      </c>
      <c r="M84" s="18" t="s">
        <v>1540</v>
      </c>
      <c r="N84" s="18" t="s">
        <v>1108</v>
      </c>
      <c r="O84" s="18" t="s">
        <v>1183</v>
      </c>
      <c r="P84" s="18" t="s">
        <v>1164</v>
      </c>
      <c r="Q84" s="18" t="s">
        <v>1127</v>
      </c>
      <c r="R84" s="18" t="s">
        <v>1167</v>
      </c>
      <c r="S84" s="18" t="s">
        <v>1157</v>
      </c>
      <c r="T84" s="18" t="s">
        <v>1171</v>
      </c>
      <c r="U84" s="18" t="s">
        <v>1094</v>
      </c>
      <c r="V84" s="18" t="s">
        <v>1481</v>
      </c>
    </row>
    <row r="85" spans="1:22" x14ac:dyDescent="0.25">
      <c r="A85" s="3" t="s">
        <v>774</v>
      </c>
      <c r="B85" s="3" t="s">
        <v>1245</v>
      </c>
      <c r="C85" s="17" t="s">
        <v>1541</v>
      </c>
      <c r="D85" s="18" t="s">
        <v>1542</v>
      </c>
      <c r="E85" s="18" t="s">
        <v>1201</v>
      </c>
      <c r="F85" s="18" t="s">
        <v>1543</v>
      </c>
      <c r="G85" s="18" t="s">
        <v>1544</v>
      </c>
      <c r="H85" s="18" t="s">
        <v>1199</v>
      </c>
      <c r="I85" s="18" t="s">
        <v>1081</v>
      </c>
      <c r="J85" s="18" t="s">
        <v>1545</v>
      </c>
      <c r="K85" s="18" t="s">
        <v>1094</v>
      </c>
      <c r="L85" s="18" t="s">
        <v>1265</v>
      </c>
      <c r="M85" s="18" t="s">
        <v>1546</v>
      </c>
      <c r="N85" s="18" t="s">
        <v>1135</v>
      </c>
      <c r="O85" s="18" t="s">
        <v>1118</v>
      </c>
      <c r="P85" s="18" t="s">
        <v>1126</v>
      </c>
      <c r="Q85" s="18" t="s">
        <v>1254</v>
      </c>
      <c r="R85" s="18" t="s">
        <v>1108</v>
      </c>
      <c r="S85" s="18" t="s">
        <v>1199</v>
      </c>
      <c r="T85" s="18" t="s">
        <v>1093</v>
      </c>
      <c r="U85" s="18" t="s">
        <v>1081</v>
      </c>
      <c r="V85" s="18" t="s">
        <v>1481</v>
      </c>
    </row>
    <row r="86" spans="1:22" x14ac:dyDescent="0.25">
      <c r="A86" s="3" t="s">
        <v>617</v>
      </c>
      <c r="B86" s="3" t="s">
        <v>1431</v>
      </c>
      <c r="C86" s="17" t="s">
        <v>1332</v>
      </c>
      <c r="D86" s="18" t="s">
        <v>1547</v>
      </c>
      <c r="E86" s="18" t="s">
        <v>1109</v>
      </c>
      <c r="F86" s="18" t="s">
        <v>1325</v>
      </c>
      <c r="G86" s="18" t="s">
        <v>1313</v>
      </c>
      <c r="H86" s="18" t="s">
        <v>1156</v>
      </c>
      <c r="I86" s="18" t="s">
        <v>1219</v>
      </c>
      <c r="J86" s="18" t="s">
        <v>1206</v>
      </c>
      <c r="K86" s="18" t="s">
        <v>1087</v>
      </c>
      <c r="L86" s="18" t="s">
        <v>1221</v>
      </c>
      <c r="M86" s="18" t="s">
        <v>1548</v>
      </c>
      <c r="N86" s="18" t="s">
        <v>1232</v>
      </c>
      <c r="O86" s="18" t="s">
        <v>1324</v>
      </c>
      <c r="P86" s="18" t="s">
        <v>1169</v>
      </c>
      <c r="Q86" s="18" t="s">
        <v>1243</v>
      </c>
      <c r="R86" s="18" t="s">
        <v>1170</v>
      </c>
      <c r="S86" s="18" t="s">
        <v>1108</v>
      </c>
      <c r="T86" s="18" t="s">
        <v>1171</v>
      </c>
      <c r="U86" s="18" t="s">
        <v>1087</v>
      </c>
      <c r="V86" s="18" t="s">
        <v>1481</v>
      </c>
    </row>
    <row r="87" spans="1:22" x14ac:dyDescent="0.25">
      <c r="A87" s="3" t="s">
        <v>618</v>
      </c>
      <c r="B87" s="3" t="s">
        <v>1245</v>
      </c>
      <c r="C87" s="17" t="s">
        <v>1343</v>
      </c>
      <c r="D87" s="18" t="s">
        <v>1549</v>
      </c>
      <c r="E87" s="18" t="s">
        <v>1201</v>
      </c>
      <c r="F87" s="18" t="s">
        <v>1550</v>
      </c>
      <c r="G87" s="18" t="s">
        <v>1175</v>
      </c>
      <c r="H87" s="18" t="s">
        <v>1157</v>
      </c>
      <c r="I87" s="18" t="s">
        <v>1253</v>
      </c>
      <c r="J87" s="18" t="s">
        <v>1551</v>
      </c>
      <c r="K87" s="18" t="s">
        <v>1135</v>
      </c>
      <c r="L87" s="18" t="s">
        <v>1144</v>
      </c>
      <c r="M87" s="18" t="s">
        <v>1457</v>
      </c>
      <c r="N87" s="18" t="s">
        <v>1123</v>
      </c>
      <c r="O87" s="18" t="s">
        <v>1265</v>
      </c>
      <c r="P87" s="18" t="s">
        <v>1091</v>
      </c>
      <c r="Q87" s="18" t="s">
        <v>1221</v>
      </c>
      <c r="R87" s="18" t="s">
        <v>1157</v>
      </c>
      <c r="S87" s="18" t="s">
        <v>1127</v>
      </c>
      <c r="T87" s="18" t="s">
        <v>1176</v>
      </c>
      <c r="U87" s="18" t="s">
        <v>1221</v>
      </c>
      <c r="V87" s="18" t="s">
        <v>1476</v>
      </c>
    </row>
    <row r="88" spans="1:22" x14ac:dyDescent="0.25">
      <c r="A88" s="3" t="s">
        <v>775</v>
      </c>
      <c r="B88" s="3" t="s">
        <v>1146</v>
      </c>
      <c r="C88" s="17" t="s">
        <v>1534</v>
      </c>
      <c r="D88" s="18" t="s">
        <v>1461</v>
      </c>
      <c r="E88" s="18" t="s">
        <v>1109</v>
      </c>
      <c r="F88" s="18" t="s">
        <v>1552</v>
      </c>
      <c r="G88" s="18" t="s">
        <v>1553</v>
      </c>
      <c r="H88" s="18" t="s">
        <v>1221</v>
      </c>
      <c r="I88" s="18" t="s">
        <v>1231</v>
      </c>
      <c r="J88" s="18" t="s">
        <v>1444</v>
      </c>
      <c r="K88" s="18" t="s">
        <v>1167</v>
      </c>
      <c r="L88" s="18" t="s">
        <v>1156</v>
      </c>
      <c r="M88" s="18" t="s">
        <v>1154</v>
      </c>
      <c r="N88" s="18" t="s">
        <v>1199</v>
      </c>
      <c r="O88" s="18" t="s">
        <v>1092</v>
      </c>
      <c r="P88" s="18" t="s">
        <v>1102</v>
      </c>
      <c r="Q88" s="18" t="s">
        <v>1265</v>
      </c>
      <c r="R88" s="18" t="s">
        <v>1144</v>
      </c>
      <c r="S88" s="18" t="s">
        <v>1244</v>
      </c>
      <c r="T88" s="18" t="s">
        <v>1093</v>
      </c>
      <c r="U88" s="18" t="s">
        <v>1118</v>
      </c>
      <c r="V88" s="18" t="s">
        <v>1476</v>
      </c>
    </row>
    <row r="89" spans="1:22" x14ac:dyDescent="0.25">
      <c r="A89" s="3" t="s">
        <v>776</v>
      </c>
      <c r="B89" s="3" t="s">
        <v>1204</v>
      </c>
      <c r="C89" s="17" t="s">
        <v>1554</v>
      </c>
      <c r="D89" s="18" t="s">
        <v>1193</v>
      </c>
      <c r="E89" s="18" t="s">
        <v>1126</v>
      </c>
      <c r="F89" s="18" t="s">
        <v>1555</v>
      </c>
      <c r="G89" s="18" t="s">
        <v>1499</v>
      </c>
      <c r="H89" s="18" t="s">
        <v>1144</v>
      </c>
      <c r="I89" s="18" t="s">
        <v>1088</v>
      </c>
      <c r="J89" s="18" t="s">
        <v>1556</v>
      </c>
      <c r="K89" s="18" t="s">
        <v>1169</v>
      </c>
      <c r="L89" s="18" t="s">
        <v>1252</v>
      </c>
      <c r="M89" s="18" t="s">
        <v>1557</v>
      </c>
      <c r="N89" s="18" t="s">
        <v>1171</v>
      </c>
      <c r="O89" s="18" t="s">
        <v>1087</v>
      </c>
      <c r="P89" s="18" t="s">
        <v>1221</v>
      </c>
      <c r="Q89" s="18" t="s">
        <v>1170</v>
      </c>
      <c r="R89" s="18" t="s">
        <v>1170</v>
      </c>
      <c r="S89" s="18" t="s">
        <v>1199</v>
      </c>
      <c r="T89" s="18" t="s">
        <v>1232</v>
      </c>
      <c r="U89" s="18" t="s">
        <v>1144</v>
      </c>
      <c r="V89" s="18" t="s">
        <v>1476</v>
      </c>
    </row>
    <row r="90" spans="1:22" x14ac:dyDescent="0.25">
      <c r="A90" s="3" t="s">
        <v>619</v>
      </c>
      <c r="B90" s="3" t="s">
        <v>1194</v>
      </c>
      <c r="C90" s="17" t="s">
        <v>1320</v>
      </c>
      <c r="D90" s="18" t="s">
        <v>1558</v>
      </c>
      <c r="E90" s="18" t="s">
        <v>1168</v>
      </c>
      <c r="F90" s="18" t="s">
        <v>1555</v>
      </c>
      <c r="G90" s="18" t="s">
        <v>1559</v>
      </c>
      <c r="H90" s="18" t="s">
        <v>1127</v>
      </c>
      <c r="I90" s="18" t="s">
        <v>1082</v>
      </c>
      <c r="J90" s="18" t="s">
        <v>1137</v>
      </c>
      <c r="K90" s="18" t="s">
        <v>1092</v>
      </c>
      <c r="L90" s="18" t="s">
        <v>1155</v>
      </c>
      <c r="M90" s="18" t="s">
        <v>1560</v>
      </c>
      <c r="N90" s="18" t="s">
        <v>1232</v>
      </c>
      <c r="O90" s="18" t="s">
        <v>1324</v>
      </c>
      <c r="P90" s="18" t="s">
        <v>1230</v>
      </c>
      <c r="Q90" s="18" t="s">
        <v>1135</v>
      </c>
      <c r="R90" s="18" t="s">
        <v>1127</v>
      </c>
      <c r="S90" s="18" t="s">
        <v>1199</v>
      </c>
      <c r="T90" s="18" t="s">
        <v>1176</v>
      </c>
      <c r="U90" s="18" t="s">
        <v>1092</v>
      </c>
      <c r="V90" s="18" t="s">
        <v>1561</v>
      </c>
    </row>
    <row r="91" spans="1:22" x14ac:dyDescent="0.25">
      <c r="A91" s="3" t="s">
        <v>777</v>
      </c>
      <c r="B91" s="3" t="s">
        <v>1409</v>
      </c>
      <c r="C91" s="17" t="s">
        <v>1562</v>
      </c>
      <c r="D91" s="18" t="s">
        <v>1563</v>
      </c>
      <c r="E91" s="18" t="s">
        <v>1088</v>
      </c>
      <c r="F91" s="18" t="s">
        <v>1425</v>
      </c>
      <c r="G91" s="18" t="s">
        <v>1240</v>
      </c>
      <c r="H91" s="18" t="s">
        <v>1108</v>
      </c>
      <c r="I91" s="18" t="s">
        <v>1230</v>
      </c>
      <c r="J91" s="18" t="s">
        <v>1564</v>
      </c>
      <c r="K91" s="18" t="s">
        <v>1135</v>
      </c>
      <c r="L91" s="18" t="s">
        <v>1156</v>
      </c>
      <c r="M91" s="18" t="s">
        <v>1565</v>
      </c>
      <c r="N91" s="18" t="s">
        <v>1155</v>
      </c>
      <c r="O91" s="18" t="s">
        <v>1201</v>
      </c>
      <c r="P91" s="18" t="s">
        <v>1207</v>
      </c>
      <c r="Q91" s="18" t="s">
        <v>1221</v>
      </c>
      <c r="R91" s="18" t="s">
        <v>1081</v>
      </c>
      <c r="S91" s="18" t="s">
        <v>1244</v>
      </c>
      <c r="T91" s="18" t="s">
        <v>1113</v>
      </c>
      <c r="U91" s="18" t="s">
        <v>1102</v>
      </c>
      <c r="V91" s="18" t="s">
        <v>1561</v>
      </c>
    </row>
    <row r="92" spans="1:22" x14ac:dyDescent="0.25">
      <c r="A92" s="3" t="s">
        <v>778</v>
      </c>
      <c r="B92" s="3" t="s">
        <v>1360</v>
      </c>
      <c r="C92" s="17" t="s">
        <v>1147</v>
      </c>
      <c r="D92" s="18" t="s">
        <v>1566</v>
      </c>
      <c r="E92" s="18" t="s">
        <v>1091</v>
      </c>
      <c r="F92" s="18" t="s">
        <v>1555</v>
      </c>
      <c r="G92" s="18" t="s">
        <v>1281</v>
      </c>
      <c r="H92" s="18" t="s">
        <v>1081</v>
      </c>
      <c r="I92" s="18" t="s">
        <v>1252</v>
      </c>
      <c r="J92" s="18" t="s">
        <v>1413</v>
      </c>
      <c r="K92" s="18" t="s">
        <v>1285</v>
      </c>
      <c r="L92" s="18" t="s">
        <v>1252</v>
      </c>
      <c r="M92" s="18" t="s">
        <v>1287</v>
      </c>
      <c r="N92" s="18" t="s">
        <v>1171</v>
      </c>
      <c r="O92" s="18" t="s">
        <v>1169</v>
      </c>
      <c r="P92" s="18" t="s">
        <v>1252</v>
      </c>
      <c r="Q92" s="18" t="s">
        <v>1125</v>
      </c>
      <c r="R92" s="18" t="s">
        <v>1221</v>
      </c>
      <c r="S92" s="18" t="s">
        <v>1108</v>
      </c>
      <c r="T92" s="18" t="s">
        <v>1232</v>
      </c>
      <c r="U92" s="18" t="s">
        <v>1221</v>
      </c>
      <c r="V92" s="18" t="s">
        <v>1567</v>
      </c>
    </row>
    <row r="93" spans="1:22" x14ac:dyDescent="0.25">
      <c r="A93" s="3" t="s">
        <v>620</v>
      </c>
      <c r="B93" s="3" t="s">
        <v>1305</v>
      </c>
      <c r="C93" s="17" t="s">
        <v>1306</v>
      </c>
      <c r="D93" s="18" t="s">
        <v>1549</v>
      </c>
      <c r="E93" s="18" t="s">
        <v>1136</v>
      </c>
      <c r="F93" s="18" t="s">
        <v>1348</v>
      </c>
      <c r="G93" s="18" t="s">
        <v>1098</v>
      </c>
      <c r="H93" s="18" t="s">
        <v>1143</v>
      </c>
      <c r="I93" s="18" t="s">
        <v>1201</v>
      </c>
      <c r="J93" s="18" t="s">
        <v>1247</v>
      </c>
      <c r="K93" s="18" t="s">
        <v>1157</v>
      </c>
      <c r="L93" s="18" t="s">
        <v>1087</v>
      </c>
      <c r="M93" s="18" t="s">
        <v>1302</v>
      </c>
      <c r="N93" s="18" t="s">
        <v>1171</v>
      </c>
      <c r="O93" s="18" t="s">
        <v>1221</v>
      </c>
      <c r="P93" s="18" t="s">
        <v>1094</v>
      </c>
      <c r="Q93" s="18" t="s">
        <v>1082</v>
      </c>
      <c r="R93" s="18" t="s">
        <v>1143</v>
      </c>
      <c r="S93" s="18" t="s">
        <v>1108</v>
      </c>
      <c r="T93" s="18" t="s">
        <v>1093</v>
      </c>
      <c r="U93" s="18" t="s">
        <v>1143</v>
      </c>
      <c r="V93" s="18" t="s">
        <v>1405</v>
      </c>
    </row>
    <row r="94" spans="1:22" x14ac:dyDescent="0.25">
      <c r="A94" s="3" t="s">
        <v>621</v>
      </c>
      <c r="B94" s="3" t="s">
        <v>1096</v>
      </c>
      <c r="C94" s="17" t="s">
        <v>1267</v>
      </c>
      <c r="D94" s="18" t="s">
        <v>1161</v>
      </c>
      <c r="E94" s="18" t="s">
        <v>1164</v>
      </c>
      <c r="F94" s="18" t="s">
        <v>1526</v>
      </c>
      <c r="G94" s="18" t="s">
        <v>1568</v>
      </c>
      <c r="H94" s="18" t="s">
        <v>1118</v>
      </c>
      <c r="I94" s="18" t="s">
        <v>1153</v>
      </c>
      <c r="J94" s="18" t="s">
        <v>1275</v>
      </c>
      <c r="K94" s="18" t="s">
        <v>1127</v>
      </c>
      <c r="L94" s="18" t="s">
        <v>1135</v>
      </c>
      <c r="M94" s="18" t="s">
        <v>1569</v>
      </c>
      <c r="N94" s="18" t="s">
        <v>1108</v>
      </c>
      <c r="O94" s="18" t="s">
        <v>1109</v>
      </c>
      <c r="P94" s="18" t="s">
        <v>1211</v>
      </c>
      <c r="Q94" s="18" t="s">
        <v>1155</v>
      </c>
      <c r="R94" s="18" t="s">
        <v>1135</v>
      </c>
      <c r="S94" s="18" t="s">
        <v>1087</v>
      </c>
      <c r="T94" s="18" t="s">
        <v>1093</v>
      </c>
      <c r="U94" s="18" t="s">
        <v>1221</v>
      </c>
      <c r="V94" s="18" t="s">
        <v>1405</v>
      </c>
    </row>
    <row r="95" spans="1:22" x14ac:dyDescent="0.25">
      <c r="A95" s="3" t="s">
        <v>622</v>
      </c>
      <c r="B95" s="3" t="s">
        <v>1245</v>
      </c>
      <c r="C95" s="17" t="s">
        <v>1097</v>
      </c>
      <c r="D95" s="18" t="s">
        <v>1570</v>
      </c>
      <c r="E95" s="18" t="s">
        <v>1109</v>
      </c>
      <c r="F95" s="18" t="s">
        <v>1487</v>
      </c>
      <c r="G95" s="18" t="s">
        <v>1571</v>
      </c>
      <c r="H95" s="18" t="s">
        <v>1176</v>
      </c>
      <c r="I95" s="18" t="s">
        <v>1199</v>
      </c>
      <c r="J95" s="18" t="s">
        <v>1442</v>
      </c>
      <c r="K95" s="18" t="s">
        <v>1230</v>
      </c>
      <c r="L95" s="18" t="s">
        <v>1082</v>
      </c>
      <c r="M95" s="18" t="s">
        <v>1572</v>
      </c>
      <c r="N95" s="18" t="s">
        <v>1254</v>
      </c>
      <c r="O95" s="18" t="s">
        <v>1152</v>
      </c>
      <c r="P95" s="18" t="s">
        <v>1501</v>
      </c>
      <c r="Q95" s="18" t="s">
        <v>1102</v>
      </c>
      <c r="R95" s="18" t="s">
        <v>1092</v>
      </c>
      <c r="S95" s="18" t="s">
        <v>1108</v>
      </c>
      <c r="T95" s="18" t="s">
        <v>1170</v>
      </c>
      <c r="U95" s="18" t="s">
        <v>1169</v>
      </c>
      <c r="V95" s="18" t="s">
        <v>1182</v>
      </c>
    </row>
    <row r="96" spans="1:22" x14ac:dyDescent="0.25">
      <c r="A96" s="3" t="s">
        <v>623</v>
      </c>
      <c r="B96" s="3" t="s">
        <v>1445</v>
      </c>
      <c r="C96" s="17" t="s">
        <v>1267</v>
      </c>
      <c r="D96" s="18" t="s">
        <v>1475</v>
      </c>
      <c r="E96" s="18" t="s">
        <v>1168</v>
      </c>
      <c r="F96" s="18" t="s">
        <v>1411</v>
      </c>
      <c r="G96" s="18" t="s">
        <v>1471</v>
      </c>
      <c r="H96" s="18" t="s">
        <v>1087</v>
      </c>
      <c r="I96" s="18" t="s">
        <v>1088</v>
      </c>
      <c r="J96" s="18" t="s">
        <v>1206</v>
      </c>
      <c r="K96" s="18" t="s">
        <v>1081</v>
      </c>
      <c r="L96" s="18" t="s">
        <v>1087</v>
      </c>
      <c r="M96" s="18" t="s">
        <v>1573</v>
      </c>
      <c r="N96" s="18" t="s">
        <v>1123</v>
      </c>
      <c r="O96" s="18" t="s">
        <v>1155</v>
      </c>
      <c r="P96" s="18" t="s">
        <v>1169</v>
      </c>
      <c r="Q96" s="18" t="s">
        <v>1081</v>
      </c>
      <c r="R96" s="18" t="s">
        <v>1243</v>
      </c>
      <c r="S96" s="18" t="s">
        <v>1243</v>
      </c>
      <c r="T96" s="18" t="s">
        <v>1093</v>
      </c>
      <c r="U96" s="18" t="s">
        <v>1144</v>
      </c>
      <c r="V96" s="18" t="s">
        <v>1182</v>
      </c>
    </row>
    <row r="97" spans="1:22" x14ac:dyDescent="0.25">
      <c r="A97" s="3" t="s">
        <v>624</v>
      </c>
      <c r="B97" s="3" t="s">
        <v>1390</v>
      </c>
      <c r="C97" s="17" t="s">
        <v>1332</v>
      </c>
      <c r="D97" s="18" t="s">
        <v>1574</v>
      </c>
      <c r="E97" s="18" t="s">
        <v>1164</v>
      </c>
      <c r="F97" s="18" t="s">
        <v>1196</v>
      </c>
      <c r="G97" s="18" t="s">
        <v>1189</v>
      </c>
      <c r="H97" s="18" t="s">
        <v>1135</v>
      </c>
      <c r="I97" s="18" t="s">
        <v>1082</v>
      </c>
      <c r="J97" s="18" t="s">
        <v>1575</v>
      </c>
      <c r="K97" s="18" t="s">
        <v>1167</v>
      </c>
      <c r="L97" s="18" t="s">
        <v>1102</v>
      </c>
      <c r="M97" s="18" t="s">
        <v>1576</v>
      </c>
      <c r="N97" s="18" t="s">
        <v>1157</v>
      </c>
      <c r="O97" s="18" t="s">
        <v>1142</v>
      </c>
      <c r="P97" s="18" t="s">
        <v>1140</v>
      </c>
      <c r="Q97" s="18" t="s">
        <v>1135</v>
      </c>
      <c r="R97" s="18" t="s">
        <v>1243</v>
      </c>
      <c r="S97" s="18" t="s">
        <v>1081</v>
      </c>
      <c r="T97" s="18" t="s">
        <v>1093</v>
      </c>
      <c r="U97" s="18" t="s">
        <v>1156</v>
      </c>
      <c r="V97" s="18" t="s">
        <v>1454</v>
      </c>
    </row>
    <row r="98" spans="1:22" x14ac:dyDescent="0.25">
      <c r="A98" s="3" t="s">
        <v>625</v>
      </c>
      <c r="B98" s="3" t="s">
        <v>1445</v>
      </c>
      <c r="C98" s="17" t="s">
        <v>1223</v>
      </c>
      <c r="D98" s="18" t="s">
        <v>1577</v>
      </c>
      <c r="E98" s="18" t="s">
        <v>1227</v>
      </c>
      <c r="F98" s="18" t="s">
        <v>1085</v>
      </c>
      <c r="G98" s="18" t="s">
        <v>1578</v>
      </c>
      <c r="H98" s="18" t="s">
        <v>1150</v>
      </c>
      <c r="I98" s="18" t="s">
        <v>1176</v>
      </c>
      <c r="J98" s="18" t="s">
        <v>1443</v>
      </c>
      <c r="K98" s="18" t="s">
        <v>1094</v>
      </c>
      <c r="L98" s="18" t="s">
        <v>1265</v>
      </c>
      <c r="M98" s="18" t="s">
        <v>1579</v>
      </c>
      <c r="N98" s="18" t="s">
        <v>1230</v>
      </c>
      <c r="O98" s="18" t="s">
        <v>1110</v>
      </c>
      <c r="P98" s="18" t="s">
        <v>1465</v>
      </c>
      <c r="Q98" s="18" t="s">
        <v>1254</v>
      </c>
      <c r="R98" s="18" t="s">
        <v>1143</v>
      </c>
      <c r="S98" s="18" t="s">
        <v>1244</v>
      </c>
      <c r="T98" s="18" t="s">
        <v>1244</v>
      </c>
      <c r="U98" s="18" t="s">
        <v>1324</v>
      </c>
      <c r="V98" s="18" t="s">
        <v>1454</v>
      </c>
    </row>
    <row r="99" spans="1:22" x14ac:dyDescent="0.25">
      <c r="A99" s="3" t="s">
        <v>626</v>
      </c>
      <c r="B99" s="3" t="s">
        <v>1431</v>
      </c>
      <c r="C99" s="17" t="s">
        <v>1195</v>
      </c>
      <c r="D99" s="18" t="s">
        <v>1580</v>
      </c>
      <c r="E99" s="18" t="s">
        <v>1109</v>
      </c>
      <c r="F99" s="18" t="s">
        <v>1522</v>
      </c>
      <c r="G99" s="18" t="s">
        <v>1101</v>
      </c>
      <c r="H99" s="18" t="s">
        <v>1244</v>
      </c>
      <c r="I99" s="18" t="s">
        <v>1144</v>
      </c>
      <c r="J99" s="18" t="s">
        <v>1581</v>
      </c>
      <c r="K99" s="18" t="s">
        <v>1155</v>
      </c>
      <c r="L99" s="18" t="s">
        <v>1285</v>
      </c>
      <c r="M99" s="18" t="s">
        <v>1330</v>
      </c>
      <c r="N99" s="18" t="s">
        <v>1199</v>
      </c>
      <c r="O99" s="18" t="s">
        <v>1285</v>
      </c>
      <c r="P99" s="18" t="s">
        <v>1252</v>
      </c>
      <c r="Q99" s="18" t="s">
        <v>1169</v>
      </c>
      <c r="R99" s="18" t="s">
        <v>1135</v>
      </c>
      <c r="S99" s="18" t="s">
        <v>1244</v>
      </c>
      <c r="T99" s="18" t="s">
        <v>1176</v>
      </c>
      <c r="U99" s="18" t="s">
        <v>1167</v>
      </c>
      <c r="V99" s="18" t="s">
        <v>1454</v>
      </c>
    </row>
    <row r="100" spans="1:22" x14ac:dyDescent="0.25">
      <c r="A100" s="3" t="s">
        <v>779</v>
      </c>
      <c r="B100" s="3" t="s">
        <v>1245</v>
      </c>
      <c r="C100" s="17" t="s">
        <v>1582</v>
      </c>
      <c r="D100" s="18" t="s">
        <v>1547</v>
      </c>
      <c r="E100" s="18" t="s">
        <v>1164</v>
      </c>
      <c r="F100" s="18" t="s">
        <v>1522</v>
      </c>
      <c r="G100" s="18" t="s">
        <v>1559</v>
      </c>
      <c r="H100" s="18" t="s">
        <v>1150</v>
      </c>
      <c r="I100" s="18" t="s">
        <v>1150</v>
      </c>
      <c r="J100" s="18" t="s">
        <v>1447</v>
      </c>
      <c r="K100" s="18" t="s">
        <v>1252</v>
      </c>
      <c r="L100" s="18" t="s">
        <v>1191</v>
      </c>
      <c r="M100" s="18" t="s">
        <v>1583</v>
      </c>
      <c r="N100" s="18" t="s">
        <v>1158</v>
      </c>
      <c r="O100" s="18" t="s">
        <v>1109</v>
      </c>
      <c r="P100" s="18" t="s">
        <v>1256</v>
      </c>
      <c r="Q100" s="18" t="s">
        <v>1108</v>
      </c>
      <c r="R100" s="18" t="s">
        <v>1157</v>
      </c>
      <c r="S100" s="18" t="s">
        <v>1123</v>
      </c>
      <c r="T100" s="18" t="s">
        <v>1171</v>
      </c>
      <c r="U100" s="18" t="s">
        <v>1087</v>
      </c>
      <c r="V100" s="18" t="s">
        <v>1443</v>
      </c>
    </row>
    <row r="101" spans="1:22" x14ac:dyDescent="0.25">
      <c r="A101" s="3" t="s">
        <v>780</v>
      </c>
      <c r="B101" s="3" t="s">
        <v>1445</v>
      </c>
      <c r="C101" s="17" t="s">
        <v>1173</v>
      </c>
      <c r="D101" s="18" t="s">
        <v>1172</v>
      </c>
      <c r="E101" s="18" t="s">
        <v>1142</v>
      </c>
      <c r="F101" s="18" t="s">
        <v>1487</v>
      </c>
      <c r="G101" s="18" t="s">
        <v>1471</v>
      </c>
      <c r="H101" s="18" t="s">
        <v>1167</v>
      </c>
      <c r="I101" s="18" t="s">
        <v>1201</v>
      </c>
      <c r="J101" s="18" t="s">
        <v>1484</v>
      </c>
      <c r="K101" s="18" t="s">
        <v>1158</v>
      </c>
      <c r="L101" s="18" t="s">
        <v>1230</v>
      </c>
      <c r="M101" s="18" t="s">
        <v>1584</v>
      </c>
      <c r="N101" s="18" t="s">
        <v>1199</v>
      </c>
      <c r="O101" s="18" t="s">
        <v>1230</v>
      </c>
      <c r="P101" s="18" t="s">
        <v>1213</v>
      </c>
      <c r="Q101" s="18" t="s">
        <v>1157</v>
      </c>
      <c r="R101" s="18" t="s">
        <v>1170</v>
      </c>
      <c r="S101" s="18" t="s">
        <v>1244</v>
      </c>
      <c r="T101" s="18" t="s">
        <v>1232</v>
      </c>
      <c r="U101" s="18" t="s">
        <v>1143</v>
      </c>
      <c r="V101" s="18" t="s">
        <v>1434</v>
      </c>
    </row>
    <row r="102" spans="1:22" x14ac:dyDescent="0.25">
      <c r="A102" s="3" t="s">
        <v>627</v>
      </c>
      <c r="B102" s="3" t="s">
        <v>1096</v>
      </c>
      <c r="C102" s="17" t="s">
        <v>1585</v>
      </c>
      <c r="D102" s="18" t="s">
        <v>1586</v>
      </c>
      <c r="E102" s="18" t="s">
        <v>1227</v>
      </c>
      <c r="F102" s="18" t="s">
        <v>1411</v>
      </c>
      <c r="G102" s="18" t="s">
        <v>1587</v>
      </c>
      <c r="H102" s="18" t="s">
        <v>1108</v>
      </c>
      <c r="I102" s="18" t="s">
        <v>1094</v>
      </c>
      <c r="J102" s="18" t="s">
        <v>1588</v>
      </c>
      <c r="K102" s="18" t="s">
        <v>1127</v>
      </c>
      <c r="L102" s="18" t="s">
        <v>1169</v>
      </c>
      <c r="M102" s="18" t="s">
        <v>1589</v>
      </c>
      <c r="N102" s="18" t="s">
        <v>1167</v>
      </c>
      <c r="O102" s="18" t="s">
        <v>1218</v>
      </c>
      <c r="P102" s="18" t="s">
        <v>1219</v>
      </c>
      <c r="Q102" s="18" t="s">
        <v>1241</v>
      </c>
      <c r="R102" s="18" t="s">
        <v>1155</v>
      </c>
      <c r="S102" s="18" t="s">
        <v>1170</v>
      </c>
      <c r="T102" s="18" t="s">
        <v>1157</v>
      </c>
      <c r="U102" s="18" t="s">
        <v>1094</v>
      </c>
      <c r="V102" s="18" t="s">
        <v>1434</v>
      </c>
    </row>
    <row r="103" spans="1:22" x14ac:dyDescent="0.25">
      <c r="A103" s="3" t="s">
        <v>781</v>
      </c>
      <c r="B103" s="3" t="s">
        <v>1245</v>
      </c>
      <c r="C103" s="17" t="s">
        <v>1590</v>
      </c>
      <c r="D103" s="18" t="s">
        <v>1433</v>
      </c>
      <c r="E103" s="18" t="s">
        <v>1231</v>
      </c>
      <c r="F103" s="18" t="s">
        <v>1430</v>
      </c>
      <c r="G103" s="18" t="s">
        <v>1591</v>
      </c>
      <c r="H103" s="18" t="s">
        <v>1093</v>
      </c>
      <c r="I103" s="18" t="s">
        <v>1123</v>
      </c>
      <c r="J103" s="18" t="s">
        <v>1177</v>
      </c>
      <c r="K103" s="18" t="s">
        <v>1167</v>
      </c>
      <c r="L103" s="18" t="s">
        <v>1102</v>
      </c>
      <c r="M103" s="18" t="s">
        <v>1592</v>
      </c>
      <c r="N103" s="18" t="s">
        <v>1144</v>
      </c>
      <c r="O103" s="18" t="s">
        <v>1252</v>
      </c>
      <c r="P103" s="18" t="s">
        <v>1152</v>
      </c>
      <c r="Q103" s="18" t="s">
        <v>1135</v>
      </c>
      <c r="R103" s="18" t="s">
        <v>1087</v>
      </c>
      <c r="S103" s="18" t="s">
        <v>1254</v>
      </c>
      <c r="T103" s="18" t="s">
        <v>1093</v>
      </c>
      <c r="U103" s="18" t="s">
        <v>1135</v>
      </c>
      <c r="V103" s="18" t="s">
        <v>1485</v>
      </c>
    </row>
    <row r="104" spans="1:22" x14ac:dyDescent="0.25">
      <c r="A104" s="3" t="s">
        <v>628</v>
      </c>
      <c r="B104" s="3" t="s">
        <v>1342</v>
      </c>
      <c r="C104" s="17" t="s">
        <v>1267</v>
      </c>
      <c r="D104" s="18" t="s">
        <v>1083</v>
      </c>
      <c r="E104" s="18" t="s">
        <v>1088</v>
      </c>
      <c r="F104" s="18" t="s">
        <v>1181</v>
      </c>
      <c r="G104" s="18" t="s">
        <v>1593</v>
      </c>
      <c r="H104" s="18" t="s">
        <v>1150</v>
      </c>
      <c r="I104" s="18" t="s">
        <v>1150</v>
      </c>
      <c r="J104" s="18" t="s">
        <v>1150</v>
      </c>
      <c r="K104" s="18" t="s">
        <v>1127</v>
      </c>
      <c r="L104" s="18" t="s">
        <v>1092</v>
      </c>
      <c r="M104" s="18" t="s">
        <v>1594</v>
      </c>
      <c r="N104" s="18" t="s">
        <v>1156</v>
      </c>
      <c r="O104" s="18" t="s">
        <v>1282</v>
      </c>
      <c r="P104" s="18" t="s">
        <v>1595</v>
      </c>
      <c r="Q104" s="18" t="s">
        <v>1254</v>
      </c>
      <c r="R104" s="18" t="s">
        <v>1254</v>
      </c>
      <c r="S104" s="18" t="s">
        <v>1123</v>
      </c>
      <c r="T104" s="18" t="s">
        <v>1081</v>
      </c>
      <c r="U104" s="18" t="s">
        <v>1221</v>
      </c>
      <c r="V104" s="18" t="s">
        <v>1425</v>
      </c>
    </row>
    <row r="105" spans="1:22" x14ac:dyDescent="0.25">
      <c r="A105" s="3" t="s">
        <v>629</v>
      </c>
      <c r="B105" s="3" t="s">
        <v>95</v>
      </c>
      <c r="C105" s="17" t="s">
        <v>1267</v>
      </c>
      <c r="D105" s="18" t="s">
        <v>1494</v>
      </c>
      <c r="E105" s="18" t="s">
        <v>1091</v>
      </c>
      <c r="F105" s="18" t="s">
        <v>1596</v>
      </c>
      <c r="G105" s="18" t="s">
        <v>1387</v>
      </c>
      <c r="H105" s="18" t="s">
        <v>1135</v>
      </c>
      <c r="I105" s="18" t="s">
        <v>1168</v>
      </c>
      <c r="J105" s="18" t="s">
        <v>1435</v>
      </c>
      <c r="K105" s="18" t="s">
        <v>1143</v>
      </c>
      <c r="L105" s="18" t="s">
        <v>1144</v>
      </c>
      <c r="M105" s="18" t="s">
        <v>1212</v>
      </c>
      <c r="N105" s="18" t="s">
        <v>1171</v>
      </c>
      <c r="O105" s="18" t="s">
        <v>1102</v>
      </c>
      <c r="P105" s="18" t="s">
        <v>1158</v>
      </c>
      <c r="Q105" s="18" t="s">
        <v>1135</v>
      </c>
      <c r="R105" s="18" t="s">
        <v>1135</v>
      </c>
      <c r="S105" s="18" t="s">
        <v>1108</v>
      </c>
      <c r="T105" s="18" t="s">
        <v>1093</v>
      </c>
      <c r="U105" s="18" t="s">
        <v>1094</v>
      </c>
      <c r="V105" s="18" t="s">
        <v>1597</v>
      </c>
    </row>
    <row r="106" spans="1:22" x14ac:dyDescent="0.25">
      <c r="A106" s="3" t="s">
        <v>630</v>
      </c>
      <c r="B106" s="3" t="s">
        <v>1390</v>
      </c>
      <c r="C106" s="17" t="s">
        <v>1223</v>
      </c>
      <c r="D106" s="18" t="s">
        <v>1598</v>
      </c>
      <c r="E106" s="18" t="s">
        <v>1142</v>
      </c>
      <c r="F106" s="18" t="s">
        <v>1099</v>
      </c>
      <c r="G106" s="18" t="s">
        <v>1189</v>
      </c>
      <c r="H106" s="18" t="s">
        <v>1158</v>
      </c>
      <c r="I106" s="18" t="s">
        <v>1124</v>
      </c>
      <c r="J106" s="18" t="s">
        <v>1599</v>
      </c>
      <c r="K106" s="18" t="s">
        <v>1157</v>
      </c>
      <c r="L106" s="18" t="s">
        <v>1143</v>
      </c>
      <c r="M106" s="18" t="s">
        <v>1600</v>
      </c>
      <c r="N106" s="18" t="s">
        <v>1093</v>
      </c>
      <c r="O106" s="18" t="s">
        <v>1142</v>
      </c>
      <c r="P106" s="18" t="s">
        <v>1126</v>
      </c>
      <c r="Q106" s="18" t="s">
        <v>1102</v>
      </c>
      <c r="R106" s="18" t="s">
        <v>1157</v>
      </c>
      <c r="S106" s="18" t="s">
        <v>1113</v>
      </c>
      <c r="T106" s="18" t="s">
        <v>1123</v>
      </c>
      <c r="U106" s="18" t="s">
        <v>1087</v>
      </c>
      <c r="V106" s="18" t="s">
        <v>1597</v>
      </c>
    </row>
    <row r="107" spans="1:22" x14ac:dyDescent="0.25">
      <c r="A107" s="3" t="s">
        <v>631</v>
      </c>
      <c r="B107" s="3" t="s">
        <v>1129</v>
      </c>
      <c r="C107" s="17" t="s">
        <v>1332</v>
      </c>
      <c r="D107" s="18" t="s">
        <v>1601</v>
      </c>
      <c r="E107" s="18" t="s">
        <v>1164</v>
      </c>
      <c r="F107" s="18" t="s">
        <v>1538</v>
      </c>
      <c r="G107" s="18" t="s">
        <v>1602</v>
      </c>
      <c r="H107" s="18" t="s">
        <v>1221</v>
      </c>
      <c r="I107" s="18" t="s">
        <v>1309</v>
      </c>
      <c r="J107" s="18" t="s">
        <v>1603</v>
      </c>
      <c r="K107" s="18" t="s">
        <v>1244</v>
      </c>
      <c r="L107" s="18" t="s">
        <v>1170</v>
      </c>
      <c r="M107" s="18" t="s">
        <v>1448</v>
      </c>
      <c r="N107" s="18" t="s">
        <v>1171</v>
      </c>
      <c r="O107" s="18" t="s">
        <v>1094</v>
      </c>
      <c r="P107" s="18" t="s">
        <v>1169</v>
      </c>
      <c r="Q107" s="18" t="s">
        <v>1324</v>
      </c>
      <c r="R107" s="18" t="s">
        <v>1157</v>
      </c>
      <c r="S107" s="18" t="s">
        <v>1254</v>
      </c>
      <c r="T107" s="18" t="s">
        <v>1232</v>
      </c>
      <c r="U107" s="18" t="s">
        <v>1221</v>
      </c>
      <c r="V107" s="18" t="s">
        <v>1597</v>
      </c>
    </row>
    <row r="108" spans="1:22" x14ac:dyDescent="0.25">
      <c r="A108" s="3" t="s">
        <v>632</v>
      </c>
      <c r="B108" s="3" t="s">
        <v>1279</v>
      </c>
      <c r="C108" s="17" t="s">
        <v>1185</v>
      </c>
      <c r="D108" s="18" t="s">
        <v>1521</v>
      </c>
      <c r="E108" s="18" t="s">
        <v>1218</v>
      </c>
      <c r="F108" s="18" t="s">
        <v>1522</v>
      </c>
      <c r="G108" s="18" t="s">
        <v>1387</v>
      </c>
      <c r="H108" s="18" t="s">
        <v>1123</v>
      </c>
      <c r="I108" s="18" t="s">
        <v>1135</v>
      </c>
      <c r="J108" s="18" t="s">
        <v>1461</v>
      </c>
      <c r="K108" s="18" t="s">
        <v>1221</v>
      </c>
      <c r="L108" s="18" t="s">
        <v>1094</v>
      </c>
      <c r="M108" s="18" t="s">
        <v>1604</v>
      </c>
      <c r="N108" s="18" t="s">
        <v>1199</v>
      </c>
      <c r="O108" s="18" t="s">
        <v>1285</v>
      </c>
      <c r="P108" s="18" t="s">
        <v>1253</v>
      </c>
      <c r="Q108" s="18" t="s">
        <v>1102</v>
      </c>
      <c r="R108" s="18" t="s">
        <v>1157</v>
      </c>
      <c r="S108" s="18" t="s">
        <v>1123</v>
      </c>
      <c r="T108" s="18" t="s">
        <v>1232</v>
      </c>
      <c r="U108" s="18" t="s">
        <v>1135</v>
      </c>
      <c r="V108" s="18" t="s">
        <v>1597</v>
      </c>
    </row>
    <row r="109" spans="1:22" x14ac:dyDescent="0.25">
      <c r="A109" s="3" t="s">
        <v>782</v>
      </c>
      <c r="B109" s="3" t="s">
        <v>1295</v>
      </c>
      <c r="C109" s="17" t="s">
        <v>1562</v>
      </c>
      <c r="D109" s="18" t="s">
        <v>1470</v>
      </c>
      <c r="E109" s="18" t="s">
        <v>1091</v>
      </c>
      <c r="F109" s="18" t="s">
        <v>1605</v>
      </c>
      <c r="G109" s="18" t="s">
        <v>1101</v>
      </c>
      <c r="H109" s="18" t="s">
        <v>1127</v>
      </c>
      <c r="I109" s="18" t="s">
        <v>1142</v>
      </c>
      <c r="J109" s="18" t="s">
        <v>1286</v>
      </c>
      <c r="K109" s="18" t="s">
        <v>1167</v>
      </c>
      <c r="L109" s="18" t="s">
        <v>1155</v>
      </c>
      <c r="M109" s="18" t="s">
        <v>1220</v>
      </c>
      <c r="N109" s="18" t="s">
        <v>1199</v>
      </c>
      <c r="O109" s="18" t="s">
        <v>1156</v>
      </c>
      <c r="P109" s="18" t="s">
        <v>1102</v>
      </c>
      <c r="Q109" s="18" t="s">
        <v>1092</v>
      </c>
      <c r="R109" s="18" t="s">
        <v>1157</v>
      </c>
      <c r="S109" s="18" t="s">
        <v>1113</v>
      </c>
      <c r="T109" s="18" t="s">
        <v>1150</v>
      </c>
      <c r="U109" s="18" t="s">
        <v>1144</v>
      </c>
      <c r="V109" s="18" t="s">
        <v>1418</v>
      </c>
    </row>
    <row r="110" spans="1:22" x14ac:dyDescent="0.25">
      <c r="A110" s="3" t="s">
        <v>633</v>
      </c>
      <c r="B110" s="3" t="s">
        <v>1360</v>
      </c>
      <c r="C110" s="17" t="s">
        <v>1185</v>
      </c>
      <c r="D110" s="18" t="s">
        <v>1340</v>
      </c>
      <c r="E110" s="18" t="s">
        <v>1164</v>
      </c>
      <c r="F110" s="18" t="s">
        <v>1106</v>
      </c>
      <c r="G110" s="18" t="s">
        <v>1240</v>
      </c>
      <c r="H110" s="18" t="s">
        <v>1199</v>
      </c>
      <c r="I110" s="18" t="s">
        <v>1167</v>
      </c>
      <c r="J110" s="18" t="s">
        <v>1606</v>
      </c>
      <c r="K110" s="18" t="s">
        <v>1155</v>
      </c>
      <c r="L110" s="18" t="s">
        <v>1324</v>
      </c>
      <c r="M110" s="18" t="s">
        <v>1294</v>
      </c>
      <c r="N110" s="18" t="s">
        <v>1093</v>
      </c>
      <c r="O110" s="18" t="s">
        <v>1324</v>
      </c>
      <c r="P110" s="18" t="s">
        <v>1169</v>
      </c>
      <c r="Q110" s="18" t="s">
        <v>1109</v>
      </c>
      <c r="R110" s="18" t="s">
        <v>1118</v>
      </c>
      <c r="S110" s="18" t="s">
        <v>1108</v>
      </c>
      <c r="T110" s="18" t="s">
        <v>1093</v>
      </c>
      <c r="U110" s="18" t="s">
        <v>1167</v>
      </c>
      <c r="V110" s="18" t="s">
        <v>1418</v>
      </c>
    </row>
    <row r="111" spans="1:22" x14ac:dyDescent="0.25">
      <c r="A111" s="3" t="s">
        <v>634</v>
      </c>
      <c r="B111" s="3" t="s">
        <v>1072</v>
      </c>
      <c r="C111" s="17" t="s">
        <v>1185</v>
      </c>
      <c r="D111" s="18" t="s">
        <v>1607</v>
      </c>
      <c r="E111" s="18" t="s">
        <v>1109</v>
      </c>
      <c r="F111" s="18" t="s">
        <v>1187</v>
      </c>
      <c r="G111" s="18" t="s">
        <v>1608</v>
      </c>
      <c r="H111" s="18" t="s">
        <v>1150</v>
      </c>
      <c r="I111" s="18" t="s">
        <v>1150</v>
      </c>
      <c r="J111" s="18" t="s">
        <v>1150</v>
      </c>
      <c r="K111" s="18" t="s">
        <v>1094</v>
      </c>
      <c r="L111" s="18" t="s">
        <v>1252</v>
      </c>
      <c r="M111" s="18" t="s">
        <v>1609</v>
      </c>
      <c r="N111" s="18" t="s">
        <v>1094</v>
      </c>
      <c r="O111" s="18" t="s">
        <v>1124</v>
      </c>
      <c r="P111" s="18" t="s">
        <v>1595</v>
      </c>
      <c r="Q111" s="18" t="s">
        <v>1199</v>
      </c>
      <c r="R111" s="18" t="s">
        <v>1157</v>
      </c>
      <c r="S111" s="18" t="s">
        <v>1171</v>
      </c>
      <c r="T111" s="18" t="s">
        <v>1254</v>
      </c>
      <c r="U111" s="18" t="s">
        <v>1324</v>
      </c>
      <c r="V111" s="18" t="s">
        <v>1418</v>
      </c>
    </row>
    <row r="112" spans="1:22" x14ac:dyDescent="0.25">
      <c r="A112" s="3" t="s">
        <v>635</v>
      </c>
      <c r="B112" s="3" t="s">
        <v>1096</v>
      </c>
      <c r="C112" s="17" t="s">
        <v>1195</v>
      </c>
      <c r="D112" s="18" t="s">
        <v>1507</v>
      </c>
      <c r="E112" s="18" t="s">
        <v>1227</v>
      </c>
      <c r="F112" s="18" t="s">
        <v>1605</v>
      </c>
      <c r="G112" s="18" t="s">
        <v>1610</v>
      </c>
      <c r="H112" s="18" t="s">
        <v>1113</v>
      </c>
      <c r="I112" s="18" t="s">
        <v>1087</v>
      </c>
      <c r="J112" s="18" t="s">
        <v>1098</v>
      </c>
      <c r="K112" s="18" t="s">
        <v>1157</v>
      </c>
      <c r="L112" s="18" t="s">
        <v>1221</v>
      </c>
      <c r="M112" s="18" t="s">
        <v>1611</v>
      </c>
      <c r="N112" s="18" t="s">
        <v>1087</v>
      </c>
      <c r="O112" s="18" t="s">
        <v>1112</v>
      </c>
      <c r="P112" s="18" t="s">
        <v>1119</v>
      </c>
      <c r="Q112" s="18" t="s">
        <v>1167</v>
      </c>
      <c r="R112" s="18" t="s">
        <v>1135</v>
      </c>
      <c r="S112" s="18" t="s">
        <v>1244</v>
      </c>
      <c r="T112" s="18" t="s">
        <v>1199</v>
      </c>
      <c r="U112" s="18" t="s">
        <v>1158</v>
      </c>
      <c r="V112" s="18" t="s">
        <v>1418</v>
      </c>
    </row>
    <row r="113" spans="1:22" x14ac:dyDescent="0.25">
      <c r="A113" s="3" t="s">
        <v>636</v>
      </c>
      <c r="B113" s="3" t="s">
        <v>1204</v>
      </c>
      <c r="C113" s="17" t="s">
        <v>1332</v>
      </c>
      <c r="D113" s="18" t="s">
        <v>1612</v>
      </c>
      <c r="E113" s="18" t="s">
        <v>1201</v>
      </c>
      <c r="F113" s="18" t="s">
        <v>1526</v>
      </c>
      <c r="G113" s="18" t="s">
        <v>1357</v>
      </c>
      <c r="H113" s="18" t="s">
        <v>1150</v>
      </c>
      <c r="I113" s="18" t="s">
        <v>1093</v>
      </c>
      <c r="J113" s="18" t="s">
        <v>1613</v>
      </c>
      <c r="K113" s="18" t="s">
        <v>1167</v>
      </c>
      <c r="L113" s="18" t="s">
        <v>1118</v>
      </c>
      <c r="M113" s="18" t="s">
        <v>1614</v>
      </c>
      <c r="N113" s="18" t="s">
        <v>1155</v>
      </c>
      <c r="O113" s="18" t="s">
        <v>1152</v>
      </c>
      <c r="P113" s="18" t="s">
        <v>1415</v>
      </c>
      <c r="Q113" s="18" t="s">
        <v>1127</v>
      </c>
      <c r="R113" s="18" t="s">
        <v>1127</v>
      </c>
      <c r="S113" s="18" t="s">
        <v>1199</v>
      </c>
      <c r="T113" s="18" t="s">
        <v>1113</v>
      </c>
      <c r="U113" s="18" t="s">
        <v>1221</v>
      </c>
      <c r="V113" s="18" t="s">
        <v>1418</v>
      </c>
    </row>
    <row r="114" spans="1:22" x14ac:dyDescent="0.25">
      <c r="A114" s="3" t="s">
        <v>637</v>
      </c>
      <c r="B114" s="3" t="s">
        <v>1367</v>
      </c>
      <c r="C114" s="17" t="s">
        <v>1296</v>
      </c>
      <c r="D114" s="18" t="s">
        <v>1615</v>
      </c>
      <c r="E114" s="18" t="s">
        <v>1091</v>
      </c>
      <c r="F114" s="18" t="s">
        <v>1430</v>
      </c>
      <c r="G114" s="18" t="s">
        <v>1616</v>
      </c>
      <c r="H114" s="18" t="s">
        <v>1087</v>
      </c>
      <c r="I114" s="18" t="s">
        <v>1231</v>
      </c>
      <c r="J114" s="18" t="s">
        <v>1137</v>
      </c>
      <c r="K114" s="18" t="s">
        <v>1081</v>
      </c>
      <c r="L114" s="18" t="s">
        <v>1143</v>
      </c>
      <c r="M114" s="18" t="s">
        <v>1617</v>
      </c>
      <c r="N114" s="18" t="s">
        <v>1171</v>
      </c>
      <c r="O114" s="18" t="s">
        <v>1092</v>
      </c>
      <c r="P114" s="18" t="s">
        <v>1155</v>
      </c>
      <c r="Q114" s="18" t="s">
        <v>1254</v>
      </c>
      <c r="R114" s="18" t="s">
        <v>1157</v>
      </c>
      <c r="S114" s="18" t="s">
        <v>1123</v>
      </c>
      <c r="T114" s="18" t="s">
        <v>1093</v>
      </c>
      <c r="U114" s="18" t="s">
        <v>1144</v>
      </c>
      <c r="V114" s="18" t="s">
        <v>1411</v>
      </c>
    </row>
    <row r="115" spans="1:22" x14ac:dyDescent="0.25">
      <c r="A115" s="3" t="s">
        <v>783</v>
      </c>
      <c r="B115" s="3" t="s">
        <v>1204</v>
      </c>
      <c r="C115" s="17" t="s">
        <v>1618</v>
      </c>
      <c r="D115" s="18" t="s">
        <v>1083</v>
      </c>
      <c r="E115" s="18" t="s">
        <v>1213</v>
      </c>
      <c r="F115" s="18" t="s">
        <v>1465</v>
      </c>
      <c r="G115" s="18" t="s">
        <v>1334</v>
      </c>
      <c r="H115" s="18" t="s">
        <v>1254</v>
      </c>
      <c r="I115" s="18" t="s">
        <v>1241</v>
      </c>
      <c r="J115" s="18" t="s">
        <v>1619</v>
      </c>
      <c r="K115" s="18" t="s">
        <v>1253</v>
      </c>
      <c r="L115" s="18" t="s">
        <v>1164</v>
      </c>
      <c r="M115" s="18" t="s">
        <v>1620</v>
      </c>
      <c r="N115" s="18" t="s">
        <v>1093</v>
      </c>
      <c r="O115" s="18" t="s">
        <v>1135</v>
      </c>
      <c r="P115" s="18" t="s">
        <v>1087</v>
      </c>
      <c r="Q115" s="18" t="s">
        <v>1092</v>
      </c>
      <c r="R115" s="18" t="s">
        <v>1135</v>
      </c>
      <c r="S115" s="18" t="s">
        <v>1123</v>
      </c>
      <c r="T115" s="18" t="s">
        <v>1176</v>
      </c>
      <c r="U115" s="18" t="s">
        <v>1135</v>
      </c>
      <c r="V115" s="18" t="s">
        <v>1411</v>
      </c>
    </row>
    <row r="116" spans="1:22" x14ac:dyDescent="0.25">
      <c r="A116" s="3" t="s">
        <v>638</v>
      </c>
      <c r="B116" s="3" t="s">
        <v>1342</v>
      </c>
      <c r="C116" s="17" t="s">
        <v>1391</v>
      </c>
      <c r="D116" s="18" t="s">
        <v>1607</v>
      </c>
      <c r="E116" s="18" t="s">
        <v>1112</v>
      </c>
      <c r="F116" s="18" t="s">
        <v>1132</v>
      </c>
      <c r="G116" s="18" t="s">
        <v>1370</v>
      </c>
      <c r="H116" s="18" t="s">
        <v>1143</v>
      </c>
      <c r="I116" s="18" t="s">
        <v>1191</v>
      </c>
      <c r="J116" s="18" t="s">
        <v>1378</v>
      </c>
      <c r="K116" s="18" t="s">
        <v>1156</v>
      </c>
      <c r="L116" s="18" t="s">
        <v>1158</v>
      </c>
      <c r="M116" s="18" t="s">
        <v>1621</v>
      </c>
      <c r="N116" s="18" t="s">
        <v>1123</v>
      </c>
      <c r="O116" s="18" t="s">
        <v>1253</v>
      </c>
      <c r="P116" s="18" t="s">
        <v>1112</v>
      </c>
      <c r="Q116" s="18" t="s">
        <v>1144</v>
      </c>
      <c r="R116" s="18" t="s">
        <v>1081</v>
      </c>
      <c r="S116" s="18" t="s">
        <v>1123</v>
      </c>
      <c r="T116" s="18" t="s">
        <v>1232</v>
      </c>
      <c r="U116" s="18" t="s">
        <v>1156</v>
      </c>
      <c r="V116" s="18" t="s">
        <v>1411</v>
      </c>
    </row>
    <row r="117" spans="1:22" x14ac:dyDescent="0.25">
      <c r="A117" s="3" t="s">
        <v>784</v>
      </c>
      <c r="B117" s="3" t="s">
        <v>1204</v>
      </c>
      <c r="C117" s="17" t="s">
        <v>1173</v>
      </c>
      <c r="D117" s="18" t="s">
        <v>1177</v>
      </c>
      <c r="E117" s="18" t="s">
        <v>1164</v>
      </c>
      <c r="F117" s="18" t="s">
        <v>1596</v>
      </c>
      <c r="G117" s="18" t="s">
        <v>1444</v>
      </c>
      <c r="H117" s="18" t="s">
        <v>1123</v>
      </c>
      <c r="I117" s="18" t="s">
        <v>1092</v>
      </c>
      <c r="J117" s="18" t="s">
        <v>1570</v>
      </c>
      <c r="K117" s="18" t="s">
        <v>1156</v>
      </c>
      <c r="L117" s="18" t="s">
        <v>1094</v>
      </c>
      <c r="M117" s="18" t="s">
        <v>1622</v>
      </c>
      <c r="N117" s="18" t="s">
        <v>1108</v>
      </c>
      <c r="O117" s="18" t="s">
        <v>1221</v>
      </c>
      <c r="P117" s="18" t="s">
        <v>1230</v>
      </c>
      <c r="Q117" s="18" t="s">
        <v>1252</v>
      </c>
      <c r="R117" s="18" t="s">
        <v>1143</v>
      </c>
      <c r="S117" s="18" t="s">
        <v>1108</v>
      </c>
      <c r="T117" s="18" t="s">
        <v>1093</v>
      </c>
      <c r="U117" s="18" t="s">
        <v>1167</v>
      </c>
      <c r="V117" s="18" t="s">
        <v>1411</v>
      </c>
    </row>
    <row r="118" spans="1:22" x14ac:dyDescent="0.25">
      <c r="A118" s="3" t="s">
        <v>785</v>
      </c>
      <c r="B118" s="3" t="s">
        <v>1245</v>
      </c>
      <c r="C118" s="17" t="s">
        <v>1623</v>
      </c>
      <c r="D118" s="18" t="s">
        <v>1193</v>
      </c>
      <c r="E118" s="18" t="s">
        <v>1201</v>
      </c>
      <c r="F118" s="18" t="s">
        <v>1084</v>
      </c>
      <c r="G118" s="18" t="s">
        <v>1624</v>
      </c>
      <c r="H118" s="18" t="s">
        <v>1150</v>
      </c>
      <c r="I118" s="18" t="s">
        <v>1150</v>
      </c>
      <c r="J118" s="18" t="s">
        <v>1447</v>
      </c>
      <c r="K118" s="18" t="s">
        <v>1143</v>
      </c>
      <c r="L118" s="18" t="s">
        <v>1241</v>
      </c>
      <c r="M118" s="18" t="s">
        <v>1452</v>
      </c>
      <c r="N118" s="18" t="s">
        <v>1285</v>
      </c>
      <c r="O118" s="18" t="s">
        <v>1111</v>
      </c>
      <c r="P118" s="18" t="s">
        <v>1345</v>
      </c>
      <c r="Q118" s="18" t="s">
        <v>1176</v>
      </c>
      <c r="R118" s="18" t="s">
        <v>1254</v>
      </c>
      <c r="S118" s="18" t="s">
        <v>1123</v>
      </c>
      <c r="T118" s="18" t="s">
        <v>1102</v>
      </c>
      <c r="U118" s="18" t="s">
        <v>1094</v>
      </c>
      <c r="V118" s="18" t="s">
        <v>1325</v>
      </c>
    </row>
    <row r="119" spans="1:22" x14ac:dyDescent="0.25">
      <c r="A119" s="3" t="s">
        <v>639</v>
      </c>
      <c r="B119" s="3" t="s">
        <v>1075</v>
      </c>
      <c r="C119" s="17" t="s">
        <v>1185</v>
      </c>
      <c r="D119" s="18" t="s">
        <v>1625</v>
      </c>
      <c r="E119" s="18" t="s">
        <v>1109</v>
      </c>
      <c r="F119" s="18" t="s">
        <v>1325</v>
      </c>
      <c r="G119" s="18" t="s">
        <v>1459</v>
      </c>
      <c r="H119" s="18" t="s">
        <v>1108</v>
      </c>
      <c r="I119" s="18" t="s">
        <v>1169</v>
      </c>
      <c r="J119" s="18" t="s">
        <v>1601</v>
      </c>
      <c r="K119" s="18" t="s">
        <v>1127</v>
      </c>
      <c r="L119" s="18" t="s">
        <v>1156</v>
      </c>
      <c r="M119" s="18" t="s">
        <v>1626</v>
      </c>
      <c r="N119" s="18" t="s">
        <v>1199</v>
      </c>
      <c r="O119" s="18" t="s">
        <v>1087</v>
      </c>
      <c r="P119" s="18" t="s">
        <v>1118</v>
      </c>
      <c r="Q119" s="18" t="s">
        <v>1144</v>
      </c>
      <c r="R119" s="18" t="s">
        <v>1157</v>
      </c>
      <c r="S119" s="18" t="s">
        <v>1243</v>
      </c>
      <c r="T119" s="18" t="s">
        <v>1232</v>
      </c>
      <c r="U119" s="18" t="s">
        <v>1087</v>
      </c>
      <c r="V119" s="18" t="s">
        <v>1325</v>
      </c>
    </row>
    <row r="120" spans="1:22" x14ac:dyDescent="0.25">
      <c r="A120" s="3" t="s">
        <v>786</v>
      </c>
      <c r="B120" s="3" t="s">
        <v>1146</v>
      </c>
      <c r="C120" s="17" t="s">
        <v>1424</v>
      </c>
      <c r="D120" s="18" t="s">
        <v>1371</v>
      </c>
      <c r="E120" s="18" t="s">
        <v>1164</v>
      </c>
      <c r="F120" s="18" t="s">
        <v>1552</v>
      </c>
      <c r="G120" s="18" t="s">
        <v>1536</v>
      </c>
      <c r="H120" s="18" t="s">
        <v>1157</v>
      </c>
      <c r="I120" s="18" t="s">
        <v>1142</v>
      </c>
      <c r="J120" s="18" t="s">
        <v>1200</v>
      </c>
      <c r="K120" s="18" t="s">
        <v>1157</v>
      </c>
      <c r="L120" s="18" t="s">
        <v>1135</v>
      </c>
      <c r="M120" s="18" t="s">
        <v>1335</v>
      </c>
      <c r="N120" s="18" t="s">
        <v>1244</v>
      </c>
      <c r="O120" s="18" t="s">
        <v>1253</v>
      </c>
      <c r="P120" s="18" t="s">
        <v>1191</v>
      </c>
      <c r="Q120" s="18" t="s">
        <v>1241</v>
      </c>
      <c r="R120" s="18" t="s">
        <v>1157</v>
      </c>
      <c r="S120" s="18" t="s">
        <v>1254</v>
      </c>
      <c r="T120" s="18" t="s">
        <v>1232</v>
      </c>
      <c r="U120" s="18" t="s">
        <v>1158</v>
      </c>
      <c r="V120" s="18" t="s">
        <v>1325</v>
      </c>
    </row>
    <row r="121" spans="1:22" x14ac:dyDescent="0.25">
      <c r="A121" s="3" t="s">
        <v>640</v>
      </c>
      <c r="B121" s="3" t="s">
        <v>1204</v>
      </c>
      <c r="C121" s="17" t="s">
        <v>1195</v>
      </c>
      <c r="D121" s="18" t="s">
        <v>1193</v>
      </c>
      <c r="E121" s="18" t="s">
        <v>1231</v>
      </c>
      <c r="F121" s="18" t="s">
        <v>1430</v>
      </c>
      <c r="G121" s="18" t="s">
        <v>1627</v>
      </c>
      <c r="H121" s="18" t="s">
        <v>1150</v>
      </c>
      <c r="I121" s="18" t="s">
        <v>1150</v>
      </c>
      <c r="J121" s="18" t="s">
        <v>1447</v>
      </c>
      <c r="K121" s="18" t="s">
        <v>1081</v>
      </c>
      <c r="L121" s="18" t="s">
        <v>1092</v>
      </c>
      <c r="M121" s="18" t="s">
        <v>1628</v>
      </c>
      <c r="N121" s="18" t="s">
        <v>1143</v>
      </c>
      <c r="O121" s="18" t="s">
        <v>1231</v>
      </c>
      <c r="P121" s="18" t="s">
        <v>1153</v>
      </c>
      <c r="Q121" s="18" t="s">
        <v>1081</v>
      </c>
      <c r="R121" s="18" t="s">
        <v>1081</v>
      </c>
      <c r="S121" s="18" t="s">
        <v>1123</v>
      </c>
      <c r="T121" s="18" t="s">
        <v>1093</v>
      </c>
      <c r="U121" s="18" t="s">
        <v>1102</v>
      </c>
      <c r="V121" s="18" t="s">
        <v>1325</v>
      </c>
    </row>
    <row r="122" spans="1:22" x14ac:dyDescent="0.25">
      <c r="A122" s="3" t="s">
        <v>641</v>
      </c>
      <c r="B122" s="3" t="s">
        <v>1403</v>
      </c>
      <c r="C122" s="17" t="s">
        <v>1097</v>
      </c>
      <c r="D122" s="18" t="s">
        <v>1318</v>
      </c>
      <c r="E122" s="18" t="s">
        <v>1112</v>
      </c>
      <c r="F122" s="18" t="s">
        <v>1525</v>
      </c>
      <c r="G122" s="18" t="s">
        <v>1328</v>
      </c>
      <c r="H122" s="18" t="s">
        <v>1118</v>
      </c>
      <c r="I122" s="18" t="s">
        <v>1211</v>
      </c>
      <c r="J122" s="18" t="s">
        <v>1629</v>
      </c>
      <c r="K122" s="18" t="s">
        <v>1157</v>
      </c>
      <c r="L122" s="18" t="s">
        <v>1143</v>
      </c>
      <c r="M122" s="18" t="s">
        <v>1379</v>
      </c>
      <c r="N122" s="18" t="s">
        <v>1113</v>
      </c>
      <c r="O122" s="18" t="s">
        <v>1183</v>
      </c>
      <c r="P122" s="18" t="s">
        <v>1191</v>
      </c>
      <c r="Q122" s="18" t="s">
        <v>1144</v>
      </c>
      <c r="R122" s="18" t="s">
        <v>1243</v>
      </c>
      <c r="S122" s="18" t="s">
        <v>1254</v>
      </c>
      <c r="T122" s="18" t="s">
        <v>1243</v>
      </c>
      <c r="U122" s="18" t="s">
        <v>1144</v>
      </c>
      <c r="V122" s="18" t="s">
        <v>1532</v>
      </c>
    </row>
    <row r="123" spans="1:22" x14ac:dyDescent="0.25">
      <c r="A123" s="3" t="s">
        <v>787</v>
      </c>
      <c r="B123" s="3" t="s">
        <v>1431</v>
      </c>
      <c r="C123" s="17" t="s">
        <v>1460</v>
      </c>
      <c r="D123" s="18" t="s">
        <v>1507</v>
      </c>
      <c r="E123" s="18" t="s">
        <v>1136</v>
      </c>
      <c r="F123" s="18" t="s">
        <v>1543</v>
      </c>
      <c r="G123" s="18" t="s">
        <v>1630</v>
      </c>
      <c r="H123" s="18" t="s">
        <v>1176</v>
      </c>
      <c r="I123" s="18" t="s">
        <v>1232</v>
      </c>
      <c r="J123" s="18" t="s">
        <v>1288</v>
      </c>
      <c r="K123" s="18" t="s">
        <v>1167</v>
      </c>
      <c r="L123" s="18" t="s">
        <v>1118</v>
      </c>
      <c r="M123" s="18" t="s">
        <v>1631</v>
      </c>
      <c r="N123" s="18" t="s">
        <v>1143</v>
      </c>
      <c r="O123" s="18" t="s">
        <v>1231</v>
      </c>
      <c r="P123" s="18" t="s">
        <v>1153</v>
      </c>
      <c r="Q123" s="18" t="s">
        <v>1253</v>
      </c>
      <c r="R123" s="18" t="s">
        <v>1167</v>
      </c>
      <c r="S123" s="18" t="s">
        <v>1113</v>
      </c>
      <c r="T123" s="18" t="s">
        <v>1113</v>
      </c>
      <c r="U123" s="18" t="s">
        <v>1118</v>
      </c>
      <c r="V123" s="18" t="s">
        <v>1532</v>
      </c>
    </row>
    <row r="124" spans="1:22" x14ac:dyDescent="0.25">
      <c r="A124" s="3" t="s">
        <v>642</v>
      </c>
      <c r="B124" s="3" t="s">
        <v>1066</v>
      </c>
      <c r="C124" s="17" t="s">
        <v>1343</v>
      </c>
      <c r="D124" s="18" t="s">
        <v>1475</v>
      </c>
      <c r="E124" s="18" t="s">
        <v>1082</v>
      </c>
      <c r="F124" s="18" t="s">
        <v>1416</v>
      </c>
      <c r="G124" s="18" t="s">
        <v>1190</v>
      </c>
      <c r="H124" s="18" t="s">
        <v>1157</v>
      </c>
      <c r="I124" s="18" t="s">
        <v>1191</v>
      </c>
      <c r="J124" s="18" t="s">
        <v>1317</v>
      </c>
      <c r="K124" s="18" t="s">
        <v>1135</v>
      </c>
      <c r="L124" s="18" t="s">
        <v>1155</v>
      </c>
      <c r="M124" s="18" t="s">
        <v>1632</v>
      </c>
      <c r="N124" s="18" t="s">
        <v>1157</v>
      </c>
      <c r="O124" s="18" t="s">
        <v>1501</v>
      </c>
      <c r="P124" s="18" t="s">
        <v>1187</v>
      </c>
      <c r="Q124" s="18" t="s">
        <v>1213</v>
      </c>
      <c r="R124" s="18" t="s">
        <v>1135</v>
      </c>
      <c r="S124" s="18" t="s">
        <v>1143</v>
      </c>
      <c r="T124" s="18" t="s">
        <v>1081</v>
      </c>
      <c r="U124" s="18" t="s">
        <v>1230</v>
      </c>
      <c r="V124" s="18" t="s">
        <v>1532</v>
      </c>
    </row>
    <row r="125" spans="1:22" x14ac:dyDescent="0.25">
      <c r="A125" s="3" t="s">
        <v>788</v>
      </c>
      <c r="B125" s="3" t="s">
        <v>1096</v>
      </c>
      <c r="C125" s="17" t="s">
        <v>1633</v>
      </c>
      <c r="D125" s="18" t="s">
        <v>1563</v>
      </c>
      <c r="E125" s="18" t="s">
        <v>1168</v>
      </c>
      <c r="F125" s="18" t="s">
        <v>1525</v>
      </c>
      <c r="G125" s="18" t="s">
        <v>1453</v>
      </c>
      <c r="H125" s="18" t="s">
        <v>1171</v>
      </c>
      <c r="I125" s="18" t="s">
        <v>1243</v>
      </c>
      <c r="J125" s="18" t="s">
        <v>1634</v>
      </c>
      <c r="K125" s="18" t="s">
        <v>1135</v>
      </c>
      <c r="L125" s="18" t="s">
        <v>1324</v>
      </c>
      <c r="M125" s="18" t="s">
        <v>1635</v>
      </c>
      <c r="N125" s="18" t="s">
        <v>1118</v>
      </c>
      <c r="O125" s="18" t="s">
        <v>1082</v>
      </c>
      <c r="P125" s="18" t="s">
        <v>1501</v>
      </c>
      <c r="Q125" s="18" t="s">
        <v>1243</v>
      </c>
      <c r="R125" s="18" t="s">
        <v>1243</v>
      </c>
      <c r="S125" s="18" t="s">
        <v>1199</v>
      </c>
      <c r="T125" s="18" t="s">
        <v>1167</v>
      </c>
      <c r="U125" s="18" t="s">
        <v>1118</v>
      </c>
      <c r="V125" s="18" t="s">
        <v>1532</v>
      </c>
    </row>
    <row r="126" spans="1:22" x14ac:dyDescent="0.25">
      <c r="A126" s="3" t="s">
        <v>643</v>
      </c>
      <c r="B126" s="3" t="s">
        <v>1279</v>
      </c>
      <c r="C126" s="17" t="s">
        <v>1267</v>
      </c>
      <c r="D126" s="18" t="s">
        <v>1636</v>
      </c>
      <c r="E126" s="18" t="s">
        <v>1191</v>
      </c>
      <c r="F126" s="18" t="s">
        <v>1345</v>
      </c>
      <c r="G126" s="18" t="s">
        <v>1412</v>
      </c>
      <c r="H126" s="18" t="s">
        <v>1127</v>
      </c>
      <c r="I126" s="18" t="s">
        <v>1265</v>
      </c>
      <c r="J126" s="18" t="s">
        <v>1281</v>
      </c>
      <c r="K126" s="18" t="s">
        <v>1167</v>
      </c>
      <c r="L126" s="18" t="s">
        <v>1092</v>
      </c>
      <c r="M126" s="18" t="s">
        <v>1492</v>
      </c>
      <c r="N126" s="18" t="s">
        <v>1171</v>
      </c>
      <c r="O126" s="18" t="s">
        <v>1143</v>
      </c>
      <c r="P126" s="18" t="s">
        <v>1144</v>
      </c>
      <c r="Q126" s="18" t="s">
        <v>1230</v>
      </c>
      <c r="R126" s="18" t="s">
        <v>1087</v>
      </c>
      <c r="S126" s="18" t="s">
        <v>1113</v>
      </c>
      <c r="T126" s="18" t="s">
        <v>1093</v>
      </c>
      <c r="U126" s="18" t="s">
        <v>1221</v>
      </c>
      <c r="V126" s="18" t="s">
        <v>1467</v>
      </c>
    </row>
    <row r="127" spans="1:22" x14ac:dyDescent="0.25">
      <c r="A127" s="3" t="s">
        <v>789</v>
      </c>
      <c r="B127" s="3" t="s">
        <v>1316</v>
      </c>
      <c r="C127" s="17" t="s">
        <v>1173</v>
      </c>
      <c r="D127" s="18" t="s">
        <v>1262</v>
      </c>
      <c r="E127" s="18" t="s">
        <v>1218</v>
      </c>
      <c r="F127" s="18" t="s">
        <v>1151</v>
      </c>
      <c r="G127" s="18" t="s">
        <v>1637</v>
      </c>
      <c r="H127" s="18" t="s">
        <v>1150</v>
      </c>
      <c r="I127" s="18" t="s">
        <v>1176</v>
      </c>
      <c r="J127" s="18" t="s">
        <v>1150</v>
      </c>
      <c r="K127" s="18" t="s">
        <v>1221</v>
      </c>
      <c r="L127" s="18" t="s">
        <v>1230</v>
      </c>
      <c r="M127" s="18" t="s">
        <v>1462</v>
      </c>
      <c r="N127" s="18" t="s">
        <v>1087</v>
      </c>
      <c r="O127" s="18" t="s">
        <v>1213</v>
      </c>
      <c r="P127" s="18" t="s">
        <v>1211</v>
      </c>
      <c r="Q127" s="18" t="s">
        <v>1244</v>
      </c>
      <c r="R127" s="18" t="s">
        <v>1081</v>
      </c>
      <c r="S127" s="18" t="s">
        <v>1199</v>
      </c>
      <c r="T127" s="18" t="s">
        <v>1123</v>
      </c>
      <c r="U127" s="18" t="s">
        <v>1094</v>
      </c>
      <c r="V127" s="18" t="s">
        <v>1638</v>
      </c>
    </row>
    <row r="128" spans="1:22" x14ac:dyDescent="0.25">
      <c r="A128" s="3" t="s">
        <v>644</v>
      </c>
      <c r="B128" s="3" t="s">
        <v>1096</v>
      </c>
      <c r="C128" s="17" t="s">
        <v>1185</v>
      </c>
      <c r="D128" s="18" t="s">
        <v>1383</v>
      </c>
      <c r="E128" s="18" t="s">
        <v>1082</v>
      </c>
      <c r="F128" s="18" t="s">
        <v>1596</v>
      </c>
      <c r="G128" s="18" t="s">
        <v>1080</v>
      </c>
      <c r="H128" s="18" t="s">
        <v>1244</v>
      </c>
      <c r="I128" s="18" t="s">
        <v>1158</v>
      </c>
      <c r="J128" s="18" t="s">
        <v>1612</v>
      </c>
      <c r="K128" s="18" t="s">
        <v>1092</v>
      </c>
      <c r="L128" s="18" t="s">
        <v>1324</v>
      </c>
      <c r="M128" s="18" t="s">
        <v>1639</v>
      </c>
      <c r="N128" s="18" t="s">
        <v>1170</v>
      </c>
      <c r="O128" s="18" t="s">
        <v>1094</v>
      </c>
      <c r="P128" s="18" t="s">
        <v>1213</v>
      </c>
      <c r="Q128" s="18" t="s">
        <v>1156</v>
      </c>
      <c r="R128" s="18" t="s">
        <v>1143</v>
      </c>
      <c r="S128" s="18" t="s">
        <v>1157</v>
      </c>
      <c r="T128" s="18" t="s">
        <v>1093</v>
      </c>
      <c r="U128" s="18" t="s">
        <v>1156</v>
      </c>
      <c r="V128" s="18" t="s">
        <v>1638</v>
      </c>
    </row>
    <row r="129" spans="1:22" x14ac:dyDescent="0.25">
      <c r="A129" s="3" t="s">
        <v>790</v>
      </c>
      <c r="B129" s="3" t="s">
        <v>1245</v>
      </c>
      <c r="C129" s="17" t="s">
        <v>1562</v>
      </c>
      <c r="D129" s="18" t="s">
        <v>1640</v>
      </c>
      <c r="E129" s="18" t="s">
        <v>1164</v>
      </c>
      <c r="F129" s="18" t="s">
        <v>1487</v>
      </c>
      <c r="G129" s="18" t="s">
        <v>1641</v>
      </c>
      <c r="H129" s="18" t="s">
        <v>1081</v>
      </c>
      <c r="I129" s="18" t="s">
        <v>1241</v>
      </c>
      <c r="J129" s="18" t="s">
        <v>1378</v>
      </c>
      <c r="K129" s="18" t="s">
        <v>1254</v>
      </c>
      <c r="L129" s="18" t="s">
        <v>1167</v>
      </c>
      <c r="M129" s="18" t="s">
        <v>1642</v>
      </c>
      <c r="N129" s="18" t="s">
        <v>1157</v>
      </c>
      <c r="O129" s="18" t="s">
        <v>1253</v>
      </c>
      <c r="P129" s="18" t="s">
        <v>1168</v>
      </c>
      <c r="Q129" s="18" t="s">
        <v>1170</v>
      </c>
      <c r="R129" s="18" t="s">
        <v>1244</v>
      </c>
      <c r="S129" s="18" t="s">
        <v>1123</v>
      </c>
      <c r="T129" s="18" t="s">
        <v>1232</v>
      </c>
      <c r="U129" s="18" t="s">
        <v>1102</v>
      </c>
      <c r="V129" s="18" t="s">
        <v>1638</v>
      </c>
    </row>
    <row r="130" spans="1:22" x14ac:dyDescent="0.25">
      <c r="A130" s="3" t="s">
        <v>645</v>
      </c>
      <c r="B130" s="3" t="s">
        <v>1204</v>
      </c>
      <c r="C130" s="17" t="s">
        <v>1267</v>
      </c>
      <c r="D130" s="18" t="s">
        <v>1077</v>
      </c>
      <c r="E130" s="18" t="s">
        <v>1218</v>
      </c>
      <c r="F130" s="18" t="s">
        <v>1282</v>
      </c>
      <c r="G130" s="18" t="s">
        <v>1139</v>
      </c>
      <c r="H130" s="18" t="s">
        <v>1150</v>
      </c>
      <c r="I130" s="18" t="s">
        <v>1150</v>
      </c>
      <c r="J130" s="18" t="s">
        <v>1177</v>
      </c>
      <c r="K130" s="18" t="s">
        <v>1221</v>
      </c>
      <c r="L130" s="18" t="s">
        <v>1110</v>
      </c>
      <c r="M130" s="18" t="s">
        <v>1512</v>
      </c>
      <c r="N130" s="18" t="s">
        <v>1168</v>
      </c>
      <c r="O130" s="18" t="s">
        <v>1596</v>
      </c>
      <c r="P130" s="18" t="s">
        <v>1493</v>
      </c>
      <c r="Q130" s="18" t="s">
        <v>1113</v>
      </c>
      <c r="R130" s="18" t="s">
        <v>1081</v>
      </c>
      <c r="S130" s="18" t="s">
        <v>1170</v>
      </c>
      <c r="T130" s="18" t="s">
        <v>1156</v>
      </c>
      <c r="U130" s="18" t="s">
        <v>1285</v>
      </c>
      <c r="V130" s="18" t="s">
        <v>1638</v>
      </c>
    </row>
    <row r="131" spans="1:22" x14ac:dyDescent="0.25">
      <c r="A131" s="3" t="s">
        <v>646</v>
      </c>
      <c r="B131" s="3" t="s">
        <v>1146</v>
      </c>
      <c r="C131" s="17" t="s">
        <v>1332</v>
      </c>
      <c r="D131" s="18" t="s">
        <v>1643</v>
      </c>
      <c r="E131" s="18" t="s">
        <v>1112</v>
      </c>
      <c r="F131" s="18" t="s">
        <v>1106</v>
      </c>
      <c r="G131" s="18" t="s">
        <v>1378</v>
      </c>
      <c r="H131" s="18" t="s">
        <v>1135</v>
      </c>
      <c r="I131" s="18" t="s">
        <v>1201</v>
      </c>
      <c r="J131" s="18" t="s">
        <v>1297</v>
      </c>
      <c r="K131" s="18" t="s">
        <v>1167</v>
      </c>
      <c r="L131" s="18" t="s">
        <v>1156</v>
      </c>
      <c r="M131" s="18" t="s">
        <v>1505</v>
      </c>
      <c r="N131" s="18" t="s">
        <v>1093</v>
      </c>
      <c r="O131" s="18" t="s">
        <v>1092</v>
      </c>
      <c r="P131" s="18" t="s">
        <v>1156</v>
      </c>
      <c r="Q131" s="18" t="s">
        <v>1167</v>
      </c>
      <c r="R131" s="18" t="s">
        <v>1254</v>
      </c>
      <c r="S131" s="18" t="s">
        <v>1232</v>
      </c>
      <c r="T131" s="18" t="s">
        <v>1093</v>
      </c>
      <c r="U131" s="18" t="s">
        <v>1135</v>
      </c>
      <c r="V131" s="18" t="s">
        <v>1638</v>
      </c>
    </row>
    <row r="132" spans="1:22" x14ac:dyDescent="0.25">
      <c r="A132" s="3" t="s">
        <v>647</v>
      </c>
      <c r="B132" s="3" t="s">
        <v>1245</v>
      </c>
      <c r="C132" s="17" t="s">
        <v>1195</v>
      </c>
      <c r="D132" s="18" t="s">
        <v>1644</v>
      </c>
      <c r="E132" s="18" t="s">
        <v>1191</v>
      </c>
      <c r="F132" s="18" t="s">
        <v>1605</v>
      </c>
      <c r="G132" s="18" t="s">
        <v>1377</v>
      </c>
      <c r="H132" s="18" t="s">
        <v>1157</v>
      </c>
      <c r="I132" s="18" t="s">
        <v>1142</v>
      </c>
      <c r="J132" s="18" t="s">
        <v>1161</v>
      </c>
      <c r="K132" s="18" t="s">
        <v>1143</v>
      </c>
      <c r="L132" s="18" t="s">
        <v>1144</v>
      </c>
      <c r="M132" s="18" t="s">
        <v>1354</v>
      </c>
      <c r="N132" s="18" t="s">
        <v>1171</v>
      </c>
      <c r="O132" s="18" t="s">
        <v>1156</v>
      </c>
      <c r="P132" s="18" t="s">
        <v>1102</v>
      </c>
      <c r="Q132" s="18" t="s">
        <v>1324</v>
      </c>
      <c r="R132" s="18" t="s">
        <v>1167</v>
      </c>
      <c r="S132" s="18" t="s">
        <v>1244</v>
      </c>
      <c r="T132" s="18" t="s">
        <v>1232</v>
      </c>
      <c r="U132" s="18" t="s">
        <v>1221</v>
      </c>
      <c r="V132" s="18" t="s">
        <v>1552</v>
      </c>
    </row>
    <row r="133" spans="1:22" x14ac:dyDescent="0.25">
      <c r="A133" s="3" t="s">
        <v>648</v>
      </c>
      <c r="B133" s="3" t="s">
        <v>1204</v>
      </c>
      <c r="C133" s="17" t="s">
        <v>1296</v>
      </c>
      <c r="D133" s="18" t="s">
        <v>1410</v>
      </c>
      <c r="E133" s="18" t="s">
        <v>1213</v>
      </c>
      <c r="F133" s="18" t="s">
        <v>1105</v>
      </c>
      <c r="G133" s="18" t="s">
        <v>1559</v>
      </c>
      <c r="H133" s="18" t="s">
        <v>1108</v>
      </c>
      <c r="I133" s="18" t="s">
        <v>1118</v>
      </c>
      <c r="J133" s="18" t="s">
        <v>1556</v>
      </c>
      <c r="K133" s="18" t="s">
        <v>1158</v>
      </c>
      <c r="L133" s="18" t="s">
        <v>1183</v>
      </c>
      <c r="M133" s="18" t="s">
        <v>1349</v>
      </c>
      <c r="N133" s="18" t="s">
        <v>1171</v>
      </c>
      <c r="O133" s="18" t="s">
        <v>1221</v>
      </c>
      <c r="P133" s="18" t="s">
        <v>1102</v>
      </c>
      <c r="Q133" s="18" t="s">
        <v>1218</v>
      </c>
      <c r="R133" s="18" t="s">
        <v>1156</v>
      </c>
      <c r="S133" s="18" t="s">
        <v>1243</v>
      </c>
      <c r="T133" s="18" t="s">
        <v>1171</v>
      </c>
      <c r="U133" s="18" t="s">
        <v>1102</v>
      </c>
      <c r="V133" s="18" t="s">
        <v>1645</v>
      </c>
    </row>
    <row r="134" spans="1:22" x14ac:dyDescent="0.25">
      <c r="A134" s="3" t="s">
        <v>791</v>
      </c>
      <c r="B134" s="3" t="s">
        <v>1445</v>
      </c>
      <c r="C134" s="17" t="s">
        <v>1274</v>
      </c>
      <c r="D134" s="18" t="s">
        <v>1159</v>
      </c>
      <c r="E134" s="18" t="s">
        <v>1213</v>
      </c>
      <c r="F134" s="18" t="s">
        <v>1465</v>
      </c>
      <c r="G134" s="18" t="s">
        <v>1616</v>
      </c>
      <c r="H134" s="18" t="s">
        <v>1254</v>
      </c>
      <c r="I134" s="18" t="s">
        <v>1252</v>
      </c>
      <c r="J134" s="18" t="s">
        <v>1407</v>
      </c>
      <c r="K134" s="18" t="s">
        <v>1118</v>
      </c>
      <c r="L134" s="18" t="s">
        <v>1094</v>
      </c>
      <c r="M134" s="18" t="s">
        <v>1646</v>
      </c>
      <c r="N134" s="18" t="s">
        <v>1093</v>
      </c>
      <c r="O134" s="18" t="s">
        <v>1127</v>
      </c>
      <c r="P134" s="18" t="s">
        <v>1135</v>
      </c>
      <c r="Q134" s="18" t="s">
        <v>1081</v>
      </c>
      <c r="R134" s="18" t="s">
        <v>1170</v>
      </c>
      <c r="S134" s="18" t="s">
        <v>1170</v>
      </c>
      <c r="T134" s="18" t="s">
        <v>1176</v>
      </c>
      <c r="U134" s="18" t="s">
        <v>1081</v>
      </c>
      <c r="V134" s="18" t="s">
        <v>1526</v>
      </c>
    </row>
    <row r="135" spans="1:22" x14ac:dyDescent="0.25">
      <c r="A135" s="3" t="s">
        <v>792</v>
      </c>
      <c r="B135" s="3" t="s">
        <v>1204</v>
      </c>
      <c r="C135" s="17" t="s">
        <v>1647</v>
      </c>
      <c r="D135" s="18" t="s">
        <v>1556</v>
      </c>
      <c r="E135" s="18" t="s">
        <v>1164</v>
      </c>
      <c r="F135" s="18" t="s">
        <v>1493</v>
      </c>
      <c r="G135" s="18" t="s">
        <v>1338</v>
      </c>
      <c r="H135" s="18" t="s">
        <v>1170</v>
      </c>
      <c r="I135" s="18" t="s">
        <v>1227</v>
      </c>
      <c r="J135" s="18" t="s">
        <v>1288</v>
      </c>
      <c r="K135" s="18" t="s">
        <v>1170</v>
      </c>
      <c r="L135" s="18" t="s">
        <v>1155</v>
      </c>
      <c r="M135" s="18" t="s">
        <v>1217</v>
      </c>
      <c r="N135" s="18" t="s">
        <v>1170</v>
      </c>
      <c r="O135" s="18" t="s">
        <v>1252</v>
      </c>
      <c r="P135" s="18" t="s">
        <v>1164</v>
      </c>
      <c r="Q135" s="18" t="s">
        <v>1112</v>
      </c>
      <c r="R135" s="18" t="s">
        <v>1285</v>
      </c>
      <c r="S135" s="18" t="s">
        <v>1127</v>
      </c>
      <c r="T135" s="18" t="s">
        <v>1150</v>
      </c>
      <c r="U135" s="18" t="s">
        <v>1144</v>
      </c>
      <c r="V135" s="18" t="s">
        <v>1550</v>
      </c>
    </row>
    <row r="136" spans="1:22" x14ac:dyDescent="0.25">
      <c r="A136" s="3" t="s">
        <v>793</v>
      </c>
      <c r="B136" s="3" t="s">
        <v>1342</v>
      </c>
      <c r="C136" s="17" t="s">
        <v>1076</v>
      </c>
      <c r="D136" s="18" t="s">
        <v>1145</v>
      </c>
      <c r="E136" s="18" t="s">
        <v>1218</v>
      </c>
      <c r="F136" s="18" t="s">
        <v>1132</v>
      </c>
      <c r="G136" s="18" t="s">
        <v>1648</v>
      </c>
      <c r="H136" s="18" t="s">
        <v>1150</v>
      </c>
      <c r="I136" s="18" t="s">
        <v>1176</v>
      </c>
      <c r="J136" s="18" t="s">
        <v>1288</v>
      </c>
      <c r="K136" s="18" t="s">
        <v>1167</v>
      </c>
      <c r="L136" s="18" t="s">
        <v>1285</v>
      </c>
      <c r="M136" s="18" t="s">
        <v>1649</v>
      </c>
      <c r="N136" s="18" t="s">
        <v>1081</v>
      </c>
      <c r="O136" s="18" t="s">
        <v>1142</v>
      </c>
      <c r="P136" s="18" t="s">
        <v>1201</v>
      </c>
      <c r="Q136" s="18" t="s">
        <v>1167</v>
      </c>
      <c r="R136" s="18" t="s">
        <v>1087</v>
      </c>
      <c r="S136" s="18" t="s">
        <v>1170</v>
      </c>
      <c r="T136" s="18" t="s">
        <v>1232</v>
      </c>
      <c r="U136" s="18" t="s">
        <v>1094</v>
      </c>
      <c r="V136" s="18" t="s">
        <v>1550</v>
      </c>
    </row>
    <row r="137" spans="1:22" x14ac:dyDescent="0.25">
      <c r="A137" s="3" t="s">
        <v>794</v>
      </c>
      <c r="B137" s="3" t="s">
        <v>1279</v>
      </c>
      <c r="C137" s="17" t="s">
        <v>1650</v>
      </c>
      <c r="D137" s="18" t="s">
        <v>1521</v>
      </c>
      <c r="E137" s="18" t="s">
        <v>1126</v>
      </c>
      <c r="F137" s="18" t="s">
        <v>1105</v>
      </c>
      <c r="G137" s="18" t="s">
        <v>1477</v>
      </c>
      <c r="H137" s="18" t="s">
        <v>1150</v>
      </c>
      <c r="I137" s="18" t="s">
        <v>1150</v>
      </c>
      <c r="J137" s="18" t="s">
        <v>1447</v>
      </c>
      <c r="K137" s="18" t="s">
        <v>1094</v>
      </c>
      <c r="L137" s="18" t="s">
        <v>1142</v>
      </c>
      <c r="M137" s="18" t="s">
        <v>1651</v>
      </c>
      <c r="N137" s="18" t="s">
        <v>1144</v>
      </c>
      <c r="O137" s="18" t="s">
        <v>1211</v>
      </c>
      <c r="P137" s="18" t="s">
        <v>1207</v>
      </c>
      <c r="Q137" s="18" t="s">
        <v>1157</v>
      </c>
      <c r="R137" s="18" t="s">
        <v>1243</v>
      </c>
      <c r="S137" s="18" t="s">
        <v>1199</v>
      </c>
      <c r="T137" s="18" t="s">
        <v>1113</v>
      </c>
      <c r="U137" s="18" t="s">
        <v>1092</v>
      </c>
      <c r="V137" s="18" t="s">
        <v>1303</v>
      </c>
    </row>
    <row r="138" spans="1:22" x14ac:dyDescent="0.25">
      <c r="A138" s="3" t="s">
        <v>649</v>
      </c>
      <c r="B138" s="3" t="s">
        <v>1075</v>
      </c>
      <c r="C138" s="17" t="s">
        <v>1296</v>
      </c>
      <c r="D138" s="18" t="s">
        <v>1159</v>
      </c>
      <c r="E138" s="18" t="s">
        <v>1142</v>
      </c>
      <c r="F138" s="18" t="s">
        <v>1151</v>
      </c>
      <c r="G138" s="18" t="s">
        <v>1238</v>
      </c>
      <c r="H138" s="18" t="s">
        <v>1087</v>
      </c>
      <c r="I138" s="18" t="s">
        <v>1091</v>
      </c>
      <c r="J138" s="18" t="s">
        <v>1269</v>
      </c>
      <c r="K138" s="18" t="s">
        <v>1243</v>
      </c>
      <c r="L138" s="18" t="s">
        <v>1254</v>
      </c>
      <c r="M138" s="18" t="s">
        <v>1652</v>
      </c>
      <c r="N138" s="18" t="s">
        <v>1199</v>
      </c>
      <c r="O138" s="18" t="s">
        <v>1092</v>
      </c>
      <c r="P138" s="18" t="s">
        <v>1102</v>
      </c>
      <c r="Q138" s="18" t="s">
        <v>1244</v>
      </c>
      <c r="R138" s="18" t="s">
        <v>1199</v>
      </c>
      <c r="S138" s="18" t="s">
        <v>1113</v>
      </c>
      <c r="T138" s="18" t="s">
        <v>1176</v>
      </c>
      <c r="U138" s="18" t="s">
        <v>1167</v>
      </c>
      <c r="V138" s="18" t="s">
        <v>1653</v>
      </c>
    </row>
    <row r="139" spans="1:22" x14ac:dyDescent="0.25">
      <c r="A139" s="3" t="s">
        <v>650</v>
      </c>
      <c r="B139" s="3" t="s">
        <v>1409</v>
      </c>
      <c r="C139" s="17" t="s">
        <v>1267</v>
      </c>
      <c r="D139" s="18" t="s">
        <v>1500</v>
      </c>
      <c r="E139" s="18" t="s">
        <v>1191</v>
      </c>
      <c r="F139" s="18" t="s">
        <v>1151</v>
      </c>
      <c r="G139" s="18" t="s">
        <v>1610</v>
      </c>
      <c r="H139" s="18" t="s">
        <v>1176</v>
      </c>
      <c r="I139" s="18" t="s">
        <v>1171</v>
      </c>
      <c r="J139" s="18" t="s">
        <v>1095</v>
      </c>
      <c r="K139" s="18" t="s">
        <v>1092</v>
      </c>
      <c r="L139" s="18" t="s">
        <v>1102</v>
      </c>
      <c r="M139" s="18" t="s">
        <v>1436</v>
      </c>
      <c r="N139" s="18" t="s">
        <v>1135</v>
      </c>
      <c r="O139" s="18" t="s">
        <v>1230</v>
      </c>
      <c r="P139" s="18" t="s">
        <v>1136</v>
      </c>
      <c r="Q139" s="18" t="s">
        <v>1081</v>
      </c>
      <c r="R139" s="18" t="s">
        <v>1170</v>
      </c>
      <c r="S139" s="18" t="s">
        <v>1199</v>
      </c>
      <c r="T139" s="18" t="s">
        <v>1171</v>
      </c>
      <c r="U139" s="18" t="s">
        <v>1135</v>
      </c>
      <c r="V139" s="18" t="s">
        <v>1522</v>
      </c>
    </row>
    <row r="140" spans="1:22" x14ac:dyDescent="0.25">
      <c r="A140" s="3" t="s">
        <v>651</v>
      </c>
      <c r="B140" s="3" t="s">
        <v>1431</v>
      </c>
      <c r="C140" s="17" t="s">
        <v>1306</v>
      </c>
      <c r="D140" s="18" t="s">
        <v>1145</v>
      </c>
      <c r="E140" s="18" t="s">
        <v>1191</v>
      </c>
      <c r="F140" s="18" t="s">
        <v>1196</v>
      </c>
      <c r="G140" s="18" t="s">
        <v>1455</v>
      </c>
      <c r="H140" s="18" t="s">
        <v>1150</v>
      </c>
      <c r="I140" s="18" t="s">
        <v>1150</v>
      </c>
      <c r="J140" s="18" t="s">
        <v>1150</v>
      </c>
      <c r="K140" s="18" t="s">
        <v>1156</v>
      </c>
      <c r="L140" s="18" t="s">
        <v>1094</v>
      </c>
      <c r="M140" s="18" t="s">
        <v>1654</v>
      </c>
      <c r="N140" s="18" t="s">
        <v>1092</v>
      </c>
      <c r="O140" s="18" t="s">
        <v>1201</v>
      </c>
      <c r="P140" s="18" t="s">
        <v>1239</v>
      </c>
      <c r="Q140" s="18" t="s">
        <v>1243</v>
      </c>
      <c r="R140" s="18" t="s">
        <v>1157</v>
      </c>
      <c r="S140" s="18" t="s">
        <v>1093</v>
      </c>
      <c r="T140" s="18" t="s">
        <v>1143</v>
      </c>
      <c r="U140" s="18" t="s">
        <v>1324</v>
      </c>
      <c r="V140" s="18" t="s">
        <v>1522</v>
      </c>
    </row>
    <row r="141" spans="1:22" x14ac:dyDescent="0.25">
      <c r="A141" s="3" t="s">
        <v>652</v>
      </c>
      <c r="B141" s="3" t="s">
        <v>1403</v>
      </c>
      <c r="C141" s="17" t="s">
        <v>1332</v>
      </c>
      <c r="D141" s="18" t="s">
        <v>1640</v>
      </c>
      <c r="E141" s="18" t="s">
        <v>1183</v>
      </c>
      <c r="F141" s="18" t="s">
        <v>1174</v>
      </c>
      <c r="G141" s="18" t="s">
        <v>1080</v>
      </c>
      <c r="H141" s="18" t="s">
        <v>1081</v>
      </c>
      <c r="I141" s="18" t="s">
        <v>1213</v>
      </c>
      <c r="J141" s="18" t="s">
        <v>1206</v>
      </c>
      <c r="K141" s="18" t="s">
        <v>1092</v>
      </c>
      <c r="L141" s="18" t="s">
        <v>1158</v>
      </c>
      <c r="M141" s="18" t="s">
        <v>1655</v>
      </c>
      <c r="N141" s="18" t="s">
        <v>1171</v>
      </c>
      <c r="O141" s="18" t="s">
        <v>1102</v>
      </c>
      <c r="P141" s="18" t="s">
        <v>1285</v>
      </c>
      <c r="Q141" s="18" t="s">
        <v>1191</v>
      </c>
      <c r="R141" s="18" t="s">
        <v>1156</v>
      </c>
      <c r="S141" s="18" t="s">
        <v>1170</v>
      </c>
      <c r="T141" s="18" t="s">
        <v>1232</v>
      </c>
      <c r="U141" s="18" t="s">
        <v>1144</v>
      </c>
      <c r="V141" s="18" t="s">
        <v>1430</v>
      </c>
    </row>
    <row r="142" spans="1:22" x14ac:dyDescent="0.25">
      <c r="A142" s="3" t="s">
        <v>653</v>
      </c>
      <c r="B142" s="3" t="s">
        <v>1066</v>
      </c>
      <c r="C142" s="17" t="s">
        <v>1306</v>
      </c>
      <c r="D142" s="18" t="s">
        <v>1442</v>
      </c>
      <c r="E142" s="18" t="s">
        <v>1191</v>
      </c>
      <c r="F142" s="18" t="s">
        <v>1298</v>
      </c>
      <c r="G142" s="18" t="s">
        <v>1599</v>
      </c>
      <c r="H142" s="18" t="s">
        <v>1176</v>
      </c>
      <c r="I142" s="18" t="s">
        <v>1093</v>
      </c>
      <c r="J142" s="18" t="s">
        <v>1577</v>
      </c>
      <c r="K142" s="18" t="s">
        <v>1144</v>
      </c>
      <c r="L142" s="18" t="s">
        <v>1221</v>
      </c>
      <c r="M142" s="18" t="s">
        <v>1560</v>
      </c>
      <c r="N142" s="18" t="s">
        <v>1157</v>
      </c>
      <c r="O142" s="18" t="s">
        <v>1324</v>
      </c>
      <c r="P142" s="18" t="s">
        <v>1082</v>
      </c>
      <c r="Q142" s="18" t="s">
        <v>1108</v>
      </c>
      <c r="R142" s="18" t="s">
        <v>1243</v>
      </c>
      <c r="S142" s="18" t="s">
        <v>1232</v>
      </c>
      <c r="T142" s="18" t="s">
        <v>1171</v>
      </c>
      <c r="U142" s="18" t="s">
        <v>1155</v>
      </c>
      <c r="V142" s="18" t="s">
        <v>1543</v>
      </c>
    </row>
    <row r="143" spans="1:22" x14ac:dyDescent="0.25">
      <c r="A143" s="3" t="s">
        <v>654</v>
      </c>
      <c r="B143" s="3" t="s">
        <v>1367</v>
      </c>
      <c r="C143" s="17" t="s">
        <v>1097</v>
      </c>
      <c r="D143" s="18" t="s">
        <v>1466</v>
      </c>
      <c r="E143" s="18" t="s">
        <v>1126</v>
      </c>
      <c r="F143" s="18" t="s">
        <v>1078</v>
      </c>
      <c r="G143" s="18" t="s">
        <v>1269</v>
      </c>
      <c r="H143" s="18" t="s">
        <v>1157</v>
      </c>
      <c r="I143" s="18" t="s">
        <v>1142</v>
      </c>
      <c r="J143" s="18" t="s">
        <v>1435</v>
      </c>
      <c r="K143" s="18" t="s">
        <v>1108</v>
      </c>
      <c r="L143" s="18" t="s">
        <v>1157</v>
      </c>
      <c r="M143" s="18" t="s">
        <v>1624</v>
      </c>
      <c r="N143" s="18" t="s">
        <v>1108</v>
      </c>
      <c r="O143" s="18" t="s">
        <v>1142</v>
      </c>
      <c r="P143" s="18" t="s">
        <v>1168</v>
      </c>
      <c r="Q143" s="18" t="s">
        <v>1143</v>
      </c>
      <c r="R143" s="18" t="s">
        <v>1108</v>
      </c>
      <c r="S143" s="18" t="s">
        <v>1244</v>
      </c>
      <c r="T143" s="18" t="s">
        <v>1093</v>
      </c>
      <c r="U143" s="18" t="s">
        <v>1221</v>
      </c>
      <c r="V143" s="18" t="s">
        <v>1543</v>
      </c>
    </row>
    <row r="144" spans="1:22" x14ac:dyDescent="0.25">
      <c r="A144" s="3" t="s">
        <v>795</v>
      </c>
      <c r="B144" s="3" t="s">
        <v>1279</v>
      </c>
      <c r="C144" s="17" t="s">
        <v>1246</v>
      </c>
      <c r="D144" s="18" t="s">
        <v>1613</v>
      </c>
      <c r="E144" s="18" t="s">
        <v>1126</v>
      </c>
      <c r="F144" s="18" t="s">
        <v>1187</v>
      </c>
      <c r="G144" s="18" t="s">
        <v>1216</v>
      </c>
      <c r="H144" s="18" t="s">
        <v>1150</v>
      </c>
      <c r="I144" s="18" t="s">
        <v>1150</v>
      </c>
      <c r="J144" s="18" t="s">
        <v>1447</v>
      </c>
      <c r="K144" s="18" t="s">
        <v>1092</v>
      </c>
      <c r="L144" s="18" t="s">
        <v>1285</v>
      </c>
      <c r="M144" s="18" t="s">
        <v>1546</v>
      </c>
      <c r="N144" s="18" t="s">
        <v>1102</v>
      </c>
      <c r="O144" s="18" t="s">
        <v>1265</v>
      </c>
      <c r="P144" s="18" t="s">
        <v>1219</v>
      </c>
      <c r="Q144" s="18" t="s">
        <v>1243</v>
      </c>
      <c r="R144" s="18" t="s">
        <v>1254</v>
      </c>
      <c r="S144" s="18" t="s">
        <v>1123</v>
      </c>
      <c r="T144" s="18" t="s">
        <v>1254</v>
      </c>
      <c r="U144" s="18" t="s">
        <v>1102</v>
      </c>
      <c r="V144" s="18" t="s">
        <v>1450</v>
      </c>
    </row>
    <row r="145" spans="1:22" x14ac:dyDescent="0.25">
      <c r="A145" s="3" t="s">
        <v>796</v>
      </c>
      <c r="B145" s="3" t="s">
        <v>1146</v>
      </c>
      <c r="C145" s="17" t="s">
        <v>1554</v>
      </c>
      <c r="D145" s="18" t="s">
        <v>1656</v>
      </c>
      <c r="E145" s="18" t="s">
        <v>1230</v>
      </c>
      <c r="F145" s="18" t="s">
        <v>1099</v>
      </c>
      <c r="G145" s="18" t="s">
        <v>1512</v>
      </c>
      <c r="H145" s="18" t="s">
        <v>1243</v>
      </c>
      <c r="I145" s="18" t="s">
        <v>1241</v>
      </c>
      <c r="J145" s="18" t="s">
        <v>1115</v>
      </c>
      <c r="K145" s="18" t="s">
        <v>1158</v>
      </c>
      <c r="L145" s="18" t="s">
        <v>1183</v>
      </c>
      <c r="M145" s="18" t="s">
        <v>1548</v>
      </c>
      <c r="N145" s="18" t="s">
        <v>1199</v>
      </c>
      <c r="O145" s="18" t="s">
        <v>1167</v>
      </c>
      <c r="P145" s="18" t="s">
        <v>1118</v>
      </c>
      <c r="Q145" s="18" t="s">
        <v>1155</v>
      </c>
      <c r="R145" s="18" t="s">
        <v>1243</v>
      </c>
      <c r="S145" s="18" t="s">
        <v>1113</v>
      </c>
      <c r="T145" s="18" t="s">
        <v>1176</v>
      </c>
      <c r="U145" s="18" t="s">
        <v>1243</v>
      </c>
      <c r="V145" s="18" t="s">
        <v>1450</v>
      </c>
    </row>
    <row r="146" spans="1:22" x14ac:dyDescent="0.25">
      <c r="A146" s="3" t="s">
        <v>655</v>
      </c>
      <c r="B146" s="3" t="s">
        <v>1316</v>
      </c>
      <c r="C146" s="17" t="s">
        <v>1223</v>
      </c>
      <c r="D146" s="18" t="s">
        <v>1440</v>
      </c>
      <c r="E146" s="18" t="s">
        <v>1142</v>
      </c>
      <c r="F146" s="18" t="s">
        <v>1119</v>
      </c>
      <c r="G146" s="18" t="s">
        <v>1657</v>
      </c>
      <c r="H146" s="18" t="s">
        <v>1150</v>
      </c>
      <c r="I146" s="18" t="s">
        <v>1150</v>
      </c>
      <c r="J146" s="18" t="s">
        <v>1447</v>
      </c>
      <c r="K146" s="18" t="s">
        <v>1155</v>
      </c>
      <c r="L146" s="18" t="s">
        <v>1253</v>
      </c>
      <c r="M146" s="18" t="s">
        <v>1462</v>
      </c>
      <c r="N146" s="18" t="s">
        <v>1142</v>
      </c>
      <c r="O146" s="18" t="s">
        <v>1207</v>
      </c>
      <c r="P146" s="18" t="s">
        <v>1638</v>
      </c>
      <c r="Q146" s="18" t="s">
        <v>1243</v>
      </c>
      <c r="R146" s="18" t="s">
        <v>1157</v>
      </c>
      <c r="S146" s="18" t="s">
        <v>1123</v>
      </c>
      <c r="T146" s="18" t="s">
        <v>1254</v>
      </c>
      <c r="U146" s="18" t="s">
        <v>1221</v>
      </c>
      <c r="V146" s="18" t="s">
        <v>1450</v>
      </c>
    </row>
    <row r="147" spans="1:22" x14ac:dyDescent="0.25">
      <c r="A147" s="3" t="s">
        <v>797</v>
      </c>
      <c r="B147" s="3" t="s">
        <v>1409</v>
      </c>
      <c r="C147" s="17" t="s">
        <v>1404</v>
      </c>
      <c r="D147" s="18" t="s">
        <v>1658</v>
      </c>
      <c r="E147" s="18" t="s">
        <v>1142</v>
      </c>
      <c r="F147" s="18" t="s">
        <v>1151</v>
      </c>
      <c r="G147" s="18" t="s">
        <v>1659</v>
      </c>
      <c r="H147" s="18" t="s">
        <v>1170</v>
      </c>
      <c r="I147" s="18" t="s">
        <v>1094</v>
      </c>
      <c r="J147" s="18" t="s">
        <v>1407</v>
      </c>
      <c r="K147" s="18" t="s">
        <v>1127</v>
      </c>
      <c r="L147" s="18" t="s">
        <v>1092</v>
      </c>
      <c r="M147" s="18" t="s">
        <v>1660</v>
      </c>
      <c r="N147" s="18" t="s">
        <v>1157</v>
      </c>
      <c r="O147" s="18" t="s">
        <v>1241</v>
      </c>
      <c r="P147" s="18" t="s">
        <v>1109</v>
      </c>
      <c r="Q147" s="18" t="s">
        <v>1135</v>
      </c>
      <c r="R147" s="18" t="s">
        <v>1127</v>
      </c>
      <c r="S147" s="18" t="s">
        <v>1170</v>
      </c>
      <c r="T147" s="18" t="s">
        <v>1123</v>
      </c>
      <c r="U147" s="18" t="s">
        <v>1241</v>
      </c>
      <c r="V147" s="18" t="s">
        <v>1450</v>
      </c>
    </row>
    <row r="148" spans="1:22" x14ac:dyDescent="0.25">
      <c r="A148" s="3" t="s">
        <v>798</v>
      </c>
      <c r="B148" s="3" t="s">
        <v>1245</v>
      </c>
      <c r="C148" s="17" t="s">
        <v>1661</v>
      </c>
      <c r="D148" s="18" t="s">
        <v>1475</v>
      </c>
      <c r="E148" s="18" t="s">
        <v>1252</v>
      </c>
      <c r="F148" s="18" t="s">
        <v>1345</v>
      </c>
      <c r="G148" s="18" t="s">
        <v>1393</v>
      </c>
      <c r="H148" s="18" t="s">
        <v>1123</v>
      </c>
      <c r="I148" s="18" t="s">
        <v>1221</v>
      </c>
      <c r="J148" s="18" t="s">
        <v>1662</v>
      </c>
      <c r="K148" s="18" t="s">
        <v>1102</v>
      </c>
      <c r="L148" s="18" t="s">
        <v>1230</v>
      </c>
      <c r="M148" s="18" t="s">
        <v>1323</v>
      </c>
      <c r="N148" s="18" t="s">
        <v>1108</v>
      </c>
      <c r="O148" s="18" t="s">
        <v>1168</v>
      </c>
      <c r="P148" s="18" t="s">
        <v>1110</v>
      </c>
      <c r="Q148" s="18" t="s">
        <v>1105</v>
      </c>
      <c r="R148" s="18" t="s">
        <v>1158</v>
      </c>
      <c r="S148" s="18" t="s">
        <v>1135</v>
      </c>
      <c r="T148" s="18" t="s">
        <v>1150</v>
      </c>
      <c r="U148" s="18" t="s">
        <v>1094</v>
      </c>
      <c r="V148" s="18" t="s">
        <v>1450</v>
      </c>
    </row>
    <row r="149" spans="1:22" x14ac:dyDescent="0.25">
      <c r="A149" s="3" t="s">
        <v>656</v>
      </c>
      <c r="B149" s="3" t="s">
        <v>1409</v>
      </c>
      <c r="C149" s="17" t="s">
        <v>1267</v>
      </c>
      <c r="D149" s="18" t="s">
        <v>1262</v>
      </c>
      <c r="E149" s="18" t="s">
        <v>1126</v>
      </c>
      <c r="F149" s="18" t="s">
        <v>1256</v>
      </c>
      <c r="G149" s="18" t="s">
        <v>1663</v>
      </c>
      <c r="H149" s="18" t="s">
        <v>1150</v>
      </c>
      <c r="I149" s="18" t="s">
        <v>1150</v>
      </c>
      <c r="J149" s="18" t="s">
        <v>1447</v>
      </c>
      <c r="K149" s="18" t="s">
        <v>1087</v>
      </c>
      <c r="L149" s="18" t="s">
        <v>1221</v>
      </c>
      <c r="M149" s="18" t="s">
        <v>1664</v>
      </c>
      <c r="N149" s="18" t="s">
        <v>1167</v>
      </c>
      <c r="O149" s="18" t="s">
        <v>1142</v>
      </c>
      <c r="P149" s="18" t="s">
        <v>1110</v>
      </c>
      <c r="Q149" s="18" t="s">
        <v>1157</v>
      </c>
      <c r="R149" s="18" t="s">
        <v>1108</v>
      </c>
      <c r="S149" s="18" t="s">
        <v>1093</v>
      </c>
      <c r="T149" s="18" t="s">
        <v>1123</v>
      </c>
      <c r="U149" s="18" t="s">
        <v>1155</v>
      </c>
      <c r="V149" s="18" t="s">
        <v>1106</v>
      </c>
    </row>
    <row r="150" spans="1:22" x14ac:dyDescent="0.25">
      <c r="A150" s="3" t="s">
        <v>657</v>
      </c>
      <c r="B150" s="3" t="s">
        <v>1245</v>
      </c>
      <c r="C150" s="17" t="s">
        <v>1185</v>
      </c>
      <c r="D150" s="18" t="s">
        <v>1355</v>
      </c>
      <c r="E150" s="18" t="s">
        <v>1241</v>
      </c>
      <c r="F150" s="18" t="s">
        <v>1151</v>
      </c>
      <c r="G150" s="18" t="s">
        <v>1120</v>
      </c>
      <c r="H150" s="18" t="s">
        <v>1108</v>
      </c>
      <c r="I150" s="18" t="s">
        <v>1169</v>
      </c>
      <c r="J150" s="18" t="s">
        <v>1665</v>
      </c>
      <c r="K150" s="18" t="s">
        <v>1102</v>
      </c>
      <c r="L150" s="18" t="s">
        <v>1241</v>
      </c>
      <c r="M150" s="18" t="s">
        <v>1423</v>
      </c>
      <c r="N150" s="18" t="s">
        <v>1232</v>
      </c>
      <c r="O150" s="18" t="s">
        <v>1221</v>
      </c>
      <c r="P150" s="18" t="s">
        <v>1102</v>
      </c>
      <c r="Q150" s="18" t="s">
        <v>1265</v>
      </c>
      <c r="R150" s="18" t="s">
        <v>1156</v>
      </c>
      <c r="S150" s="18" t="s">
        <v>1127</v>
      </c>
      <c r="T150" s="18" t="s">
        <v>1176</v>
      </c>
      <c r="U150" s="18" t="s">
        <v>1169</v>
      </c>
      <c r="V150" s="18" t="s">
        <v>1106</v>
      </c>
    </row>
    <row r="151" spans="1:22" x14ac:dyDescent="0.25">
      <c r="A151" s="3" t="s">
        <v>658</v>
      </c>
      <c r="B151" s="3" t="s">
        <v>1279</v>
      </c>
      <c r="C151" s="17" t="s">
        <v>1267</v>
      </c>
      <c r="D151" s="18" t="s">
        <v>1162</v>
      </c>
      <c r="E151" s="18" t="s">
        <v>1169</v>
      </c>
      <c r="F151" s="18" t="s">
        <v>1207</v>
      </c>
      <c r="G151" s="18" t="s">
        <v>1339</v>
      </c>
      <c r="H151" s="18" t="s">
        <v>1254</v>
      </c>
      <c r="I151" s="18" t="s">
        <v>1265</v>
      </c>
      <c r="J151" s="18" t="s">
        <v>1588</v>
      </c>
      <c r="K151" s="18" t="s">
        <v>1324</v>
      </c>
      <c r="L151" s="18" t="s">
        <v>1252</v>
      </c>
      <c r="M151" s="18" t="s">
        <v>1323</v>
      </c>
      <c r="N151" s="18" t="s">
        <v>1244</v>
      </c>
      <c r="O151" s="18" t="s">
        <v>1191</v>
      </c>
      <c r="P151" s="18" t="s">
        <v>1136</v>
      </c>
      <c r="Q151" s="18" t="s">
        <v>1254</v>
      </c>
      <c r="R151" s="18" t="s">
        <v>1243</v>
      </c>
      <c r="S151" s="18" t="s">
        <v>1113</v>
      </c>
      <c r="T151" s="18" t="s">
        <v>1113</v>
      </c>
      <c r="U151" s="18" t="s">
        <v>1092</v>
      </c>
      <c r="V151" s="18" t="s">
        <v>1106</v>
      </c>
    </row>
    <row r="152" spans="1:22" x14ac:dyDescent="0.25">
      <c r="A152" s="3" t="s">
        <v>659</v>
      </c>
      <c r="B152" s="3" t="s">
        <v>1245</v>
      </c>
      <c r="C152" s="17" t="s">
        <v>1234</v>
      </c>
      <c r="D152" s="18" t="s">
        <v>1666</v>
      </c>
      <c r="E152" s="18" t="s">
        <v>1213</v>
      </c>
      <c r="F152" s="18" t="s">
        <v>1105</v>
      </c>
      <c r="G152" s="18" t="s">
        <v>1377</v>
      </c>
      <c r="H152" s="18" t="s">
        <v>1113</v>
      </c>
      <c r="I152" s="18" t="s">
        <v>1156</v>
      </c>
      <c r="J152" s="18" t="s">
        <v>1165</v>
      </c>
      <c r="K152" s="18" t="s">
        <v>1087</v>
      </c>
      <c r="L152" s="18" t="s">
        <v>1221</v>
      </c>
      <c r="M152" s="18" t="s">
        <v>1667</v>
      </c>
      <c r="N152" s="18" t="s">
        <v>1171</v>
      </c>
      <c r="O152" s="18" t="s">
        <v>1118</v>
      </c>
      <c r="P152" s="18" t="s">
        <v>1324</v>
      </c>
      <c r="Q152" s="18" t="s">
        <v>1183</v>
      </c>
      <c r="R152" s="18" t="s">
        <v>1155</v>
      </c>
      <c r="S152" s="18" t="s">
        <v>1113</v>
      </c>
      <c r="T152" s="18" t="s">
        <v>1176</v>
      </c>
      <c r="U152" s="18" t="s">
        <v>1092</v>
      </c>
      <c r="V152" s="18" t="s">
        <v>1596</v>
      </c>
    </row>
    <row r="153" spans="1:22" x14ac:dyDescent="0.25">
      <c r="A153" s="3" t="s">
        <v>660</v>
      </c>
      <c r="B153" s="3" t="s">
        <v>1066</v>
      </c>
      <c r="C153" s="17" t="s">
        <v>1267</v>
      </c>
      <c r="D153" s="18" t="s">
        <v>1564</v>
      </c>
      <c r="E153" s="18" t="s">
        <v>1142</v>
      </c>
      <c r="F153" s="18" t="s">
        <v>1099</v>
      </c>
      <c r="G153" s="18" t="s">
        <v>1668</v>
      </c>
      <c r="H153" s="18" t="s">
        <v>1243</v>
      </c>
      <c r="I153" s="18" t="s">
        <v>1102</v>
      </c>
      <c r="J153" s="18" t="s">
        <v>1339</v>
      </c>
      <c r="K153" s="18" t="s">
        <v>1081</v>
      </c>
      <c r="L153" s="18" t="s">
        <v>1167</v>
      </c>
      <c r="M153" s="18" t="s">
        <v>1462</v>
      </c>
      <c r="N153" s="18" t="s">
        <v>1157</v>
      </c>
      <c r="O153" s="18" t="s">
        <v>1126</v>
      </c>
      <c r="P153" s="18" t="s">
        <v>1152</v>
      </c>
      <c r="Q153" s="18" t="s">
        <v>1157</v>
      </c>
      <c r="R153" s="18" t="s">
        <v>1108</v>
      </c>
      <c r="S153" s="18" t="s">
        <v>1113</v>
      </c>
      <c r="T153" s="18" t="s">
        <v>1093</v>
      </c>
      <c r="U153" s="18" t="s">
        <v>1167</v>
      </c>
      <c r="V153" s="18" t="s">
        <v>1596</v>
      </c>
    </row>
    <row r="154" spans="1:22" x14ac:dyDescent="0.25">
      <c r="A154" s="3" t="s">
        <v>661</v>
      </c>
      <c r="B154" s="3" t="s">
        <v>1204</v>
      </c>
      <c r="C154" s="17" t="s">
        <v>1306</v>
      </c>
      <c r="D154" s="18" t="s">
        <v>1083</v>
      </c>
      <c r="E154" s="18" t="s">
        <v>1183</v>
      </c>
      <c r="F154" s="18" t="s">
        <v>1187</v>
      </c>
      <c r="G154" s="18" t="s">
        <v>1163</v>
      </c>
      <c r="H154" s="18" t="s">
        <v>1167</v>
      </c>
      <c r="I154" s="18" t="s">
        <v>1136</v>
      </c>
      <c r="J154" s="18" t="s">
        <v>1385</v>
      </c>
      <c r="K154" s="18" t="s">
        <v>1170</v>
      </c>
      <c r="L154" s="18" t="s">
        <v>1081</v>
      </c>
      <c r="M154" s="18" t="s">
        <v>1669</v>
      </c>
      <c r="N154" s="18" t="s">
        <v>1113</v>
      </c>
      <c r="O154" s="18" t="s">
        <v>1241</v>
      </c>
      <c r="P154" s="18" t="s">
        <v>1112</v>
      </c>
      <c r="Q154" s="18" t="s">
        <v>1127</v>
      </c>
      <c r="R154" s="18" t="s">
        <v>1243</v>
      </c>
      <c r="S154" s="18" t="s">
        <v>1108</v>
      </c>
      <c r="T154" s="18" t="s">
        <v>1113</v>
      </c>
      <c r="U154" s="18" t="s">
        <v>1230</v>
      </c>
      <c r="V154" s="18" t="s">
        <v>1596</v>
      </c>
    </row>
    <row r="155" spans="1:22" x14ac:dyDescent="0.25">
      <c r="A155" s="3" t="s">
        <v>662</v>
      </c>
      <c r="B155" s="3" t="s">
        <v>1346</v>
      </c>
      <c r="C155" s="17" t="s">
        <v>1234</v>
      </c>
      <c r="D155" s="18" t="s">
        <v>1396</v>
      </c>
      <c r="E155" s="18" t="s">
        <v>1213</v>
      </c>
      <c r="F155" s="18" t="s">
        <v>1174</v>
      </c>
      <c r="G155" s="18" t="s">
        <v>1444</v>
      </c>
      <c r="H155" s="18" t="s">
        <v>1254</v>
      </c>
      <c r="I155" s="18" t="s">
        <v>1158</v>
      </c>
      <c r="J155" s="18" t="s">
        <v>1568</v>
      </c>
      <c r="K155" s="18" t="s">
        <v>1157</v>
      </c>
      <c r="L155" s="18" t="s">
        <v>1135</v>
      </c>
      <c r="M155" s="18" t="s">
        <v>1670</v>
      </c>
      <c r="N155" s="18" t="s">
        <v>1232</v>
      </c>
      <c r="O155" s="18" t="s">
        <v>1144</v>
      </c>
      <c r="P155" s="18" t="s">
        <v>1221</v>
      </c>
      <c r="Q155" s="18" t="s">
        <v>1144</v>
      </c>
      <c r="R155" s="18" t="s">
        <v>1170</v>
      </c>
      <c r="S155" s="18" t="s">
        <v>1170</v>
      </c>
      <c r="T155" s="18" t="s">
        <v>1093</v>
      </c>
      <c r="U155" s="18" t="s">
        <v>1135</v>
      </c>
      <c r="V155" s="18" t="s">
        <v>1596</v>
      </c>
    </row>
    <row r="156" spans="1:22" x14ac:dyDescent="0.25">
      <c r="A156" s="3" t="s">
        <v>799</v>
      </c>
      <c r="B156" s="3" t="s">
        <v>1245</v>
      </c>
      <c r="C156" s="17" t="s">
        <v>1671</v>
      </c>
      <c r="D156" s="18" t="s">
        <v>1672</v>
      </c>
      <c r="E156" s="18" t="s">
        <v>1252</v>
      </c>
      <c r="F156" s="18" t="s">
        <v>1196</v>
      </c>
      <c r="G156" s="18" t="s">
        <v>1539</v>
      </c>
      <c r="H156" s="18" t="s">
        <v>1108</v>
      </c>
      <c r="I156" s="18" t="s">
        <v>1285</v>
      </c>
      <c r="J156" s="18" t="s">
        <v>1440</v>
      </c>
      <c r="K156" s="18" t="s">
        <v>1156</v>
      </c>
      <c r="L156" s="18" t="s">
        <v>1155</v>
      </c>
      <c r="M156" s="18" t="s">
        <v>1673</v>
      </c>
      <c r="N156" s="18" t="s">
        <v>1232</v>
      </c>
      <c r="O156" s="18" t="s">
        <v>1092</v>
      </c>
      <c r="P156" s="18" t="s">
        <v>1118</v>
      </c>
      <c r="Q156" s="18" t="s">
        <v>1087</v>
      </c>
      <c r="R156" s="18" t="s">
        <v>1254</v>
      </c>
      <c r="S156" s="18" t="s">
        <v>1171</v>
      </c>
      <c r="T156" s="18" t="s">
        <v>1150</v>
      </c>
      <c r="U156" s="18" t="s">
        <v>1143</v>
      </c>
      <c r="V156" s="18" t="s">
        <v>1596</v>
      </c>
    </row>
    <row r="157" spans="1:22" x14ac:dyDescent="0.25">
      <c r="A157" s="3" t="s">
        <v>800</v>
      </c>
      <c r="B157" s="3" t="s">
        <v>1096</v>
      </c>
      <c r="C157" s="17" t="s">
        <v>1674</v>
      </c>
      <c r="D157" s="18" t="s">
        <v>1437</v>
      </c>
      <c r="E157" s="18" t="s">
        <v>1183</v>
      </c>
      <c r="F157" s="18" t="s">
        <v>1181</v>
      </c>
      <c r="G157" s="18" t="s">
        <v>1603</v>
      </c>
      <c r="H157" s="18" t="s">
        <v>1092</v>
      </c>
      <c r="I157" s="18" t="s">
        <v>1260</v>
      </c>
      <c r="J157" s="18" t="s">
        <v>1393</v>
      </c>
      <c r="K157" s="18" t="s">
        <v>1244</v>
      </c>
      <c r="L157" s="18" t="s">
        <v>1243</v>
      </c>
      <c r="M157" s="18" t="s">
        <v>1448</v>
      </c>
      <c r="N157" s="18" t="s">
        <v>1254</v>
      </c>
      <c r="O157" s="18" t="s">
        <v>1285</v>
      </c>
      <c r="P157" s="18" t="s">
        <v>1191</v>
      </c>
      <c r="Q157" s="18" t="s">
        <v>1253</v>
      </c>
      <c r="R157" s="18" t="s">
        <v>1127</v>
      </c>
      <c r="S157" s="18" t="s">
        <v>1243</v>
      </c>
      <c r="T157" s="18" t="s">
        <v>1171</v>
      </c>
      <c r="U157" s="18" t="s">
        <v>1241</v>
      </c>
      <c r="V157" s="18" t="s">
        <v>1596</v>
      </c>
    </row>
    <row r="158" spans="1:22" x14ac:dyDescent="0.25">
      <c r="A158" s="3" t="s">
        <v>663</v>
      </c>
      <c r="B158" s="3" t="s">
        <v>1390</v>
      </c>
      <c r="C158" s="17" t="s">
        <v>1234</v>
      </c>
      <c r="D158" s="18" t="s">
        <v>1675</v>
      </c>
      <c r="E158" s="18" t="s">
        <v>1213</v>
      </c>
      <c r="F158" s="18" t="s">
        <v>1090</v>
      </c>
      <c r="G158" s="18" t="s">
        <v>1292</v>
      </c>
      <c r="H158" s="18" t="s">
        <v>1113</v>
      </c>
      <c r="I158" s="18" t="s">
        <v>1087</v>
      </c>
      <c r="J158" s="18" t="s">
        <v>1634</v>
      </c>
      <c r="K158" s="18" t="s">
        <v>1087</v>
      </c>
      <c r="L158" s="18" t="s">
        <v>1221</v>
      </c>
      <c r="M158" s="18" t="s">
        <v>1354</v>
      </c>
      <c r="N158" s="18" t="s">
        <v>1171</v>
      </c>
      <c r="O158" s="18" t="s">
        <v>1167</v>
      </c>
      <c r="P158" s="18" t="s">
        <v>1092</v>
      </c>
      <c r="Q158" s="18" t="s">
        <v>1126</v>
      </c>
      <c r="R158" s="18" t="s">
        <v>1087</v>
      </c>
      <c r="S158" s="18" t="s">
        <v>1123</v>
      </c>
      <c r="T158" s="18" t="s">
        <v>1176</v>
      </c>
      <c r="U158" s="18" t="s">
        <v>1143</v>
      </c>
      <c r="V158" s="18" t="s">
        <v>1345</v>
      </c>
    </row>
    <row r="159" spans="1:22" x14ac:dyDescent="0.25">
      <c r="A159" s="3" t="s">
        <v>801</v>
      </c>
      <c r="B159" s="3" t="s">
        <v>1204</v>
      </c>
      <c r="C159" s="17" t="s">
        <v>1280</v>
      </c>
      <c r="D159" s="18" t="s">
        <v>1410</v>
      </c>
      <c r="E159" s="18" t="s">
        <v>1142</v>
      </c>
      <c r="F159" s="18" t="s">
        <v>1181</v>
      </c>
      <c r="G159" s="18" t="s">
        <v>1334</v>
      </c>
      <c r="H159" s="18" t="s">
        <v>1157</v>
      </c>
      <c r="I159" s="18" t="s">
        <v>1213</v>
      </c>
      <c r="J159" s="18" t="s">
        <v>1676</v>
      </c>
      <c r="K159" s="18" t="s">
        <v>1244</v>
      </c>
      <c r="L159" s="18" t="s">
        <v>1170</v>
      </c>
      <c r="M159" s="18" t="s">
        <v>1212</v>
      </c>
      <c r="N159" s="18" t="s">
        <v>1199</v>
      </c>
      <c r="O159" s="18" t="s">
        <v>1324</v>
      </c>
      <c r="P159" s="18" t="s">
        <v>1230</v>
      </c>
      <c r="Q159" s="18" t="s">
        <v>1143</v>
      </c>
      <c r="R159" s="18" t="s">
        <v>1244</v>
      </c>
      <c r="S159" s="18" t="s">
        <v>1199</v>
      </c>
      <c r="T159" s="18" t="s">
        <v>1150</v>
      </c>
      <c r="U159" s="18" t="s">
        <v>1254</v>
      </c>
      <c r="V159" s="18" t="s">
        <v>1345</v>
      </c>
    </row>
    <row r="160" spans="1:22" x14ac:dyDescent="0.25">
      <c r="A160" s="3" t="s">
        <v>802</v>
      </c>
      <c r="B160" s="3" t="s">
        <v>1431</v>
      </c>
      <c r="C160" s="17" t="s">
        <v>1677</v>
      </c>
      <c r="D160" s="18" t="s">
        <v>1678</v>
      </c>
      <c r="E160" s="18" t="s">
        <v>1230</v>
      </c>
      <c r="F160" s="18" t="s">
        <v>1089</v>
      </c>
      <c r="G160" s="18" t="s">
        <v>1269</v>
      </c>
      <c r="H160" s="18" t="s">
        <v>1254</v>
      </c>
      <c r="I160" s="18" t="s">
        <v>1169</v>
      </c>
      <c r="J160" s="18" t="s">
        <v>1217</v>
      </c>
      <c r="K160" s="18" t="s">
        <v>1118</v>
      </c>
      <c r="L160" s="18" t="s">
        <v>1158</v>
      </c>
      <c r="M160" s="18" t="s">
        <v>1679</v>
      </c>
      <c r="N160" s="18" t="s">
        <v>1232</v>
      </c>
      <c r="O160" s="18" t="s">
        <v>1155</v>
      </c>
      <c r="P160" s="18" t="s">
        <v>1158</v>
      </c>
      <c r="Q160" s="18" t="s">
        <v>1183</v>
      </c>
      <c r="R160" s="18" t="s">
        <v>1167</v>
      </c>
      <c r="S160" s="18" t="s">
        <v>1170</v>
      </c>
      <c r="T160" s="18" t="s">
        <v>1093</v>
      </c>
      <c r="U160" s="18" t="s">
        <v>1087</v>
      </c>
      <c r="V160" s="18" t="s">
        <v>1345</v>
      </c>
    </row>
    <row r="161" spans="1:22" x14ac:dyDescent="0.25">
      <c r="A161" s="3" t="s">
        <v>664</v>
      </c>
      <c r="B161" s="3" t="s">
        <v>1367</v>
      </c>
      <c r="C161" s="17" t="s">
        <v>1223</v>
      </c>
      <c r="D161" s="18" t="s">
        <v>1437</v>
      </c>
      <c r="E161" s="18" t="s">
        <v>1112</v>
      </c>
      <c r="F161" s="18" t="s">
        <v>1595</v>
      </c>
      <c r="G161" s="18" t="s">
        <v>1284</v>
      </c>
      <c r="H161" s="18" t="s">
        <v>1150</v>
      </c>
      <c r="I161" s="18" t="s">
        <v>1150</v>
      </c>
      <c r="J161" s="18" t="s">
        <v>1447</v>
      </c>
      <c r="K161" s="18" t="s">
        <v>1087</v>
      </c>
      <c r="L161" s="18" t="s">
        <v>1169</v>
      </c>
      <c r="M161" s="18" t="s">
        <v>1680</v>
      </c>
      <c r="N161" s="18" t="s">
        <v>1155</v>
      </c>
      <c r="O161" s="18" t="s">
        <v>1110</v>
      </c>
      <c r="P161" s="18" t="s">
        <v>1084</v>
      </c>
      <c r="Q161" s="18" t="s">
        <v>1135</v>
      </c>
      <c r="R161" s="18" t="s">
        <v>1087</v>
      </c>
      <c r="S161" s="18" t="s">
        <v>1167</v>
      </c>
      <c r="T161" s="18" t="s">
        <v>1087</v>
      </c>
      <c r="U161" s="18" t="s">
        <v>1324</v>
      </c>
      <c r="V161" s="18" t="s">
        <v>1605</v>
      </c>
    </row>
    <row r="162" spans="1:22" x14ac:dyDescent="0.25">
      <c r="A162" s="3" t="s">
        <v>665</v>
      </c>
      <c r="B162" s="3" t="s">
        <v>1204</v>
      </c>
      <c r="C162" s="17" t="s">
        <v>1306</v>
      </c>
      <c r="D162" s="18" t="s">
        <v>1433</v>
      </c>
      <c r="E162" s="18" t="s">
        <v>1265</v>
      </c>
      <c r="F162" s="18" t="s">
        <v>1525</v>
      </c>
      <c r="G162" s="18" t="s">
        <v>1681</v>
      </c>
      <c r="H162" s="18" t="s">
        <v>1254</v>
      </c>
      <c r="I162" s="18" t="s">
        <v>1253</v>
      </c>
      <c r="J162" s="18" t="s">
        <v>1634</v>
      </c>
      <c r="K162" s="18" t="s">
        <v>1254</v>
      </c>
      <c r="L162" s="18" t="s">
        <v>1127</v>
      </c>
      <c r="M162" s="18" t="s">
        <v>1414</v>
      </c>
      <c r="N162" s="18" t="s">
        <v>1108</v>
      </c>
      <c r="O162" s="18" t="s">
        <v>1241</v>
      </c>
      <c r="P162" s="18" t="s">
        <v>1191</v>
      </c>
      <c r="Q162" s="18" t="s">
        <v>1143</v>
      </c>
      <c r="R162" s="18" t="s">
        <v>1243</v>
      </c>
      <c r="S162" s="18" t="s">
        <v>1244</v>
      </c>
      <c r="T162" s="18" t="s">
        <v>1123</v>
      </c>
      <c r="U162" s="18" t="s">
        <v>1092</v>
      </c>
      <c r="V162" s="18" t="s">
        <v>1605</v>
      </c>
    </row>
    <row r="163" spans="1:22" x14ac:dyDescent="0.25">
      <c r="A163" s="3" t="s">
        <v>803</v>
      </c>
      <c r="B163" s="3" t="s">
        <v>1367</v>
      </c>
      <c r="C163" s="17" t="s">
        <v>1076</v>
      </c>
      <c r="D163" s="18" t="s">
        <v>1470</v>
      </c>
      <c r="E163" s="18" t="s">
        <v>1213</v>
      </c>
      <c r="F163" s="18" t="s">
        <v>1181</v>
      </c>
      <c r="G163" s="18" t="s">
        <v>1575</v>
      </c>
      <c r="H163" s="18" t="s">
        <v>1108</v>
      </c>
      <c r="I163" s="18" t="s">
        <v>1285</v>
      </c>
      <c r="J163" s="18" t="s">
        <v>1682</v>
      </c>
      <c r="K163" s="18" t="s">
        <v>1157</v>
      </c>
      <c r="L163" s="18" t="s">
        <v>1118</v>
      </c>
      <c r="M163" s="18" t="s">
        <v>1683</v>
      </c>
      <c r="N163" s="18" t="s">
        <v>1254</v>
      </c>
      <c r="O163" s="18" t="s">
        <v>1213</v>
      </c>
      <c r="P163" s="18" t="s">
        <v>1136</v>
      </c>
      <c r="Q163" s="18" t="s">
        <v>1143</v>
      </c>
      <c r="R163" s="18" t="s">
        <v>1127</v>
      </c>
      <c r="S163" s="18" t="s">
        <v>1254</v>
      </c>
      <c r="T163" s="18" t="s">
        <v>1232</v>
      </c>
      <c r="U163" s="18" t="s">
        <v>1143</v>
      </c>
      <c r="V163" s="18" t="s">
        <v>1605</v>
      </c>
    </row>
    <row r="164" spans="1:22" x14ac:dyDescent="0.25">
      <c r="A164" s="3" t="s">
        <v>666</v>
      </c>
      <c r="B164" s="3" t="s">
        <v>1072</v>
      </c>
      <c r="C164" s="17" t="s">
        <v>1267</v>
      </c>
      <c r="D164" s="18" t="s">
        <v>1662</v>
      </c>
      <c r="E164" s="18" t="s">
        <v>1265</v>
      </c>
      <c r="F164" s="18" t="s">
        <v>1179</v>
      </c>
      <c r="G164" s="18" t="s">
        <v>1684</v>
      </c>
      <c r="H164" s="18" t="s">
        <v>1167</v>
      </c>
      <c r="I164" s="18" t="s">
        <v>1168</v>
      </c>
      <c r="J164" s="18" t="s">
        <v>1685</v>
      </c>
      <c r="K164" s="18" t="s">
        <v>1199</v>
      </c>
      <c r="L164" s="18" t="s">
        <v>1113</v>
      </c>
      <c r="M164" s="18" t="s">
        <v>1609</v>
      </c>
      <c r="N164" s="18" t="s">
        <v>1171</v>
      </c>
      <c r="O164" s="18" t="s">
        <v>1118</v>
      </c>
      <c r="P164" s="18" t="s">
        <v>1324</v>
      </c>
      <c r="Q164" s="18" t="s">
        <v>1170</v>
      </c>
      <c r="R164" s="18" t="s">
        <v>1244</v>
      </c>
      <c r="S164" s="18" t="s">
        <v>1123</v>
      </c>
      <c r="T164" s="18" t="s">
        <v>1232</v>
      </c>
      <c r="U164" s="18" t="s">
        <v>1135</v>
      </c>
      <c r="V164" s="18" t="s">
        <v>1085</v>
      </c>
    </row>
    <row r="165" spans="1:22" x14ac:dyDescent="0.25">
      <c r="A165" s="3" t="s">
        <v>804</v>
      </c>
      <c r="B165" s="3" t="s">
        <v>1129</v>
      </c>
      <c r="C165" s="17" t="s">
        <v>1686</v>
      </c>
      <c r="D165" s="18" t="s">
        <v>1159</v>
      </c>
      <c r="E165" s="18" t="s">
        <v>1082</v>
      </c>
      <c r="F165" s="18" t="s">
        <v>1138</v>
      </c>
      <c r="G165" s="18" t="s">
        <v>1687</v>
      </c>
      <c r="H165" s="18" t="s">
        <v>1150</v>
      </c>
      <c r="I165" s="18" t="s">
        <v>1176</v>
      </c>
      <c r="J165" s="18" t="s">
        <v>1150</v>
      </c>
      <c r="K165" s="18" t="s">
        <v>1081</v>
      </c>
      <c r="L165" s="18" t="s">
        <v>1135</v>
      </c>
      <c r="M165" s="18" t="s">
        <v>1688</v>
      </c>
      <c r="N165" s="18" t="s">
        <v>1156</v>
      </c>
      <c r="O165" s="18" t="s">
        <v>1082</v>
      </c>
      <c r="P165" s="18" t="s">
        <v>1282</v>
      </c>
      <c r="Q165" s="18" t="s">
        <v>1081</v>
      </c>
      <c r="R165" s="18" t="s">
        <v>1081</v>
      </c>
      <c r="S165" s="18" t="s">
        <v>1113</v>
      </c>
      <c r="T165" s="18" t="s">
        <v>1123</v>
      </c>
      <c r="U165" s="18" t="s">
        <v>1156</v>
      </c>
      <c r="V165" s="18" t="s">
        <v>1085</v>
      </c>
    </row>
    <row r="166" spans="1:22" x14ac:dyDescent="0.25">
      <c r="A166" s="3" t="s">
        <v>667</v>
      </c>
      <c r="B166" s="3" t="s">
        <v>1245</v>
      </c>
      <c r="C166" s="17" t="s">
        <v>1391</v>
      </c>
      <c r="D166" s="18" t="s">
        <v>1338</v>
      </c>
      <c r="E166" s="18" t="s">
        <v>1252</v>
      </c>
      <c r="F166" s="18" t="s">
        <v>1111</v>
      </c>
      <c r="G166" s="18" t="s">
        <v>1689</v>
      </c>
      <c r="H166" s="18" t="s">
        <v>1150</v>
      </c>
      <c r="I166" s="18" t="s">
        <v>1176</v>
      </c>
      <c r="J166" s="18" t="s">
        <v>1395</v>
      </c>
      <c r="K166" s="18" t="s">
        <v>1102</v>
      </c>
      <c r="L166" s="18" t="s">
        <v>1241</v>
      </c>
      <c r="M166" s="18" t="s">
        <v>1483</v>
      </c>
      <c r="N166" s="18" t="s">
        <v>1169</v>
      </c>
      <c r="O166" s="18" t="s">
        <v>1140</v>
      </c>
      <c r="P166" s="18" t="s">
        <v>1151</v>
      </c>
      <c r="Q166" s="18" t="s">
        <v>1144</v>
      </c>
      <c r="R166" s="18" t="s">
        <v>1135</v>
      </c>
      <c r="S166" s="18" t="s">
        <v>1170</v>
      </c>
      <c r="T166" s="18" t="s">
        <v>1135</v>
      </c>
      <c r="U166" s="18" t="s">
        <v>1102</v>
      </c>
      <c r="V166" s="18" t="s">
        <v>1416</v>
      </c>
    </row>
    <row r="167" spans="1:22" x14ac:dyDescent="0.25">
      <c r="A167" s="3" t="s">
        <v>668</v>
      </c>
      <c r="B167" s="3" t="s">
        <v>1129</v>
      </c>
      <c r="C167" s="17" t="s">
        <v>1097</v>
      </c>
      <c r="D167" s="18" t="s">
        <v>1145</v>
      </c>
      <c r="E167" s="18" t="s">
        <v>1142</v>
      </c>
      <c r="F167" s="18" t="s">
        <v>1111</v>
      </c>
      <c r="G167" s="18" t="s">
        <v>1687</v>
      </c>
      <c r="H167" s="18" t="s">
        <v>1150</v>
      </c>
      <c r="I167" s="18" t="s">
        <v>1176</v>
      </c>
      <c r="J167" s="18" t="s">
        <v>1301</v>
      </c>
      <c r="K167" s="18" t="s">
        <v>1087</v>
      </c>
      <c r="L167" s="18" t="s">
        <v>1094</v>
      </c>
      <c r="M167" s="18" t="s">
        <v>1690</v>
      </c>
      <c r="N167" s="18" t="s">
        <v>1155</v>
      </c>
      <c r="O167" s="18" t="s">
        <v>1168</v>
      </c>
      <c r="P167" s="18" t="s">
        <v>1089</v>
      </c>
      <c r="Q167" s="18" t="s">
        <v>1113</v>
      </c>
      <c r="R167" s="18" t="s">
        <v>1157</v>
      </c>
      <c r="S167" s="18" t="s">
        <v>1171</v>
      </c>
      <c r="T167" s="18" t="s">
        <v>1254</v>
      </c>
      <c r="U167" s="18" t="s">
        <v>1324</v>
      </c>
      <c r="V167" s="18" t="s">
        <v>1416</v>
      </c>
    </row>
    <row r="168" spans="1:22" x14ac:dyDescent="0.25">
      <c r="A168" s="3" t="s">
        <v>805</v>
      </c>
      <c r="B168" s="3" t="s">
        <v>1194</v>
      </c>
      <c r="C168" s="17" t="s">
        <v>1173</v>
      </c>
      <c r="D168" s="18" t="s">
        <v>1577</v>
      </c>
      <c r="E168" s="18" t="s">
        <v>1112</v>
      </c>
      <c r="F168" s="18" t="s">
        <v>1141</v>
      </c>
      <c r="G168" s="18" t="s">
        <v>1149</v>
      </c>
      <c r="H168" s="18" t="s">
        <v>1150</v>
      </c>
      <c r="I168" s="18" t="s">
        <v>1150</v>
      </c>
      <c r="J168" s="18" t="s">
        <v>1150</v>
      </c>
      <c r="K168" s="18" t="s">
        <v>1135</v>
      </c>
      <c r="L168" s="18" t="s">
        <v>1156</v>
      </c>
      <c r="M168" s="18" t="s">
        <v>1266</v>
      </c>
      <c r="N168" s="18" t="s">
        <v>1230</v>
      </c>
      <c r="O168" s="18" t="s">
        <v>1252</v>
      </c>
      <c r="P168" s="18" t="s">
        <v>1501</v>
      </c>
      <c r="Q168" s="18" t="s">
        <v>1108</v>
      </c>
      <c r="R168" s="18" t="s">
        <v>1254</v>
      </c>
      <c r="S168" s="18" t="s">
        <v>1232</v>
      </c>
      <c r="T168" s="18" t="s">
        <v>1157</v>
      </c>
      <c r="U168" s="18" t="s">
        <v>1092</v>
      </c>
      <c r="V168" s="18" t="s">
        <v>1487</v>
      </c>
    </row>
    <row r="169" spans="1:22" x14ac:dyDescent="0.25">
      <c r="A169" s="3" t="s">
        <v>669</v>
      </c>
      <c r="B169" s="3" t="s">
        <v>1072</v>
      </c>
      <c r="C169" s="17" t="s">
        <v>1267</v>
      </c>
      <c r="D169" s="18" t="s">
        <v>1691</v>
      </c>
      <c r="E169" s="18" t="s">
        <v>1183</v>
      </c>
      <c r="F169" s="18" t="s">
        <v>1105</v>
      </c>
      <c r="G169" s="18" t="s">
        <v>1692</v>
      </c>
      <c r="H169" s="18" t="s">
        <v>1143</v>
      </c>
      <c r="I169" s="18" t="s">
        <v>1082</v>
      </c>
      <c r="J169" s="18" t="s">
        <v>1693</v>
      </c>
      <c r="K169" s="18" t="s">
        <v>1123</v>
      </c>
      <c r="L169" s="18" t="s">
        <v>1244</v>
      </c>
      <c r="M169" s="18" t="s">
        <v>1694</v>
      </c>
      <c r="N169" s="18" t="s">
        <v>1232</v>
      </c>
      <c r="O169" s="18" t="s">
        <v>1118</v>
      </c>
      <c r="P169" s="18" t="s">
        <v>1102</v>
      </c>
      <c r="Q169" s="18" t="s">
        <v>1213</v>
      </c>
      <c r="R169" s="18" t="s">
        <v>1127</v>
      </c>
      <c r="S169" s="18" t="s">
        <v>1123</v>
      </c>
      <c r="T169" s="18" t="s">
        <v>1176</v>
      </c>
      <c r="U169" s="18" t="s">
        <v>1156</v>
      </c>
      <c r="V169" s="18" t="s">
        <v>1181</v>
      </c>
    </row>
    <row r="170" spans="1:22" x14ac:dyDescent="0.25">
      <c r="A170" s="3" t="s">
        <v>670</v>
      </c>
      <c r="B170" s="3" t="s">
        <v>1409</v>
      </c>
      <c r="C170" s="17" t="s">
        <v>1267</v>
      </c>
      <c r="D170" s="18" t="s">
        <v>1625</v>
      </c>
      <c r="E170" s="18" t="s">
        <v>1142</v>
      </c>
      <c r="F170" s="18" t="s">
        <v>1525</v>
      </c>
      <c r="G170" s="18" t="s">
        <v>1530</v>
      </c>
      <c r="H170" s="18" t="s">
        <v>1171</v>
      </c>
      <c r="I170" s="18" t="s">
        <v>1127</v>
      </c>
      <c r="J170" s="18" t="s">
        <v>1586</v>
      </c>
      <c r="K170" s="18" t="s">
        <v>1081</v>
      </c>
      <c r="L170" s="18" t="s">
        <v>1135</v>
      </c>
      <c r="M170" s="18" t="s">
        <v>1302</v>
      </c>
      <c r="N170" s="18" t="s">
        <v>1199</v>
      </c>
      <c r="O170" s="18" t="s">
        <v>1218</v>
      </c>
      <c r="P170" s="18" t="s">
        <v>1201</v>
      </c>
      <c r="Q170" s="18" t="s">
        <v>1152</v>
      </c>
      <c r="R170" s="18" t="s">
        <v>1118</v>
      </c>
      <c r="S170" s="18" t="s">
        <v>1170</v>
      </c>
      <c r="T170" s="18" t="s">
        <v>1093</v>
      </c>
      <c r="U170" s="18" t="s">
        <v>1156</v>
      </c>
      <c r="V170" s="18" t="s">
        <v>1181</v>
      </c>
    </row>
    <row r="171" spans="1:22" x14ac:dyDescent="0.25">
      <c r="A171" s="3" t="s">
        <v>671</v>
      </c>
      <c r="B171" s="3" t="s">
        <v>1075</v>
      </c>
      <c r="C171" s="17" t="s">
        <v>1267</v>
      </c>
      <c r="D171" s="18" t="s">
        <v>1644</v>
      </c>
      <c r="E171" s="18" t="s">
        <v>1169</v>
      </c>
      <c r="F171" s="18" t="s">
        <v>1415</v>
      </c>
      <c r="G171" s="18" t="s">
        <v>1536</v>
      </c>
      <c r="H171" s="18" t="s">
        <v>1170</v>
      </c>
      <c r="I171" s="18" t="s">
        <v>1285</v>
      </c>
      <c r="J171" s="18" t="s">
        <v>1317</v>
      </c>
      <c r="K171" s="18" t="s">
        <v>1156</v>
      </c>
      <c r="L171" s="18" t="s">
        <v>1155</v>
      </c>
      <c r="M171" s="18" t="s">
        <v>1107</v>
      </c>
      <c r="N171" s="18" t="s">
        <v>1093</v>
      </c>
      <c r="O171" s="18" t="s">
        <v>1135</v>
      </c>
      <c r="P171" s="18" t="s">
        <v>1144</v>
      </c>
      <c r="Q171" s="18" t="s">
        <v>1082</v>
      </c>
      <c r="R171" s="18" t="s">
        <v>1167</v>
      </c>
      <c r="S171" s="18" t="s">
        <v>1123</v>
      </c>
      <c r="T171" s="18" t="s">
        <v>1150</v>
      </c>
      <c r="U171" s="18" t="s">
        <v>1243</v>
      </c>
      <c r="V171" s="18" t="s">
        <v>1181</v>
      </c>
    </row>
    <row r="172" spans="1:22" x14ac:dyDescent="0.25">
      <c r="A172" s="3" t="s">
        <v>672</v>
      </c>
      <c r="B172" s="3" t="s">
        <v>1431</v>
      </c>
      <c r="C172" s="17" t="s">
        <v>1097</v>
      </c>
      <c r="D172" s="18" t="s">
        <v>1695</v>
      </c>
      <c r="E172" s="18" t="s">
        <v>1213</v>
      </c>
      <c r="F172" s="18" t="s">
        <v>1415</v>
      </c>
      <c r="G172" s="18" t="s">
        <v>1175</v>
      </c>
      <c r="H172" s="18" t="s">
        <v>1176</v>
      </c>
      <c r="I172" s="18" t="s">
        <v>1093</v>
      </c>
      <c r="J172" s="18" t="s">
        <v>1177</v>
      </c>
      <c r="K172" s="18" t="s">
        <v>1144</v>
      </c>
      <c r="L172" s="18" t="s">
        <v>1324</v>
      </c>
      <c r="M172" s="18" t="s">
        <v>1696</v>
      </c>
      <c r="N172" s="18" t="s">
        <v>1135</v>
      </c>
      <c r="O172" s="18" t="s">
        <v>1168</v>
      </c>
      <c r="P172" s="18" t="s">
        <v>1282</v>
      </c>
      <c r="Q172" s="18" t="s">
        <v>1081</v>
      </c>
      <c r="R172" s="18" t="s">
        <v>1254</v>
      </c>
      <c r="S172" s="18" t="s">
        <v>1123</v>
      </c>
      <c r="T172" s="18" t="s">
        <v>1093</v>
      </c>
      <c r="U172" s="18" t="s">
        <v>1118</v>
      </c>
      <c r="V172" s="18" t="s">
        <v>1078</v>
      </c>
    </row>
    <row r="173" spans="1:22" x14ac:dyDescent="0.25">
      <c r="A173" s="3" t="s">
        <v>806</v>
      </c>
      <c r="B173" s="3" t="s">
        <v>1279</v>
      </c>
      <c r="C173" s="17" t="s">
        <v>1374</v>
      </c>
      <c r="D173" s="18" t="s">
        <v>1361</v>
      </c>
      <c r="E173" s="18" t="s">
        <v>1241</v>
      </c>
      <c r="F173" s="18" t="s">
        <v>1207</v>
      </c>
      <c r="G173" s="18" t="s">
        <v>1504</v>
      </c>
      <c r="H173" s="18" t="s">
        <v>1135</v>
      </c>
      <c r="I173" s="18" t="s">
        <v>1191</v>
      </c>
      <c r="J173" s="18" t="s">
        <v>1551</v>
      </c>
      <c r="K173" s="18" t="s">
        <v>1243</v>
      </c>
      <c r="L173" s="18" t="s">
        <v>1157</v>
      </c>
      <c r="M173" s="18" t="s">
        <v>1154</v>
      </c>
      <c r="N173" s="18" t="s">
        <v>1171</v>
      </c>
      <c r="O173" s="18" t="s">
        <v>1252</v>
      </c>
      <c r="P173" s="18" t="s">
        <v>1142</v>
      </c>
      <c r="Q173" s="18" t="s">
        <v>1167</v>
      </c>
      <c r="R173" s="18" t="s">
        <v>1170</v>
      </c>
      <c r="S173" s="18" t="s">
        <v>1123</v>
      </c>
      <c r="T173" s="18" t="s">
        <v>1232</v>
      </c>
      <c r="U173" s="18" t="s">
        <v>1144</v>
      </c>
      <c r="V173" s="18" t="s">
        <v>1078</v>
      </c>
    </row>
    <row r="174" spans="1:22" x14ac:dyDescent="0.25">
      <c r="A174" s="3" t="s">
        <v>673</v>
      </c>
      <c r="B174" s="3" t="s">
        <v>1194</v>
      </c>
      <c r="C174" s="17" t="s">
        <v>1195</v>
      </c>
      <c r="D174" s="18" t="s">
        <v>1480</v>
      </c>
      <c r="E174" s="18" t="s">
        <v>1253</v>
      </c>
      <c r="F174" s="18" t="s">
        <v>1298</v>
      </c>
      <c r="G174" s="18" t="s">
        <v>1217</v>
      </c>
      <c r="H174" s="18" t="s">
        <v>1157</v>
      </c>
      <c r="I174" s="18" t="s">
        <v>1091</v>
      </c>
      <c r="J174" s="18" t="s">
        <v>1371</v>
      </c>
      <c r="K174" s="18" t="s">
        <v>1254</v>
      </c>
      <c r="L174" s="18" t="s">
        <v>1157</v>
      </c>
      <c r="M174" s="18" t="s">
        <v>1697</v>
      </c>
      <c r="N174" s="18" t="s">
        <v>1108</v>
      </c>
      <c r="O174" s="18" t="s">
        <v>1227</v>
      </c>
      <c r="P174" s="18" t="s">
        <v>1119</v>
      </c>
      <c r="Q174" s="18" t="s">
        <v>1168</v>
      </c>
      <c r="R174" s="18" t="s">
        <v>1087</v>
      </c>
      <c r="S174" s="18" t="s">
        <v>1243</v>
      </c>
      <c r="T174" s="18" t="s">
        <v>1123</v>
      </c>
      <c r="U174" s="18" t="s">
        <v>1127</v>
      </c>
      <c r="V174" s="18" t="s">
        <v>1078</v>
      </c>
    </row>
    <row r="175" spans="1:22" x14ac:dyDescent="0.25">
      <c r="A175" s="3" t="s">
        <v>674</v>
      </c>
      <c r="B175" s="3" t="s">
        <v>1072</v>
      </c>
      <c r="C175" s="17" t="s">
        <v>1223</v>
      </c>
      <c r="D175" s="18" t="s">
        <v>1580</v>
      </c>
      <c r="E175" s="18" t="s">
        <v>1112</v>
      </c>
      <c r="F175" s="18" t="s">
        <v>1103</v>
      </c>
      <c r="G175" s="18" t="s">
        <v>1698</v>
      </c>
      <c r="H175" s="18" t="s">
        <v>1232</v>
      </c>
      <c r="I175" s="18" t="s">
        <v>1123</v>
      </c>
      <c r="J175" s="18" t="s">
        <v>1276</v>
      </c>
      <c r="K175" s="18" t="s">
        <v>1243</v>
      </c>
      <c r="L175" s="18" t="s">
        <v>1135</v>
      </c>
      <c r="M175" s="18" t="s">
        <v>1699</v>
      </c>
      <c r="N175" s="18" t="s">
        <v>1092</v>
      </c>
      <c r="O175" s="18" t="s">
        <v>1112</v>
      </c>
      <c r="P175" s="18" t="s">
        <v>1309</v>
      </c>
      <c r="Q175" s="18" t="s">
        <v>1143</v>
      </c>
      <c r="R175" s="18" t="s">
        <v>1127</v>
      </c>
      <c r="S175" s="18" t="s">
        <v>1123</v>
      </c>
      <c r="T175" s="18" t="s">
        <v>1244</v>
      </c>
      <c r="U175" s="18" t="s">
        <v>1285</v>
      </c>
      <c r="V175" s="18" t="s">
        <v>1196</v>
      </c>
    </row>
    <row r="176" spans="1:22" x14ac:dyDescent="0.25">
      <c r="A176" s="3" t="s">
        <v>807</v>
      </c>
      <c r="B176" s="3" t="s">
        <v>1403</v>
      </c>
      <c r="C176" s="17" t="s">
        <v>1246</v>
      </c>
      <c r="D176" s="18" t="s">
        <v>1700</v>
      </c>
      <c r="E176" s="18" t="s">
        <v>1230</v>
      </c>
      <c r="F176" s="18" t="s">
        <v>1207</v>
      </c>
      <c r="G176" s="18" t="s">
        <v>1701</v>
      </c>
      <c r="H176" s="18" t="s">
        <v>1157</v>
      </c>
      <c r="I176" s="18" t="s">
        <v>1213</v>
      </c>
      <c r="J176" s="18" t="s">
        <v>1539</v>
      </c>
      <c r="K176" s="18" t="s">
        <v>1157</v>
      </c>
      <c r="L176" s="18" t="s">
        <v>1143</v>
      </c>
      <c r="M176" s="18" t="s">
        <v>1604</v>
      </c>
      <c r="N176" s="18" t="s">
        <v>1171</v>
      </c>
      <c r="O176" s="18" t="s">
        <v>1092</v>
      </c>
      <c r="P176" s="18" t="s">
        <v>1155</v>
      </c>
      <c r="Q176" s="18" t="s">
        <v>1127</v>
      </c>
      <c r="R176" s="18" t="s">
        <v>1170</v>
      </c>
      <c r="S176" s="18" t="s">
        <v>1199</v>
      </c>
      <c r="T176" s="18" t="s">
        <v>1150</v>
      </c>
      <c r="U176" s="18" t="s">
        <v>1157</v>
      </c>
      <c r="V176" s="18" t="s">
        <v>1179</v>
      </c>
    </row>
    <row r="177" spans="1:22" x14ac:dyDescent="0.25">
      <c r="A177" s="3" t="s">
        <v>808</v>
      </c>
      <c r="B177" s="3" t="s">
        <v>1367</v>
      </c>
      <c r="C177" s="17" t="s">
        <v>1702</v>
      </c>
      <c r="D177" s="18" t="s">
        <v>1288</v>
      </c>
      <c r="E177" s="18" t="s">
        <v>1169</v>
      </c>
      <c r="F177" s="18" t="s">
        <v>1099</v>
      </c>
      <c r="G177" s="18" t="s">
        <v>1456</v>
      </c>
      <c r="H177" s="18" t="s">
        <v>1087</v>
      </c>
      <c r="I177" s="18" t="s">
        <v>1231</v>
      </c>
      <c r="J177" s="18" t="s">
        <v>1676</v>
      </c>
      <c r="K177" s="18" t="s">
        <v>1170</v>
      </c>
      <c r="L177" s="18" t="s">
        <v>1081</v>
      </c>
      <c r="M177" s="18" t="s">
        <v>1703</v>
      </c>
      <c r="N177" s="18" t="s">
        <v>1171</v>
      </c>
      <c r="O177" s="18" t="s">
        <v>1127</v>
      </c>
      <c r="P177" s="18" t="s">
        <v>1087</v>
      </c>
      <c r="Q177" s="18" t="s">
        <v>1092</v>
      </c>
      <c r="R177" s="18" t="s">
        <v>1081</v>
      </c>
      <c r="S177" s="18" t="s">
        <v>1123</v>
      </c>
      <c r="T177" s="18" t="s">
        <v>1176</v>
      </c>
      <c r="U177" s="18" t="s">
        <v>1167</v>
      </c>
      <c r="V177" s="18" t="s">
        <v>1179</v>
      </c>
    </row>
    <row r="178" spans="1:22" x14ac:dyDescent="0.25">
      <c r="A178" s="3" t="s">
        <v>809</v>
      </c>
      <c r="B178" s="3" t="s">
        <v>1367</v>
      </c>
      <c r="C178" s="17" t="s">
        <v>1618</v>
      </c>
      <c r="D178" s="18" t="s">
        <v>1222</v>
      </c>
      <c r="E178" s="18" t="s">
        <v>1241</v>
      </c>
      <c r="F178" s="18" t="s">
        <v>1078</v>
      </c>
      <c r="G178" s="18" t="s">
        <v>1311</v>
      </c>
      <c r="H178" s="18" t="s">
        <v>1143</v>
      </c>
      <c r="I178" s="18" t="s">
        <v>1201</v>
      </c>
      <c r="J178" s="18" t="s">
        <v>1375</v>
      </c>
      <c r="K178" s="18" t="s">
        <v>1108</v>
      </c>
      <c r="L178" s="18" t="s">
        <v>1254</v>
      </c>
      <c r="M178" s="18" t="s">
        <v>1704</v>
      </c>
      <c r="N178" s="18" t="s">
        <v>1113</v>
      </c>
      <c r="O178" s="18" t="s">
        <v>1324</v>
      </c>
      <c r="P178" s="18" t="s">
        <v>1252</v>
      </c>
      <c r="Q178" s="18" t="s">
        <v>1144</v>
      </c>
      <c r="R178" s="18" t="s">
        <v>1244</v>
      </c>
      <c r="S178" s="18" t="s">
        <v>1113</v>
      </c>
      <c r="T178" s="18" t="s">
        <v>1093</v>
      </c>
      <c r="U178" s="18" t="s">
        <v>1127</v>
      </c>
      <c r="V178" s="18" t="s">
        <v>1525</v>
      </c>
    </row>
    <row r="179" spans="1:22" x14ac:dyDescent="0.25">
      <c r="A179" s="3" t="s">
        <v>675</v>
      </c>
      <c r="B179" s="3" t="s">
        <v>1367</v>
      </c>
      <c r="C179" s="17" t="s">
        <v>1320</v>
      </c>
      <c r="D179" s="18" t="s">
        <v>1396</v>
      </c>
      <c r="E179" s="18" t="s">
        <v>1241</v>
      </c>
      <c r="F179" s="18" t="s">
        <v>1207</v>
      </c>
      <c r="G179" s="18" t="s">
        <v>1705</v>
      </c>
      <c r="H179" s="18" t="s">
        <v>1243</v>
      </c>
      <c r="I179" s="18" t="s">
        <v>1230</v>
      </c>
      <c r="J179" s="18" t="s">
        <v>1206</v>
      </c>
      <c r="K179" s="18" t="s">
        <v>1081</v>
      </c>
      <c r="L179" s="18" t="s">
        <v>1167</v>
      </c>
      <c r="M179" s="18" t="s">
        <v>1706</v>
      </c>
      <c r="N179" s="18" t="s">
        <v>1127</v>
      </c>
      <c r="O179" s="18" t="s">
        <v>1227</v>
      </c>
      <c r="P179" s="18" t="s">
        <v>1219</v>
      </c>
      <c r="Q179" s="18" t="s">
        <v>1143</v>
      </c>
      <c r="R179" s="18" t="s">
        <v>1254</v>
      </c>
      <c r="S179" s="18" t="s">
        <v>1157</v>
      </c>
      <c r="T179" s="18" t="s">
        <v>1232</v>
      </c>
      <c r="U179" s="18" t="s">
        <v>1221</v>
      </c>
      <c r="V179" s="18" t="s">
        <v>1525</v>
      </c>
    </row>
    <row r="180" spans="1:22" x14ac:dyDescent="0.25">
      <c r="A180" s="3" t="s">
        <v>810</v>
      </c>
      <c r="B180" s="3" t="s">
        <v>1146</v>
      </c>
      <c r="C180" s="17" t="s">
        <v>1554</v>
      </c>
      <c r="D180" s="18" t="s">
        <v>1707</v>
      </c>
      <c r="E180" s="18" t="s">
        <v>1252</v>
      </c>
      <c r="F180" s="18" t="s">
        <v>1174</v>
      </c>
      <c r="G180" s="18" t="s">
        <v>1228</v>
      </c>
      <c r="H180" s="18" t="s">
        <v>1157</v>
      </c>
      <c r="I180" s="18" t="s">
        <v>1253</v>
      </c>
      <c r="J180" s="18" t="s">
        <v>1228</v>
      </c>
      <c r="K180" s="18" t="s">
        <v>1113</v>
      </c>
      <c r="L180" s="18" t="s">
        <v>1244</v>
      </c>
      <c r="M180" s="18" t="s">
        <v>1646</v>
      </c>
      <c r="N180" s="18" t="s">
        <v>1199</v>
      </c>
      <c r="O180" s="18" t="s">
        <v>1155</v>
      </c>
      <c r="P180" s="18" t="s">
        <v>1285</v>
      </c>
      <c r="Q180" s="18" t="s">
        <v>1109</v>
      </c>
      <c r="R180" s="18" t="s">
        <v>1167</v>
      </c>
      <c r="S180" s="18" t="s">
        <v>1113</v>
      </c>
      <c r="T180" s="18" t="s">
        <v>1150</v>
      </c>
      <c r="U180" s="18" t="s">
        <v>1167</v>
      </c>
      <c r="V180" s="18" t="s">
        <v>1525</v>
      </c>
    </row>
    <row r="181" spans="1:22" x14ac:dyDescent="0.25">
      <c r="A181" s="3" t="s">
        <v>676</v>
      </c>
      <c r="B181" s="3" t="s">
        <v>1360</v>
      </c>
      <c r="C181" s="17" t="s">
        <v>1320</v>
      </c>
      <c r="D181" s="18" t="s">
        <v>1193</v>
      </c>
      <c r="E181" s="18" t="s">
        <v>1241</v>
      </c>
      <c r="F181" s="18" t="s">
        <v>1141</v>
      </c>
      <c r="G181" s="18" t="s">
        <v>1708</v>
      </c>
      <c r="H181" s="18" t="s">
        <v>1254</v>
      </c>
      <c r="I181" s="18" t="s">
        <v>1241</v>
      </c>
      <c r="J181" s="18" t="s">
        <v>1484</v>
      </c>
      <c r="K181" s="18" t="s">
        <v>1243</v>
      </c>
      <c r="L181" s="18" t="s">
        <v>1157</v>
      </c>
      <c r="M181" s="18" t="s">
        <v>1709</v>
      </c>
      <c r="N181" s="18" t="s">
        <v>1123</v>
      </c>
      <c r="O181" s="18" t="s">
        <v>1092</v>
      </c>
      <c r="P181" s="18" t="s">
        <v>1094</v>
      </c>
      <c r="Q181" s="18" t="s">
        <v>1108</v>
      </c>
      <c r="R181" s="18" t="s">
        <v>1170</v>
      </c>
      <c r="S181" s="18" t="s">
        <v>1171</v>
      </c>
      <c r="T181" s="18" t="s">
        <v>1176</v>
      </c>
      <c r="U181" s="18" t="s">
        <v>1081</v>
      </c>
      <c r="V181" s="18" t="s">
        <v>1132</v>
      </c>
    </row>
    <row r="182" spans="1:22" x14ac:dyDescent="0.25">
      <c r="A182" s="3" t="s">
        <v>811</v>
      </c>
      <c r="B182" s="3" t="s">
        <v>1316</v>
      </c>
      <c r="C182" s="17" t="s">
        <v>1147</v>
      </c>
      <c r="D182" s="18" t="s">
        <v>1601</v>
      </c>
      <c r="E182" s="18" t="s">
        <v>1112</v>
      </c>
      <c r="F182" s="18" t="s">
        <v>1181</v>
      </c>
      <c r="G182" s="18" t="s">
        <v>1080</v>
      </c>
      <c r="H182" s="18" t="s">
        <v>1171</v>
      </c>
      <c r="I182" s="18" t="s">
        <v>1081</v>
      </c>
      <c r="J182" s="18" t="s">
        <v>1570</v>
      </c>
      <c r="K182" s="18" t="s">
        <v>1199</v>
      </c>
      <c r="L182" s="18" t="s">
        <v>1243</v>
      </c>
      <c r="M182" s="18" t="s">
        <v>1512</v>
      </c>
      <c r="N182" s="18" t="s">
        <v>1243</v>
      </c>
      <c r="O182" s="18" t="s">
        <v>1091</v>
      </c>
      <c r="P182" s="18" t="s">
        <v>1152</v>
      </c>
      <c r="Q182" s="18" t="s">
        <v>1415</v>
      </c>
      <c r="R182" s="18" t="s">
        <v>1169</v>
      </c>
      <c r="S182" s="18" t="s">
        <v>1081</v>
      </c>
      <c r="T182" s="18" t="s">
        <v>1176</v>
      </c>
      <c r="U182" s="18" t="s">
        <v>1221</v>
      </c>
      <c r="V182" s="18" t="s">
        <v>1465</v>
      </c>
    </row>
    <row r="183" spans="1:22" x14ac:dyDescent="0.25">
      <c r="A183" s="3" t="s">
        <v>812</v>
      </c>
      <c r="B183" s="3" t="s">
        <v>95</v>
      </c>
      <c r="C183" s="17" t="s">
        <v>1076</v>
      </c>
      <c r="D183" s="18" t="s">
        <v>1262</v>
      </c>
      <c r="E183" s="18" t="s">
        <v>1169</v>
      </c>
      <c r="F183" s="18" t="s">
        <v>1219</v>
      </c>
      <c r="G183" s="18" t="s">
        <v>1544</v>
      </c>
      <c r="H183" s="18" t="s">
        <v>1199</v>
      </c>
      <c r="I183" s="18" t="s">
        <v>1081</v>
      </c>
      <c r="J183" s="18" t="s">
        <v>1568</v>
      </c>
      <c r="K183" s="18" t="s">
        <v>1092</v>
      </c>
      <c r="L183" s="18" t="s">
        <v>1158</v>
      </c>
      <c r="M183" s="18" t="s">
        <v>1688</v>
      </c>
      <c r="N183" s="18" t="s">
        <v>1244</v>
      </c>
      <c r="O183" s="18" t="s">
        <v>1169</v>
      </c>
      <c r="P183" s="18" t="s">
        <v>1142</v>
      </c>
      <c r="Q183" s="18" t="s">
        <v>1127</v>
      </c>
      <c r="R183" s="18" t="s">
        <v>1081</v>
      </c>
      <c r="S183" s="18" t="s">
        <v>1199</v>
      </c>
      <c r="T183" s="18" t="s">
        <v>1176</v>
      </c>
      <c r="U183" s="18" t="s">
        <v>1143</v>
      </c>
      <c r="V183" s="18" t="s">
        <v>1465</v>
      </c>
    </row>
    <row r="184" spans="1:22" x14ac:dyDescent="0.25">
      <c r="A184" s="3" t="s">
        <v>677</v>
      </c>
      <c r="B184" s="3" t="s">
        <v>1431</v>
      </c>
      <c r="C184" s="17" t="s">
        <v>1267</v>
      </c>
      <c r="D184" s="18" t="s">
        <v>1710</v>
      </c>
      <c r="E184" s="18" t="s">
        <v>1169</v>
      </c>
      <c r="F184" s="18" t="s">
        <v>1138</v>
      </c>
      <c r="G184" s="18" t="s">
        <v>1459</v>
      </c>
      <c r="H184" s="18" t="s">
        <v>1244</v>
      </c>
      <c r="I184" s="18" t="s">
        <v>1155</v>
      </c>
      <c r="J184" s="18" t="s">
        <v>1186</v>
      </c>
      <c r="K184" s="18" t="s">
        <v>1087</v>
      </c>
      <c r="L184" s="18" t="s">
        <v>1118</v>
      </c>
      <c r="M184" s="18" t="s">
        <v>1654</v>
      </c>
      <c r="N184" s="18" t="s">
        <v>1108</v>
      </c>
      <c r="O184" s="18" t="s">
        <v>1285</v>
      </c>
      <c r="P184" s="18" t="s">
        <v>1265</v>
      </c>
      <c r="Q184" s="18" t="s">
        <v>1156</v>
      </c>
      <c r="R184" s="18" t="s">
        <v>1157</v>
      </c>
      <c r="S184" s="18" t="s">
        <v>1244</v>
      </c>
      <c r="T184" s="18" t="s">
        <v>1093</v>
      </c>
      <c r="U184" s="18" t="s">
        <v>1156</v>
      </c>
      <c r="V184" s="18" t="s">
        <v>1465</v>
      </c>
    </row>
    <row r="185" spans="1:22" x14ac:dyDescent="0.25">
      <c r="A185" s="3" t="s">
        <v>678</v>
      </c>
      <c r="B185" s="3" t="s">
        <v>1295</v>
      </c>
      <c r="C185" s="17" t="s">
        <v>1267</v>
      </c>
      <c r="D185" s="18" t="s">
        <v>1711</v>
      </c>
      <c r="E185" s="18" t="s">
        <v>1213</v>
      </c>
      <c r="F185" s="18" t="s">
        <v>1090</v>
      </c>
      <c r="G185" s="18" t="s">
        <v>1712</v>
      </c>
      <c r="H185" s="18" t="s">
        <v>1176</v>
      </c>
      <c r="I185" s="18" t="s">
        <v>1199</v>
      </c>
      <c r="J185" s="18" t="s">
        <v>1607</v>
      </c>
      <c r="K185" s="18" t="s">
        <v>1157</v>
      </c>
      <c r="L185" s="18" t="s">
        <v>1102</v>
      </c>
      <c r="M185" s="18" t="s">
        <v>1713</v>
      </c>
      <c r="N185" s="18" t="s">
        <v>1081</v>
      </c>
      <c r="O185" s="18" t="s">
        <v>1285</v>
      </c>
      <c r="P185" s="18" t="s">
        <v>1082</v>
      </c>
      <c r="Q185" s="18" t="s">
        <v>1282</v>
      </c>
      <c r="R185" s="18" t="s">
        <v>1155</v>
      </c>
      <c r="S185" s="18" t="s">
        <v>1135</v>
      </c>
      <c r="T185" s="18" t="s">
        <v>1093</v>
      </c>
      <c r="U185" s="18" t="s">
        <v>1118</v>
      </c>
      <c r="V185" s="18" t="s">
        <v>1465</v>
      </c>
    </row>
    <row r="186" spans="1:22" x14ac:dyDescent="0.25">
      <c r="A186" s="3" t="s">
        <v>679</v>
      </c>
      <c r="B186" s="3" t="s">
        <v>1367</v>
      </c>
      <c r="C186" s="17" t="s">
        <v>1195</v>
      </c>
      <c r="D186" s="18" t="s">
        <v>1177</v>
      </c>
      <c r="E186" s="18" t="s">
        <v>1230</v>
      </c>
      <c r="F186" s="18" t="s">
        <v>1207</v>
      </c>
      <c r="G186" s="18" t="s">
        <v>1276</v>
      </c>
      <c r="H186" s="18" t="s">
        <v>1143</v>
      </c>
      <c r="I186" s="18" t="s">
        <v>1112</v>
      </c>
      <c r="J186" s="18" t="s">
        <v>1471</v>
      </c>
      <c r="K186" s="18" t="s">
        <v>1108</v>
      </c>
      <c r="L186" s="18" t="s">
        <v>1081</v>
      </c>
      <c r="M186" s="18" t="s">
        <v>1714</v>
      </c>
      <c r="N186" s="18" t="s">
        <v>1113</v>
      </c>
      <c r="O186" s="18" t="s">
        <v>1144</v>
      </c>
      <c r="P186" s="18" t="s">
        <v>1324</v>
      </c>
      <c r="Q186" s="18" t="s">
        <v>1254</v>
      </c>
      <c r="R186" s="18" t="s">
        <v>1108</v>
      </c>
      <c r="S186" s="18" t="s">
        <v>1244</v>
      </c>
      <c r="T186" s="18" t="s">
        <v>1171</v>
      </c>
      <c r="U186" s="18" t="s">
        <v>1144</v>
      </c>
      <c r="V186" s="18" t="s">
        <v>1105</v>
      </c>
    </row>
    <row r="187" spans="1:22" x14ac:dyDescent="0.25">
      <c r="A187" s="3" t="s">
        <v>813</v>
      </c>
      <c r="B187" s="3" t="s">
        <v>1245</v>
      </c>
      <c r="C187" s="17" t="s">
        <v>1715</v>
      </c>
      <c r="D187" s="18" t="s">
        <v>1716</v>
      </c>
      <c r="E187" s="18" t="s">
        <v>1265</v>
      </c>
      <c r="F187" s="18" t="s">
        <v>1105</v>
      </c>
      <c r="G187" s="18" t="s">
        <v>1269</v>
      </c>
      <c r="H187" s="18" t="s">
        <v>1232</v>
      </c>
      <c r="I187" s="18" t="s">
        <v>1157</v>
      </c>
      <c r="J187" s="18" t="s">
        <v>1500</v>
      </c>
      <c r="K187" s="18" t="s">
        <v>1244</v>
      </c>
      <c r="L187" s="18" t="s">
        <v>1243</v>
      </c>
      <c r="M187" s="18" t="s">
        <v>1717</v>
      </c>
      <c r="N187" s="18" t="s">
        <v>1199</v>
      </c>
      <c r="O187" s="18" t="s">
        <v>1230</v>
      </c>
      <c r="P187" s="18" t="s">
        <v>1213</v>
      </c>
      <c r="Q187" s="18" t="s">
        <v>1081</v>
      </c>
      <c r="R187" s="18" t="s">
        <v>1127</v>
      </c>
      <c r="S187" s="18" t="s">
        <v>1123</v>
      </c>
      <c r="T187" s="18" t="s">
        <v>1199</v>
      </c>
      <c r="U187" s="18" t="s">
        <v>1324</v>
      </c>
      <c r="V187" s="18" t="s">
        <v>1105</v>
      </c>
    </row>
    <row r="188" spans="1:22" x14ac:dyDescent="0.25">
      <c r="A188" s="3" t="s">
        <v>814</v>
      </c>
      <c r="B188" s="3" t="s">
        <v>1431</v>
      </c>
      <c r="C188" s="17" t="s">
        <v>1718</v>
      </c>
      <c r="D188" s="18" t="s">
        <v>1488</v>
      </c>
      <c r="E188" s="18" t="s">
        <v>1285</v>
      </c>
      <c r="F188" s="18" t="s">
        <v>1187</v>
      </c>
      <c r="G188" s="18" t="s">
        <v>1413</v>
      </c>
      <c r="H188" s="18" t="s">
        <v>1127</v>
      </c>
      <c r="I188" s="18" t="s">
        <v>1213</v>
      </c>
      <c r="J188" s="18" t="s">
        <v>1482</v>
      </c>
      <c r="K188" s="18" t="s">
        <v>1081</v>
      </c>
      <c r="L188" s="18" t="s">
        <v>1167</v>
      </c>
      <c r="M188" s="18" t="s">
        <v>1706</v>
      </c>
      <c r="N188" s="18" t="s">
        <v>1113</v>
      </c>
      <c r="O188" s="18" t="s">
        <v>1285</v>
      </c>
      <c r="P188" s="18" t="s">
        <v>1213</v>
      </c>
      <c r="Q188" s="18" t="s">
        <v>1170</v>
      </c>
      <c r="R188" s="18" t="s">
        <v>1144</v>
      </c>
      <c r="S188" s="18" t="s">
        <v>1244</v>
      </c>
      <c r="T188" s="18" t="s">
        <v>1093</v>
      </c>
      <c r="U188" s="18" t="s">
        <v>1167</v>
      </c>
      <c r="V188" s="18" t="s">
        <v>1105</v>
      </c>
    </row>
    <row r="189" spans="1:22" x14ac:dyDescent="0.25">
      <c r="A189" s="3" t="s">
        <v>680</v>
      </c>
      <c r="B189" s="3" t="s">
        <v>1316</v>
      </c>
      <c r="C189" s="17" t="s">
        <v>1306</v>
      </c>
      <c r="D189" s="18" t="s">
        <v>1658</v>
      </c>
      <c r="E189" s="18" t="s">
        <v>1158</v>
      </c>
      <c r="F189" s="18" t="s">
        <v>1103</v>
      </c>
      <c r="G189" s="18" t="s">
        <v>1629</v>
      </c>
      <c r="H189" s="18" t="s">
        <v>1081</v>
      </c>
      <c r="I189" s="18" t="s">
        <v>1252</v>
      </c>
      <c r="J189" s="18" t="s">
        <v>1161</v>
      </c>
      <c r="K189" s="18" t="s">
        <v>1135</v>
      </c>
      <c r="L189" s="18" t="s">
        <v>1092</v>
      </c>
      <c r="M189" s="18" t="s">
        <v>1719</v>
      </c>
      <c r="N189" s="18" t="s">
        <v>1093</v>
      </c>
      <c r="O189" s="18" t="s">
        <v>1143</v>
      </c>
      <c r="P189" s="18" t="s">
        <v>1167</v>
      </c>
      <c r="Q189" s="18" t="s">
        <v>1169</v>
      </c>
      <c r="R189" s="18" t="s">
        <v>1243</v>
      </c>
      <c r="S189" s="18" t="s">
        <v>1170</v>
      </c>
      <c r="T189" s="18" t="s">
        <v>1093</v>
      </c>
      <c r="U189" s="18" t="s">
        <v>1087</v>
      </c>
      <c r="V189" s="18" t="s">
        <v>1105</v>
      </c>
    </row>
    <row r="190" spans="1:22" x14ac:dyDescent="0.25">
      <c r="A190" s="3" t="s">
        <v>815</v>
      </c>
      <c r="B190" s="3" t="s">
        <v>1445</v>
      </c>
      <c r="C190" s="17" t="s">
        <v>1720</v>
      </c>
      <c r="D190" s="18" t="s">
        <v>1233</v>
      </c>
      <c r="E190" s="18" t="s">
        <v>1285</v>
      </c>
      <c r="F190" s="18" t="s">
        <v>1099</v>
      </c>
      <c r="G190" s="18" t="s">
        <v>1098</v>
      </c>
      <c r="H190" s="18" t="s">
        <v>1087</v>
      </c>
      <c r="I190" s="18" t="s">
        <v>1140</v>
      </c>
      <c r="J190" s="18" t="s">
        <v>1161</v>
      </c>
      <c r="K190" s="18" t="s">
        <v>1108</v>
      </c>
      <c r="L190" s="18" t="s">
        <v>1243</v>
      </c>
      <c r="M190" s="18" t="s">
        <v>1721</v>
      </c>
      <c r="N190" s="18" t="s">
        <v>1093</v>
      </c>
      <c r="O190" s="18" t="s">
        <v>1127</v>
      </c>
      <c r="P190" s="18" t="s">
        <v>1135</v>
      </c>
      <c r="Q190" s="18" t="s">
        <v>1118</v>
      </c>
      <c r="R190" s="18" t="s">
        <v>1254</v>
      </c>
      <c r="S190" s="18" t="s">
        <v>1113</v>
      </c>
      <c r="T190" s="18" t="s">
        <v>1093</v>
      </c>
      <c r="U190" s="18" t="s">
        <v>1087</v>
      </c>
      <c r="V190" s="18" t="s">
        <v>1595</v>
      </c>
    </row>
    <row r="191" spans="1:22" x14ac:dyDescent="0.25">
      <c r="A191" s="3" t="s">
        <v>816</v>
      </c>
      <c r="B191" s="3" t="s">
        <v>1204</v>
      </c>
      <c r="C191" s="17" t="s">
        <v>1718</v>
      </c>
      <c r="D191" s="18" t="s">
        <v>1695</v>
      </c>
      <c r="E191" s="18" t="s">
        <v>1285</v>
      </c>
      <c r="F191" s="18" t="s">
        <v>1501</v>
      </c>
      <c r="G191" s="18" t="s">
        <v>1722</v>
      </c>
      <c r="H191" s="18" t="s">
        <v>1254</v>
      </c>
      <c r="I191" s="18" t="s">
        <v>1167</v>
      </c>
      <c r="J191" s="18" t="s">
        <v>1723</v>
      </c>
      <c r="K191" s="18" t="s">
        <v>1127</v>
      </c>
      <c r="L191" s="18" t="s">
        <v>1135</v>
      </c>
      <c r="M191" s="18" t="s">
        <v>1314</v>
      </c>
      <c r="N191" s="18" t="s">
        <v>1232</v>
      </c>
      <c r="O191" s="18" t="s">
        <v>1135</v>
      </c>
      <c r="P191" s="18" t="s">
        <v>1144</v>
      </c>
      <c r="Q191" s="18" t="s">
        <v>1221</v>
      </c>
      <c r="R191" s="18" t="s">
        <v>1144</v>
      </c>
      <c r="S191" s="18" t="s">
        <v>1199</v>
      </c>
      <c r="T191" s="18" t="s">
        <v>1150</v>
      </c>
      <c r="U191" s="18" t="s">
        <v>1199</v>
      </c>
      <c r="V191" s="18" t="s">
        <v>1595</v>
      </c>
    </row>
    <row r="192" spans="1:22" x14ac:dyDescent="0.25">
      <c r="A192" s="3" t="s">
        <v>681</v>
      </c>
      <c r="B192" s="3" t="s">
        <v>1403</v>
      </c>
      <c r="C192" s="17" t="s">
        <v>1097</v>
      </c>
      <c r="D192" s="18" t="s">
        <v>1724</v>
      </c>
      <c r="E192" s="18" t="s">
        <v>1183</v>
      </c>
      <c r="F192" s="18" t="s">
        <v>1236</v>
      </c>
      <c r="G192" s="18" t="s">
        <v>1264</v>
      </c>
      <c r="H192" s="18" t="s">
        <v>1113</v>
      </c>
      <c r="I192" s="18" t="s">
        <v>1092</v>
      </c>
      <c r="J192" s="18" t="s">
        <v>1515</v>
      </c>
      <c r="K192" s="18" t="s">
        <v>1108</v>
      </c>
      <c r="L192" s="18" t="s">
        <v>1243</v>
      </c>
      <c r="M192" s="18" t="s">
        <v>1423</v>
      </c>
      <c r="N192" s="18" t="s">
        <v>1170</v>
      </c>
      <c r="O192" s="18" t="s">
        <v>1241</v>
      </c>
      <c r="P192" s="18" t="s">
        <v>1082</v>
      </c>
      <c r="Q192" s="18" t="s">
        <v>1158</v>
      </c>
      <c r="R192" s="18" t="s">
        <v>1143</v>
      </c>
      <c r="S192" s="18" t="s">
        <v>1171</v>
      </c>
      <c r="T192" s="18" t="s">
        <v>1232</v>
      </c>
      <c r="U192" s="18" t="s">
        <v>1167</v>
      </c>
      <c r="V192" s="18" t="s">
        <v>1595</v>
      </c>
    </row>
    <row r="193" spans="1:22" x14ac:dyDescent="0.25">
      <c r="A193" s="3" t="s">
        <v>817</v>
      </c>
      <c r="B193" s="3" t="s">
        <v>1305</v>
      </c>
      <c r="C193" s="17" t="s">
        <v>1720</v>
      </c>
      <c r="D193" s="18" t="s">
        <v>1725</v>
      </c>
      <c r="E193" s="18" t="s">
        <v>1169</v>
      </c>
      <c r="F193" s="18" t="s">
        <v>1256</v>
      </c>
      <c r="G193" s="18" t="s">
        <v>1681</v>
      </c>
      <c r="H193" s="18" t="s">
        <v>1254</v>
      </c>
      <c r="I193" s="18" t="s">
        <v>1253</v>
      </c>
      <c r="J193" s="18" t="s">
        <v>1726</v>
      </c>
      <c r="K193" s="18" t="s">
        <v>1254</v>
      </c>
      <c r="L193" s="18" t="s">
        <v>1143</v>
      </c>
      <c r="M193" s="18" t="s">
        <v>1478</v>
      </c>
      <c r="N193" s="18" t="s">
        <v>1093</v>
      </c>
      <c r="O193" s="18" t="s">
        <v>1156</v>
      </c>
      <c r="P193" s="18" t="s">
        <v>1221</v>
      </c>
      <c r="Q193" s="18" t="s">
        <v>1135</v>
      </c>
      <c r="R193" s="18" t="s">
        <v>1108</v>
      </c>
      <c r="S193" s="18" t="s">
        <v>1123</v>
      </c>
      <c r="T193" s="18" t="s">
        <v>1093</v>
      </c>
      <c r="U193" s="18" t="s">
        <v>1118</v>
      </c>
      <c r="V193" s="18" t="s">
        <v>1595</v>
      </c>
    </row>
    <row r="194" spans="1:22" x14ac:dyDescent="0.25">
      <c r="A194" s="3" t="s">
        <v>682</v>
      </c>
      <c r="B194" s="3" t="s">
        <v>1360</v>
      </c>
      <c r="C194" s="17" t="s">
        <v>1267</v>
      </c>
      <c r="D194" s="18" t="s">
        <v>1725</v>
      </c>
      <c r="E194" s="18" t="s">
        <v>1253</v>
      </c>
      <c r="F194" s="18" t="s">
        <v>1124</v>
      </c>
      <c r="G194" s="18" t="s">
        <v>1727</v>
      </c>
      <c r="H194" s="18" t="s">
        <v>1150</v>
      </c>
      <c r="I194" s="18" t="s">
        <v>1150</v>
      </c>
      <c r="J194" s="18" t="s">
        <v>1150</v>
      </c>
      <c r="K194" s="18" t="s">
        <v>1087</v>
      </c>
      <c r="L194" s="18" t="s">
        <v>1142</v>
      </c>
      <c r="M194" s="18" t="s">
        <v>1728</v>
      </c>
      <c r="N194" s="18" t="s">
        <v>1092</v>
      </c>
      <c r="O194" s="18" t="s">
        <v>1126</v>
      </c>
      <c r="P194" s="18" t="s">
        <v>1272</v>
      </c>
      <c r="Q194" s="18" t="s">
        <v>1108</v>
      </c>
      <c r="R194" s="18" t="s">
        <v>1081</v>
      </c>
      <c r="S194" s="18" t="s">
        <v>1244</v>
      </c>
      <c r="T194" s="18" t="s">
        <v>1244</v>
      </c>
      <c r="U194" s="18" t="s">
        <v>1155</v>
      </c>
      <c r="V194" s="18" t="s">
        <v>1595</v>
      </c>
    </row>
    <row r="195" spans="1:22" x14ac:dyDescent="0.25">
      <c r="A195" s="3" t="s">
        <v>818</v>
      </c>
      <c r="B195" s="3" t="s">
        <v>1346</v>
      </c>
      <c r="C195" s="17" t="s">
        <v>1374</v>
      </c>
      <c r="D195" s="18" t="s">
        <v>1607</v>
      </c>
      <c r="E195" s="18" t="s">
        <v>1183</v>
      </c>
      <c r="F195" s="18" t="s">
        <v>1178</v>
      </c>
      <c r="G195" s="18" t="s">
        <v>1728</v>
      </c>
      <c r="H195" s="18" t="s">
        <v>1093</v>
      </c>
      <c r="I195" s="18" t="s">
        <v>1199</v>
      </c>
      <c r="J195" s="18" t="s">
        <v>1206</v>
      </c>
      <c r="K195" s="18" t="s">
        <v>1081</v>
      </c>
      <c r="L195" s="18" t="s">
        <v>1144</v>
      </c>
      <c r="M195" s="18" t="s">
        <v>1628</v>
      </c>
      <c r="N195" s="18" t="s">
        <v>1143</v>
      </c>
      <c r="O195" s="18" t="s">
        <v>1324</v>
      </c>
      <c r="P195" s="18" t="s">
        <v>1091</v>
      </c>
      <c r="Q195" s="18" t="s">
        <v>1157</v>
      </c>
      <c r="R195" s="18" t="s">
        <v>1157</v>
      </c>
      <c r="S195" s="18" t="s">
        <v>1144</v>
      </c>
      <c r="T195" s="18" t="s">
        <v>1199</v>
      </c>
      <c r="U195" s="18" t="s">
        <v>1102</v>
      </c>
      <c r="V195" s="18" t="s">
        <v>1090</v>
      </c>
    </row>
    <row r="196" spans="1:22" x14ac:dyDescent="0.25">
      <c r="A196" s="3" t="s">
        <v>683</v>
      </c>
      <c r="B196" s="3" t="s">
        <v>1194</v>
      </c>
      <c r="C196" s="17" t="s">
        <v>1296</v>
      </c>
      <c r="D196" s="18" t="s">
        <v>1319</v>
      </c>
      <c r="E196" s="18" t="s">
        <v>1265</v>
      </c>
      <c r="F196" s="18" t="s">
        <v>1141</v>
      </c>
      <c r="G196" s="18" t="s">
        <v>1729</v>
      </c>
      <c r="H196" s="18" t="s">
        <v>1150</v>
      </c>
      <c r="I196" s="18" t="s">
        <v>1150</v>
      </c>
      <c r="J196" s="18" t="s">
        <v>1447</v>
      </c>
      <c r="K196" s="18" t="s">
        <v>1170</v>
      </c>
      <c r="L196" s="18" t="s">
        <v>1157</v>
      </c>
      <c r="M196" s="18" t="s">
        <v>1730</v>
      </c>
      <c r="N196" s="18" t="s">
        <v>1144</v>
      </c>
      <c r="O196" s="18" t="s">
        <v>1164</v>
      </c>
      <c r="P196" s="18" t="s">
        <v>1282</v>
      </c>
      <c r="Q196" s="18" t="s">
        <v>1108</v>
      </c>
      <c r="R196" s="18" t="s">
        <v>1127</v>
      </c>
      <c r="S196" s="18" t="s">
        <v>1093</v>
      </c>
      <c r="T196" s="18" t="s">
        <v>1113</v>
      </c>
      <c r="U196" s="18" t="s">
        <v>1087</v>
      </c>
      <c r="V196" s="18" t="s">
        <v>1090</v>
      </c>
    </row>
    <row r="197" spans="1:22" x14ac:dyDescent="0.25">
      <c r="A197" s="3" t="s">
        <v>819</v>
      </c>
      <c r="B197" s="3" t="s">
        <v>1360</v>
      </c>
      <c r="C197" s="17" t="s">
        <v>1160</v>
      </c>
      <c r="D197" s="18" t="s">
        <v>1214</v>
      </c>
      <c r="E197" s="18" t="s">
        <v>1169</v>
      </c>
      <c r="F197" s="18" t="s">
        <v>1099</v>
      </c>
      <c r="G197" s="18" t="s">
        <v>1527</v>
      </c>
      <c r="H197" s="18" t="s">
        <v>1143</v>
      </c>
      <c r="I197" s="18" t="s">
        <v>1168</v>
      </c>
      <c r="J197" s="18" t="s">
        <v>1558</v>
      </c>
      <c r="K197" s="18" t="s">
        <v>1244</v>
      </c>
      <c r="L197" s="18" t="s">
        <v>1254</v>
      </c>
      <c r="M197" s="18" t="s">
        <v>1546</v>
      </c>
      <c r="N197" s="18" t="s">
        <v>1113</v>
      </c>
      <c r="O197" s="18" t="s">
        <v>1191</v>
      </c>
      <c r="P197" s="18" t="s">
        <v>1136</v>
      </c>
      <c r="Q197" s="18" t="s">
        <v>1254</v>
      </c>
      <c r="R197" s="18" t="s">
        <v>1081</v>
      </c>
      <c r="S197" s="18" t="s">
        <v>1171</v>
      </c>
      <c r="T197" s="18" t="s">
        <v>1171</v>
      </c>
      <c r="U197" s="18" t="s">
        <v>1087</v>
      </c>
      <c r="V197" s="18" t="s">
        <v>1298</v>
      </c>
    </row>
    <row r="198" spans="1:22" x14ac:dyDescent="0.25">
      <c r="A198" s="3" t="s">
        <v>684</v>
      </c>
      <c r="B198" s="3" t="s">
        <v>1129</v>
      </c>
      <c r="C198" s="17" t="s">
        <v>1267</v>
      </c>
      <c r="D198" s="18" t="s">
        <v>1612</v>
      </c>
      <c r="E198" s="18" t="s">
        <v>1241</v>
      </c>
      <c r="F198" s="18" t="s">
        <v>1124</v>
      </c>
      <c r="G198" s="18" t="s">
        <v>1731</v>
      </c>
      <c r="H198" s="18" t="s">
        <v>1150</v>
      </c>
      <c r="I198" s="18" t="s">
        <v>1150</v>
      </c>
      <c r="J198" s="18" t="s">
        <v>1447</v>
      </c>
      <c r="K198" s="18" t="s">
        <v>1087</v>
      </c>
      <c r="L198" s="18" t="s">
        <v>1285</v>
      </c>
      <c r="M198" s="18" t="s">
        <v>1732</v>
      </c>
      <c r="N198" s="18" t="s">
        <v>1241</v>
      </c>
      <c r="O198" s="18" t="s">
        <v>1109</v>
      </c>
      <c r="P198" s="18" t="s">
        <v>1099</v>
      </c>
      <c r="Q198" s="18" t="s">
        <v>1199</v>
      </c>
      <c r="R198" s="18" t="s">
        <v>1170</v>
      </c>
      <c r="S198" s="18" t="s">
        <v>1171</v>
      </c>
      <c r="T198" s="18" t="s">
        <v>1113</v>
      </c>
      <c r="U198" s="18" t="s">
        <v>1221</v>
      </c>
      <c r="V198" s="18" t="s">
        <v>1298</v>
      </c>
    </row>
    <row r="199" spans="1:22" x14ac:dyDescent="0.25">
      <c r="A199" s="3" t="s">
        <v>685</v>
      </c>
      <c r="B199" s="3" t="s">
        <v>1305</v>
      </c>
      <c r="C199" s="17" t="s">
        <v>1267</v>
      </c>
      <c r="D199" s="18" t="s">
        <v>1547</v>
      </c>
      <c r="E199" s="18" t="s">
        <v>1169</v>
      </c>
      <c r="F199" s="18" t="s">
        <v>1231</v>
      </c>
      <c r="G199" s="18" t="s">
        <v>1649</v>
      </c>
      <c r="H199" s="18" t="s">
        <v>1150</v>
      </c>
      <c r="I199" s="18" t="s">
        <v>1150</v>
      </c>
      <c r="J199" s="18" t="s">
        <v>1150</v>
      </c>
      <c r="K199" s="18" t="s">
        <v>1092</v>
      </c>
      <c r="L199" s="18" t="s">
        <v>1241</v>
      </c>
      <c r="M199" s="18" t="s">
        <v>1733</v>
      </c>
      <c r="N199" s="18" t="s">
        <v>1230</v>
      </c>
      <c r="O199" s="18" t="s">
        <v>1272</v>
      </c>
      <c r="P199" s="18" t="s">
        <v>1181</v>
      </c>
      <c r="Q199" s="18" t="s">
        <v>1081</v>
      </c>
      <c r="R199" s="18" t="s">
        <v>1157</v>
      </c>
      <c r="S199" s="18" t="s">
        <v>1244</v>
      </c>
      <c r="T199" s="18" t="s">
        <v>1221</v>
      </c>
      <c r="U199" s="18" t="s">
        <v>1092</v>
      </c>
      <c r="V199" s="18" t="s">
        <v>1174</v>
      </c>
    </row>
    <row r="200" spans="1:22" x14ac:dyDescent="0.25">
      <c r="A200" s="3" t="s">
        <v>820</v>
      </c>
      <c r="B200" s="3" t="s">
        <v>1075</v>
      </c>
      <c r="C200" s="17" t="s">
        <v>1734</v>
      </c>
      <c r="D200" s="18" t="s">
        <v>1208</v>
      </c>
      <c r="E200" s="18" t="s">
        <v>1158</v>
      </c>
      <c r="F200" s="18" t="s">
        <v>1236</v>
      </c>
      <c r="G200" s="18" t="s">
        <v>1098</v>
      </c>
      <c r="H200" s="18" t="s">
        <v>1243</v>
      </c>
      <c r="I200" s="18" t="s">
        <v>1265</v>
      </c>
      <c r="J200" s="18" t="s">
        <v>1338</v>
      </c>
      <c r="K200" s="18" t="s">
        <v>1127</v>
      </c>
      <c r="L200" s="18" t="s">
        <v>1092</v>
      </c>
      <c r="M200" s="18" t="s">
        <v>1730</v>
      </c>
      <c r="N200" s="18" t="s">
        <v>1176</v>
      </c>
      <c r="O200" s="18" t="s">
        <v>1167</v>
      </c>
      <c r="P200" s="18" t="s">
        <v>1087</v>
      </c>
      <c r="Q200" s="18" t="s">
        <v>1324</v>
      </c>
      <c r="R200" s="18" t="s">
        <v>1243</v>
      </c>
      <c r="S200" s="18" t="s">
        <v>1123</v>
      </c>
      <c r="T200" s="18" t="s">
        <v>1150</v>
      </c>
      <c r="U200" s="18" t="s">
        <v>1167</v>
      </c>
      <c r="V200" s="18" t="s">
        <v>1174</v>
      </c>
    </row>
    <row r="201" spans="1:22" x14ac:dyDescent="0.25">
      <c r="A201" s="3" t="s">
        <v>686</v>
      </c>
      <c r="B201" s="3" t="s">
        <v>1204</v>
      </c>
      <c r="C201" s="17" t="s">
        <v>1343</v>
      </c>
      <c r="D201" s="18" t="s">
        <v>1735</v>
      </c>
      <c r="E201" s="18" t="s">
        <v>1183</v>
      </c>
      <c r="F201" s="18" t="s">
        <v>1119</v>
      </c>
      <c r="G201" s="18" t="s">
        <v>1736</v>
      </c>
      <c r="H201" s="18" t="s">
        <v>1150</v>
      </c>
      <c r="I201" s="18" t="s">
        <v>1150</v>
      </c>
      <c r="J201" s="18" t="s">
        <v>1447</v>
      </c>
      <c r="K201" s="18" t="s">
        <v>1254</v>
      </c>
      <c r="L201" s="18" t="s">
        <v>1118</v>
      </c>
      <c r="M201" s="18" t="s">
        <v>1189</v>
      </c>
      <c r="N201" s="18" t="s">
        <v>1158</v>
      </c>
      <c r="O201" s="18" t="s">
        <v>1109</v>
      </c>
      <c r="P201" s="18" t="s">
        <v>1207</v>
      </c>
      <c r="Q201" s="18" t="s">
        <v>1254</v>
      </c>
      <c r="R201" s="18" t="s">
        <v>1113</v>
      </c>
      <c r="S201" s="18" t="s">
        <v>1123</v>
      </c>
      <c r="T201" s="18" t="s">
        <v>1254</v>
      </c>
      <c r="U201" s="18" t="s">
        <v>1102</v>
      </c>
      <c r="V201" s="18" t="s">
        <v>1151</v>
      </c>
    </row>
    <row r="202" spans="1:22" x14ac:dyDescent="0.25">
      <c r="A202" s="3" t="s">
        <v>687</v>
      </c>
      <c r="B202" s="3" t="s">
        <v>95</v>
      </c>
      <c r="C202" s="17" t="s">
        <v>1296</v>
      </c>
      <c r="D202" s="18" t="s">
        <v>1737</v>
      </c>
      <c r="E202" s="18" t="s">
        <v>1158</v>
      </c>
      <c r="F202" s="18" t="s">
        <v>1125</v>
      </c>
      <c r="G202" s="18" t="s">
        <v>1370</v>
      </c>
      <c r="H202" s="18" t="s">
        <v>1113</v>
      </c>
      <c r="I202" s="18" t="s">
        <v>1092</v>
      </c>
      <c r="J202" s="18" t="s">
        <v>1570</v>
      </c>
      <c r="K202" s="18" t="s">
        <v>1167</v>
      </c>
      <c r="L202" s="18" t="s">
        <v>1102</v>
      </c>
      <c r="M202" s="18" t="s">
        <v>1660</v>
      </c>
      <c r="N202" s="18" t="s">
        <v>1123</v>
      </c>
      <c r="O202" s="18" t="s">
        <v>1156</v>
      </c>
      <c r="P202" s="18" t="s">
        <v>1094</v>
      </c>
      <c r="Q202" s="18" t="s">
        <v>1113</v>
      </c>
      <c r="R202" s="18" t="s">
        <v>1244</v>
      </c>
      <c r="S202" s="18" t="s">
        <v>1199</v>
      </c>
      <c r="T202" s="18" t="s">
        <v>1176</v>
      </c>
      <c r="U202" s="18" t="s">
        <v>1108</v>
      </c>
      <c r="V202" s="18" t="s">
        <v>1151</v>
      </c>
    </row>
    <row r="203" spans="1:22" x14ac:dyDescent="0.25">
      <c r="A203" s="3" t="s">
        <v>688</v>
      </c>
      <c r="B203" s="3" t="s">
        <v>1245</v>
      </c>
      <c r="C203" s="17" t="s">
        <v>1391</v>
      </c>
      <c r="D203" s="18" t="s">
        <v>1738</v>
      </c>
      <c r="E203" s="18" t="s">
        <v>1241</v>
      </c>
      <c r="F203" s="18" t="s">
        <v>1178</v>
      </c>
      <c r="G203" s="18" t="s">
        <v>1498</v>
      </c>
      <c r="H203" s="18" t="s">
        <v>1150</v>
      </c>
      <c r="I203" s="18" t="s">
        <v>1150</v>
      </c>
      <c r="J203" s="18" t="s">
        <v>1150</v>
      </c>
      <c r="K203" s="18" t="s">
        <v>1135</v>
      </c>
      <c r="L203" s="18" t="s">
        <v>1156</v>
      </c>
      <c r="M203" s="18" t="s">
        <v>1366</v>
      </c>
      <c r="N203" s="18" t="s">
        <v>1094</v>
      </c>
      <c r="O203" s="18" t="s">
        <v>1191</v>
      </c>
      <c r="P203" s="18" t="s">
        <v>1153</v>
      </c>
      <c r="Q203" s="18" t="s">
        <v>1118</v>
      </c>
      <c r="R203" s="18" t="s">
        <v>1167</v>
      </c>
      <c r="S203" s="18" t="s">
        <v>1243</v>
      </c>
      <c r="T203" s="18" t="s">
        <v>1232</v>
      </c>
      <c r="U203" s="18" t="s">
        <v>1221</v>
      </c>
      <c r="V203" s="18" t="s">
        <v>1151</v>
      </c>
    </row>
    <row r="204" spans="1:22" x14ac:dyDescent="0.25">
      <c r="A204" s="3" t="s">
        <v>821</v>
      </c>
      <c r="B204" s="3" t="s">
        <v>1445</v>
      </c>
      <c r="C204" s="17" t="s">
        <v>1374</v>
      </c>
      <c r="D204" s="18" t="s">
        <v>1214</v>
      </c>
      <c r="E204" s="18" t="s">
        <v>1241</v>
      </c>
      <c r="F204" s="18" t="s">
        <v>1099</v>
      </c>
      <c r="G204" s="18" t="s">
        <v>1551</v>
      </c>
      <c r="H204" s="18" t="s">
        <v>1157</v>
      </c>
      <c r="I204" s="18" t="s">
        <v>1126</v>
      </c>
      <c r="J204" s="18" t="s">
        <v>1206</v>
      </c>
      <c r="K204" s="18" t="s">
        <v>1171</v>
      </c>
      <c r="L204" s="18" t="s">
        <v>1123</v>
      </c>
      <c r="M204" s="18" t="s">
        <v>1384</v>
      </c>
      <c r="N204" s="18" t="s">
        <v>1199</v>
      </c>
      <c r="O204" s="18" t="s">
        <v>1167</v>
      </c>
      <c r="P204" s="18" t="s">
        <v>1221</v>
      </c>
      <c r="Q204" s="18" t="s">
        <v>1112</v>
      </c>
      <c r="R204" s="18" t="s">
        <v>1135</v>
      </c>
      <c r="S204" s="18" t="s">
        <v>1113</v>
      </c>
      <c r="T204" s="18" t="s">
        <v>1176</v>
      </c>
      <c r="U204" s="18" t="s">
        <v>1156</v>
      </c>
      <c r="V204" s="18" t="s">
        <v>1151</v>
      </c>
    </row>
    <row r="205" spans="1:22" x14ac:dyDescent="0.25">
      <c r="A205" s="3" t="s">
        <v>822</v>
      </c>
      <c r="B205" s="3" t="s">
        <v>1403</v>
      </c>
      <c r="C205" s="17" t="s">
        <v>1739</v>
      </c>
      <c r="D205" s="18" t="s">
        <v>1737</v>
      </c>
      <c r="E205" s="18" t="s">
        <v>1241</v>
      </c>
      <c r="F205" s="18" t="s">
        <v>1260</v>
      </c>
      <c r="G205" s="18" t="s">
        <v>1740</v>
      </c>
      <c r="H205" s="18" t="s">
        <v>1150</v>
      </c>
      <c r="I205" s="18" t="s">
        <v>1150</v>
      </c>
      <c r="J205" s="18" t="s">
        <v>1447</v>
      </c>
      <c r="K205" s="18" t="s">
        <v>1135</v>
      </c>
      <c r="L205" s="18" t="s">
        <v>1221</v>
      </c>
      <c r="M205" s="18" t="s">
        <v>1448</v>
      </c>
      <c r="N205" s="18" t="s">
        <v>1167</v>
      </c>
      <c r="O205" s="18" t="s">
        <v>1169</v>
      </c>
      <c r="P205" s="18" t="s">
        <v>1168</v>
      </c>
      <c r="Q205" s="18" t="s">
        <v>1127</v>
      </c>
      <c r="R205" s="18" t="s">
        <v>1254</v>
      </c>
      <c r="S205" s="18" t="s">
        <v>1113</v>
      </c>
      <c r="T205" s="18" t="s">
        <v>1113</v>
      </c>
      <c r="U205" s="18" t="s">
        <v>1144</v>
      </c>
      <c r="V205" s="18" t="s">
        <v>1187</v>
      </c>
    </row>
    <row r="206" spans="1:22" x14ac:dyDescent="0.25">
      <c r="A206" s="3" t="s">
        <v>823</v>
      </c>
      <c r="B206" s="3" t="s">
        <v>1279</v>
      </c>
      <c r="C206" s="17" t="s">
        <v>1534</v>
      </c>
      <c r="D206" s="18" t="s">
        <v>1410</v>
      </c>
      <c r="E206" s="18" t="s">
        <v>1253</v>
      </c>
      <c r="F206" s="18" t="s">
        <v>1132</v>
      </c>
      <c r="G206" s="18" t="s">
        <v>1509</v>
      </c>
      <c r="H206" s="18" t="s">
        <v>1232</v>
      </c>
      <c r="I206" s="18" t="s">
        <v>1135</v>
      </c>
      <c r="J206" s="18" t="s">
        <v>1215</v>
      </c>
      <c r="K206" s="18" t="s">
        <v>1243</v>
      </c>
      <c r="L206" s="18" t="s">
        <v>1167</v>
      </c>
      <c r="M206" s="18" t="s">
        <v>1628</v>
      </c>
      <c r="N206" s="18" t="s">
        <v>1123</v>
      </c>
      <c r="O206" s="18" t="s">
        <v>1142</v>
      </c>
      <c r="P206" s="18" t="s">
        <v>1164</v>
      </c>
      <c r="Q206" s="18" t="s">
        <v>1142</v>
      </c>
      <c r="R206" s="18" t="s">
        <v>1092</v>
      </c>
      <c r="S206" s="18" t="s">
        <v>1123</v>
      </c>
      <c r="T206" s="18" t="s">
        <v>1176</v>
      </c>
      <c r="U206" s="18" t="s">
        <v>1156</v>
      </c>
      <c r="V206" s="18" t="s">
        <v>1187</v>
      </c>
    </row>
    <row r="207" spans="1:22" x14ac:dyDescent="0.25">
      <c r="A207" s="3" t="s">
        <v>689</v>
      </c>
      <c r="B207" s="3" t="s">
        <v>1072</v>
      </c>
      <c r="C207" s="17" t="s">
        <v>1097</v>
      </c>
      <c r="D207" s="18" t="s">
        <v>1458</v>
      </c>
      <c r="E207" s="18" t="s">
        <v>1285</v>
      </c>
      <c r="F207" s="18" t="s">
        <v>1125</v>
      </c>
      <c r="G207" s="18" t="s">
        <v>1741</v>
      </c>
      <c r="H207" s="18" t="s">
        <v>1081</v>
      </c>
      <c r="I207" s="18" t="s">
        <v>1252</v>
      </c>
      <c r="J207" s="18" t="s">
        <v>1619</v>
      </c>
      <c r="K207" s="18" t="s">
        <v>1244</v>
      </c>
      <c r="L207" s="18" t="s">
        <v>1170</v>
      </c>
      <c r="M207" s="18" t="s">
        <v>1366</v>
      </c>
      <c r="N207" s="18" t="s">
        <v>1143</v>
      </c>
      <c r="O207" s="18" t="s">
        <v>1265</v>
      </c>
      <c r="P207" s="18" t="s">
        <v>1140</v>
      </c>
      <c r="Q207" s="18" t="s">
        <v>1087</v>
      </c>
      <c r="R207" s="18" t="s">
        <v>1113</v>
      </c>
      <c r="S207" s="18" t="s">
        <v>1113</v>
      </c>
      <c r="T207" s="18" t="s">
        <v>1199</v>
      </c>
      <c r="U207" s="18" t="s">
        <v>1167</v>
      </c>
      <c r="V207" s="18" t="s">
        <v>1099</v>
      </c>
    </row>
    <row r="208" spans="1:22" x14ac:dyDescent="0.25">
      <c r="A208" s="3" t="s">
        <v>690</v>
      </c>
      <c r="B208" s="3" t="s">
        <v>1146</v>
      </c>
      <c r="C208" s="17" t="s">
        <v>1267</v>
      </c>
      <c r="D208" s="18" t="s">
        <v>1742</v>
      </c>
      <c r="E208" s="18" t="s">
        <v>1169</v>
      </c>
      <c r="F208" s="18" t="s">
        <v>1178</v>
      </c>
      <c r="G208" s="18" t="s">
        <v>1269</v>
      </c>
      <c r="H208" s="18" t="s">
        <v>1093</v>
      </c>
      <c r="I208" s="18" t="s">
        <v>1199</v>
      </c>
      <c r="J208" s="18" t="s">
        <v>1161</v>
      </c>
      <c r="K208" s="18" t="s">
        <v>1127</v>
      </c>
      <c r="L208" s="18" t="s">
        <v>1087</v>
      </c>
      <c r="M208" s="18" t="s">
        <v>1503</v>
      </c>
      <c r="N208" s="18" t="s">
        <v>1254</v>
      </c>
      <c r="O208" s="18" t="s">
        <v>1324</v>
      </c>
      <c r="P208" s="18" t="s">
        <v>1112</v>
      </c>
      <c r="Q208" s="18" t="s">
        <v>1135</v>
      </c>
      <c r="R208" s="18" t="s">
        <v>1081</v>
      </c>
      <c r="S208" s="18" t="s">
        <v>1171</v>
      </c>
      <c r="T208" s="18" t="s">
        <v>1199</v>
      </c>
      <c r="U208" s="18" t="s">
        <v>1155</v>
      </c>
      <c r="V208" s="18" t="s">
        <v>1099</v>
      </c>
    </row>
    <row r="209" spans="1:22" x14ac:dyDescent="0.25">
      <c r="A209" s="3" t="s">
        <v>824</v>
      </c>
      <c r="B209" s="3" t="s">
        <v>1342</v>
      </c>
      <c r="C209" s="17" t="s">
        <v>1404</v>
      </c>
      <c r="D209" s="18" t="s">
        <v>1273</v>
      </c>
      <c r="E209" s="18" t="s">
        <v>1241</v>
      </c>
      <c r="F209" s="18" t="s">
        <v>1111</v>
      </c>
      <c r="G209" s="18" t="s">
        <v>1426</v>
      </c>
      <c r="H209" s="18" t="s">
        <v>1150</v>
      </c>
      <c r="I209" s="18" t="s">
        <v>1176</v>
      </c>
      <c r="J209" s="18" t="s">
        <v>1150</v>
      </c>
      <c r="K209" s="18" t="s">
        <v>1157</v>
      </c>
      <c r="L209" s="18" t="s">
        <v>1167</v>
      </c>
      <c r="M209" s="18" t="s">
        <v>1565</v>
      </c>
      <c r="N209" s="18" t="s">
        <v>1167</v>
      </c>
      <c r="O209" s="18" t="s">
        <v>1109</v>
      </c>
      <c r="P209" s="18" t="s">
        <v>1282</v>
      </c>
      <c r="Q209" s="18" t="s">
        <v>1108</v>
      </c>
      <c r="R209" s="18" t="s">
        <v>1113</v>
      </c>
      <c r="S209" s="18" t="s">
        <v>1199</v>
      </c>
      <c r="T209" s="18" t="s">
        <v>1171</v>
      </c>
      <c r="U209" s="18" t="s">
        <v>1144</v>
      </c>
      <c r="V209" s="18" t="s">
        <v>1099</v>
      </c>
    </row>
    <row r="210" spans="1:22" x14ac:dyDescent="0.25">
      <c r="A210" s="3" t="s">
        <v>691</v>
      </c>
      <c r="B210" s="3" t="s">
        <v>1367</v>
      </c>
      <c r="C210" s="17" t="s">
        <v>1391</v>
      </c>
      <c r="D210" s="18" t="s">
        <v>1743</v>
      </c>
      <c r="E210" s="18" t="s">
        <v>1241</v>
      </c>
      <c r="F210" s="18" t="s">
        <v>1103</v>
      </c>
      <c r="G210" s="18" t="s">
        <v>1744</v>
      </c>
      <c r="H210" s="18" t="s">
        <v>1176</v>
      </c>
      <c r="I210" s="18" t="s">
        <v>1232</v>
      </c>
      <c r="J210" s="18" t="s">
        <v>1745</v>
      </c>
      <c r="K210" s="18" t="s">
        <v>1127</v>
      </c>
      <c r="L210" s="18" t="s">
        <v>1087</v>
      </c>
      <c r="M210" s="18" t="s">
        <v>1423</v>
      </c>
      <c r="N210" s="18" t="s">
        <v>1135</v>
      </c>
      <c r="O210" s="18" t="s">
        <v>1241</v>
      </c>
      <c r="P210" s="18" t="s">
        <v>1136</v>
      </c>
      <c r="Q210" s="18" t="s">
        <v>1243</v>
      </c>
      <c r="R210" s="18" t="s">
        <v>1157</v>
      </c>
      <c r="S210" s="18" t="s">
        <v>1199</v>
      </c>
      <c r="T210" s="18" t="s">
        <v>1171</v>
      </c>
      <c r="U210" s="18" t="s">
        <v>1167</v>
      </c>
      <c r="V210" s="18" t="s">
        <v>1099</v>
      </c>
    </row>
    <row r="211" spans="1:22" x14ac:dyDescent="0.25">
      <c r="A211" s="3" t="s">
        <v>825</v>
      </c>
      <c r="B211" s="3" t="s">
        <v>1129</v>
      </c>
      <c r="C211" s="17" t="s">
        <v>1246</v>
      </c>
      <c r="D211" s="18" t="s">
        <v>1678</v>
      </c>
      <c r="E211" s="18" t="s">
        <v>1169</v>
      </c>
      <c r="F211" s="18" t="s">
        <v>1207</v>
      </c>
      <c r="G211" s="18" t="s">
        <v>1684</v>
      </c>
      <c r="H211" s="18" t="s">
        <v>1243</v>
      </c>
      <c r="I211" s="18" t="s">
        <v>1230</v>
      </c>
      <c r="J211" s="18" t="s">
        <v>1297</v>
      </c>
      <c r="K211" s="18" t="s">
        <v>1113</v>
      </c>
      <c r="L211" s="18" t="s">
        <v>1170</v>
      </c>
      <c r="M211" s="18" t="s">
        <v>1746</v>
      </c>
      <c r="N211" s="18" t="s">
        <v>1108</v>
      </c>
      <c r="O211" s="18" t="s">
        <v>1094</v>
      </c>
      <c r="P211" s="18" t="s">
        <v>1183</v>
      </c>
      <c r="Q211" s="18" t="s">
        <v>1156</v>
      </c>
      <c r="R211" s="18" t="s">
        <v>1127</v>
      </c>
      <c r="S211" s="18" t="s">
        <v>1081</v>
      </c>
      <c r="T211" s="18" t="s">
        <v>1232</v>
      </c>
      <c r="U211" s="18" t="s">
        <v>1156</v>
      </c>
      <c r="V211" s="18" t="s">
        <v>1099</v>
      </c>
    </row>
    <row r="212" spans="1:22" x14ac:dyDescent="0.25">
      <c r="A212" s="3" t="s">
        <v>826</v>
      </c>
      <c r="B212" s="3" t="s">
        <v>1367</v>
      </c>
      <c r="C212" s="17" t="s">
        <v>1623</v>
      </c>
      <c r="D212" s="18" t="s">
        <v>1493</v>
      </c>
      <c r="E212" s="18" t="s">
        <v>1158</v>
      </c>
      <c r="F212" s="18" t="s">
        <v>1178</v>
      </c>
      <c r="G212" s="18" t="s">
        <v>1747</v>
      </c>
      <c r="H212" s="18" t="s">
        <v>1243</v>
      </c>
      <c r="I212" s="18" t="s">
        <v>1285</v>
      </c>
      <c r="J212" s="18" t="s">
        <v>1286</v>
      </c>
      <c r="K212" s="18" t="s">
        <v>1170</v>
      </c>
      <c r="L212" s="18" t="s">
        <v>1254</v>
      </c>
      <c r="M212" s="18" t="s">
        <v>1709</v>
      </c>
      <c r="N212" s="18" t="s">
        <v>1199</v>
      </c>
      <c r="O212" s="18" t="s">
        <v>1081</v>
      </c>
      <c r="P212" s="18" t="s">
        <v>1167</v>
      </c>
      <c r="Q212" s="18" t="s">
        <v>1244</v>
      </c>
      <c r="R212" s="18" t="s">
        <v>1123</v>
      </c>
      <c r="S212" s="18" t="s">
        <v>1123</v>
      </c>
      <c r="T212" s="18" t="s">
        <v>1176</v>
      </c>
      <c r="U212" s="18" t="s">
        <v>1244</v>
      </c>
      <c r="V212" s="18" t="s">
        <v>1415</v>
      </c>
    </row>
    <row r="213" spans="1:22" x14ac:dyDescent="0.25">
      <c r="A213" s="3" t="s">
        <v>827</v>
      </c>
      <c r="B213" s="3" t="s">
        <v>1066</v>
      </c>
      <c r="C213" s="17" t="s">
        <v>1748</v>
      </c>
      <c r="D213" s="18" t="s">
        <v>1133</v>
      </c>
      <c r="E213" s="18" t="s">
        <v>1241</v>
      </c>
      <c r="F213" s="18" t="s">
        <v>1219</v>
      </c>
      <c r="G213" s="18" t="s">
        <v>1648</v>
      </c>
      <c r="H213" s="18" t="s">
        <v>1150</v>
      </c>
      <c r="I213" s="18" t="s">
        <v>1150</v>
      </c>
      <c r="J213" s="18" t="s">
        <v>1150</v>
      </c>
      <c r="K213" s="18" t="s">
        <v>1157</v>
      </c>
      <c r="L213" s="18" t="s">
        <v>1092</v>
      </c>
      <c r="M213" s="18" t="s">
        <v>1749</v>
      </c>
      <c r="N213" s="18" t="s">
        <v>1135</v>
      </c>
      <c r="O213" s="18" t="s">
        <v>1183</v>
      </c>
      <c r="P213" s="18" t="s">
        <v>1231</v>
      </c>
      <c r="Q213" s="18" t="s">
        <v>1135</v>
      </c>
      <c r="R213" s="18" t="s">
        <v>1170</v>
      </c>
      <c r="S213" s="18" t="s">
        <v>1123</v>
      </c>
      <c r="T213" s="18" t="s">
        <v>1199</v>
      </c>
      <c r="U213" s="18" t="s">
        <v>1135</v>
      </c>
      <c r="V213" s="18" t="s">
        <v>1415</v>
      </c>
    </row>
    <row r="214" spans="1:22" x14ac:dyDescent="0.25">
      <c r="A214" s="3" t="s">
        <v>828</v>
      </c>
      <c r="B214" s="3" t="s">
        <v>1096</v>
      </c>
      <c r="C214" s="17" t="s">
        <v>1246</v>
      </c>
      <c r="D214" s="18" t="s">
        <v>1742</v>
      </c>
      <c r="E214" s="18" t="s">
        <v>1324</v>
      </c>
      <c r="F214" s="18" t="s">
        <v>1111</v>
      </c>
      <c r="G214" s="18" t="s">
        <v>1459</v>
      </c>
      <c r="H214" s="18" t="s">
        <v>1113</v>
      </c>
      <c r="I214" s="18" t="s">
        <v>1118</v>
      </c>
      <c r="J214" s="18" t="s">
        <v>1507</v>
      </c>
      <c r="K214" s="18" t="s">
        <v>1143</v>
      </c>
      <c r="L214" s="18" t="s">
        <v>1092</v>
      </c>
      <c r="M214" s="18" t="s">
        <v>1302</v>
      </c>
      <c r="N214" s="18" t="s">
        <v>1170</v>
      </c>
      <c r="O214" s="18" t="s">
        <v>1156</v>
      </c>
      <c r="P214" s="18" t="s">
        <v>1230</v>
      </c>
      <c r="Q214" s="18" t="s">
        <v>1254</v>
      </c>
      <c r="R214" s="18" t="s">
        <v>1135</v>
      </c>
      <c r="S214" s="18" t="s">
        <v>1113</v>
      </c>
      <c r="T214" s="18" t="s">
        <v>1243</v>
      </c>
      <c r="U214" s="18" t="s">
        <v>1144</v>
      </c>
      <c r="V214" s="18" t="s">
        <v>1415</v>
      </c>
    </row>
    <row r="215" spans="1:22" x14ac:dyDescent="0.25">
      <c r="A215" s="3" t="s">
        <v>692</v>
      </c>
      <c r="B215" s="3" t="s">
        <v>1072</v>
      </c>
      <c r="C215" s="17" t="s">
        <v>1332</v>
      </c>
      <c r="D215" s="18" t="s">
        <v>1750</v>
      </c>
      <c r="E215" s="18" t="s">
        <v>1253</v>
      </c>
      <c r="F215" s="18" t="s">
        <v>1260</v>
      </c>
      <c r="G215" s="18" t="s">
        <v>1683</v>
      </c>
      <c r="H215" s="18" t="s">
        <v>1093</v>
      </c>
      <c r="I215" s="18" t="s">
        <v>1113</v>
      </c>
      <c r="J215" s="18" t="s">
        <v>1751</v>
      </c>
      <c r="K215" s="18" t="s">
        <v>1170</v>
      </c>
      <c r="L215" s="18" t="s">
        <v>1127</v>
      </c>
      <c r="M215" s="18" t="s">
        <v>1752</v>
      </c>
      <c r="N215" s="18" t="s">
        <v>1108</v>
      </c>
      <c r="O215" s="18" t="s">
        <v>1324</v>
      </c>
      <c r="P215" s="18" t="s">
        <v>1213</v>
      </c>
      <c r="Q215" s="18" t="s">
        <v>1157</v>
      </c>
      <c r="R215" s="18" t="s">
        <v>1243</v>
      </c>
      <c r="S215" s="18" t="s">
        <v>1244</v>
      </c>
      <c r="T215" s="18" t="s">
        <v>1170</v>
      </c>
      <c r="U215" s="18" t="s">
        <v>1156</v>
      </c>
      <c r="V215" s="18" t="s">
        <v>1415</v>
      </c>
    </row>
    <row r="216" spans="1:22" x14ac:dyDescent="0.25">
      <c r="A216" s="3" t="s">
        <v>693</v>
      </c>
      <c r="B216" s="3" t="s">
        <v>1245</v>
      </c>
      <c r="C216" s="17" t="s">
        <v>1234</v>
      </c>
      <c r="D216" s="18" t="s">
        <v>1214</v>
      </c>
      <c r="E216" s="18" t="s">
        <v>1158</v>
      </c>
      <c r="F216" s="18" t="s">
        <v>1501</v>
      </c>
      <c r="G216" s="18" t="s">
        <v>1080</v>
      </c>
      <c r="H216" s="18" t="s">
        <v>1199</v>
      </c>
      <c r="I216" s="18" t="s">
        <v>1143</v>
      </c>
      <c r="J216" s="18" t="s">
        <v>1437</v>
      </c>
      <c r="K216" s="18" t="s">
        <v>1143</v>
      </c>
      <c r="L216" s="18" t="s">
        <v>1167</v>
      </c>
      <c r="M216" s="18" t="s">
        <v>1753</v>
      </c>
      <c r="N216" s="18" t="s">
        <v>1232</v>
      </c>
      <c r="O216" s="18" t="s">
        <v>1155</v>
      </c>
      <c r="P216" s="18" t="s">
        <v>1094</v>
      </c>
      <c r="Q216" s="18" t="s">
        <v>1285</v>
      </c>
      <c r="R216" s="18" t="s">
        <v>1135</v>
      </c>
      <c r="S216" s="18" t="s">
        <v>1244</v>
      </c>
      <c r="T216" s="18" t="s">
        <v>1093</v>
      </c>
      <c r="U216" s="18" t="s">
        <v>1092</v>
      </c>
      <c r="V216" s="18" t="s">
        <v>1236</v>
      </c>
    </row>
    <row r="217" spans="1:22" x14ac:dyDescent="0.25">
      <c r="A217" s="3" t="s">
        <v>829</v>
      </c>
      <c r="B217" s="3" t="s">
        <v>1409</v>
      </c>
      <c r="C217" s="17" t="s">
        <v>1076</v>
      </c>
      <c r="D217" s="18" t="s">
        <v>1563</v>
      </c>
      <c r="E217" s="18" t="s">
        <v>1102</v>
      </c>
      <c r="F217" s="18" t="s">
        <v>1239</v>
      </c>
      <c r="G217" s="18" t="s">
        <v>1413</v>
      </c>
      <c r="H217" s="18" t="s">
        <v>1157</v>
      </c>
      <c r="I217" s="18" t="s">
        <v>1126</v>
      </c>
      <c r="J217" s="18" t="s">
        <v>1480</v>
      </c>
      <c r="K217" s="18" t="s">
        <v>1254</v>
      </c>
      <c r="L217" s="18" t="s">
        <v>1087</v>
      </c>
      <c r="M217" s="18" t="s">
        <v>1754</v>
      </c>
      <c r="N217" s="18" t="s">
        <v>1108</v>
      </c>
      <c r="O217" s="18" t="s">
        <v>1118</v>
      </c>
      <c r="P217" s="18" t="s">
        <v>1241</v>
      </c>
      <c r="Q217" s="18" t="s">
        <v>1169</v>
      </c>
      <c r="R217" s="18" t="s">
        <v>1081</v>
      </c>
      <c r="S217" s="18" t="s">
        <v>1127</v>
      </c>
      <c r="T217" s="18" t="s">
        <v>1232</v>
      </c>
      <c r="U217" s="18" t="s">
        <v>1102</v>
      </c>
      <c r="V217" s="18" t="s">
        <v>1236</v>
      </c>
    </row>
    <row r="218" spans="1:22" x14ac:dyDescent="0.25">
      <c r="A218" s="3" t="s">
        <v>694</v>
      </c>
      <c r="B218" s="3" t="s">
        <v>1066</v>
      </c>
      <c r="C218" s="17" t="s">
        <v>1234</v>
      </c>
      <c r="D218" s="18" t="s">
        <v>1755</v>
      </c>
      <c r="E218" s="18" t="s">
        <v>1285</v>
      </c>
      <c r="F218" s="18" t="s">
        <v>1219</v>
      </c>
      <c r="G218" s="18" t="s">
        <v>1198</v>
      </c>
      <c r="H218" s="18" t="s">
        <v>1170</v>
      </c>
      <c r="I218" s="18" t="s">
        <v>1324</v>
      </c>
      <c r="J218" s="18" t="s">
        <v>1407</v>
      </c>
      <c r="K218" s="18" t="s">
        <v>1108</v>
      </c>
      <c r="L218" s="18" t="s">
        <v>1127</v>
      </c>
      <c r="M218" s="18" t="s">
        <v>1756</v>
      </c>
      <c r="N218" s="18" t="s">
        <v>1123</v>
      </c>
      <c r="O218" s="18" t="s">
        <v>1324</v>
      </c>
      <c r="P218" s="18" t="s">
        <v>1241</v>
      </c>
      <c r="Q218" s="18" t="s">
        <v>1285</v>
      </c>
      <c r="R218" s="18" t="s">
        <v>1243</v>
      </c>
      <c r="S218" s="18" t="s">
        <v>1254</v>
      </c>
      <c r="T218" s="18" t="s">
        <v>1232</v>
      </c>
      <c r="U218" s="18" t="s">
        <v>1081</v>
      </c>
      <c r="V218" s="18" t="s">
        <v>1236</v>
      </c>
    </row>
    <row r="219" spans="1:22" x14ac:dyDescent="0.25">
      <c r="A219" s="3" t="s">
        <v>830</v>
      </c>
      <c r="B219" s="3" t="s">
        <v>1390</v>
      </c>
      <c r="C219" s="17" t="s">
        <v>1147</v>
      </c>
      <c r="D219" s="18" t="s">
        <v>1225</v>
      </c>
      <c r="E219" s="18" t="s">
        <v>1285</v>
      </c>
      <c r="F219" s="18" t="s">
        <v>1501</v>
      </c>
      <c r="G219" s="18" t="s">
        <v>1163</v>
      </c>
      <c r="H219" s="18" t="s">
        <v>1170</v>
      </c>
      <c r="I219" s="18" t="s">
        <v>1324</v>
      </c>
      <c r="J219" s="18" t="s">
        <v>1077</v>
      </c>
      <c r="K219" s="18" t="s">
        <v>1108</v>
      </c>
      <c r="L219" s="18" t="s">
        <v>1243</v>
      </c>
      <c r="M219" s="18" t="s">
        <v>1757</v>
      </c>
      <c r="N219" s="18" t="s">
        <v>1113</v>
      </c>
      <c r="O219" s="18" t="s">
        <v>1221</v>
      </c>
      <c r="P219" s="18" t="s">
        <v>1158</v>
      </c>
      <c r="Q219" s="18" t="s">
        <v>1243</v>
      </c>
      <c r="R219" s="18" t="s">
        <v>1123</v>
      </c>
      <c r="S219" s="18" t="s">
        <v>1171</v>
      </c>
      <c r="T219" s="18" t="s">
        <v>1150</v>
      </c>
      <c r="U219" s="18" t="s">
        <v>1254</v>
      </c>
      <c r="V219" s="18" t="s">
        <v>1236</v>
      </c>
    </row>
    <row r="220" spans="1:22" x14ac:dyDescent="0.25">
      <c r="A220" s="3" t="s">
        <v>695</v>
      </c>
      <c r="B220" s="3" t="s">
        <v>1346</v>
      </c>
      <c r="C220" s="17" t="s">
        <v>1343</v>
      </c>
      <c r="D220" s="18" t="s">
        <v>1319</v>
      </c>
      <c r="E220" s="18" t="s">
        <v>1169</v>
      </c>
      <c r="F220" s="18" t="s">
        <v>1219</v>
      </c>
      <c r="G220" s="18" t="s">
        <v>1189</v>
      </c>
      <c r="H220" s="18" t="s">
        <v>1232</v>
      </c>
      <c r="I220" s="18" t="s">
        <v>1254</v>
      </c>
      <c r="J220" s="18" t="s">
        <v>1612</v>
      </c>
      <c r="K220" s="18" t="s">
        <v>1243</v>
      </c>
      <c r="L220" s="18" t="s">
        <v>1081</v>
      </c>
      <c r="M220" s="18" t="s">
        <v>1569</v>
      </c>
      <c r="N220" s="18" t="s">
        <v>1232</v>
      </c>
      <c r="O220" s="18" t="s">
        <v>1143</v>
      </c>
      <c r="P220" s="18" t="s">
        <v>1167</v>
      </c>
      <c r="Q220" s="18" t="s">
        <v>1324</v>
      </c>
      <c r="R220" s="18" t="s">
        <v>1243</v>
      </c>
      <c r="S220" s="18" t="s">
        <v>1123</v>
      </c>
      <c r="T220" s="18" t="s">
        <v>1176</v>
      </c>
      <c r="U220" s="18" t="s">
        <v>1243</v>
      </c>
      <c r="V220" s="18" t="s">
        <v>1138</v>
      </c>
    </row>
    <row r="221" spans="1:22" x14ac:dyDescent="0.25">
      <c r="A221" s="3" t="s">
        <v>696</v>
      </c>
      <c r="B221" s="3" t="s">
        <v>1075</v>
      </c>
      <c r="C221" s="17" t="s">
        <v>1332</v>
      </c>
      <c r="D221" s="18" t="s">
        <v>1145</v>
      </c>
      <c r="E221" s="18" t="s">
        <v>1169</v>
      </c>
      <c r="F221" s="18" t="s">
        <v>1110</v>
      </c>
      <c r="G221" s="18" t="s">
        <v>1758</v>
      </c>
      <c r="H221" s="18" t="s">
        <v>1150</v>
      </c>
      <c r="I221" s="18" t="s">
        <v>1150</v>
      </c>
      <c r="J221" s="18" t="s">
        <v>1150</v>
      </c>
      <c r="K221" s="18" t="s">
        <v>1127</v>
      </c>
      <c r="L221" s="18" t="s">
        <v>1158</v>
      </c>
      <c r="M221" s="18" t="s">
        <v>1216</v>
      </c>
      <c r="N221" s="18" t="s">
        <v>1324</v>
      </c>
      <c r="O221" s="18" t="s">
        <v>1218</v>
      </c>
      <c r="P221" s="18" t="s">
        <v>1256</v>
      </c>
      <c r="Q221" s="18" t="s">
        <v>1108</v>
      </c>
      <c r="R221" s="18" t="s">
        <v>1157</v>
      </c>
      <c r="S221" s="18" t="s">
        <v>1199</v>
      </c>
      <c r="T221" s="18" t="s">
        <v>1254</v>
      </c>
      <c r="U221" s="18" t="s">
        <v>1230</v>
      </c>
      <c r="V221" s="18" t="s">
        <v>1138</v>
      </c>
    </row>
    <row r="222" spans="1:22" x14ac:dyDescent="0.25">
      <c r="A222" s="3" t="s">
        <v>697</v>
      </c>
      <c r="B222" s="3" t="s">
        <v>1342</v>
      </c>
      <c r="C222" s="17" t="s">
        <v>1223</v>
      </c>
      <c r="D222" s="18" t="s">
        <v>1278</v>
      </c>
      <c r="E222" s="18" t="s">
        <v>1158</v>
      </c>
      <c r="F222" s="18" t="s">
        <v>1103</v>
      </c>
      <c r="G222" s="18" t="s">
        <v>1377</v>
      </c>
      <c r="H222" s="18" t="s">
        <v>1254</v>
      </c>
      <c r="I222" s="18" t="s">
        <v>1169</v>
      </c>
      <c r="J222" s="18" t="s">
        <v>1281</v>
      </c>
      <c r="K222" s="18" t="s">
        <v>1113</v>
      </c>
      <c r="L222" s="18" t="s">
        <v>1108</v>
      </c>
      <c r="M222" s="18" t="s">
        <v>1759</v>
      </c>
      <c r="N222" s="18" t="s">
        <v>1171</v>
      </c>
      <c r="O222" s="18" t="s">
        <v>1221</v>
      </c>
      <c r="P222" s="18" t="s">
        <v>1102</v>
      </c>
      <c r="Q222" s="18" t="s">
        <v>1244</v>
      </c>
      <c r="R222" s="18" t="s">
        <v>1123</v>
      </c>
      <c r="S222" s="18" t="s">
        <v>1171</v>
      </c>
      <c r="T222" s="18" t="s">
        <v>1232</v>
      </c>
      <c r="U222" s="18" t="s">
        <v>1081</v>
      </c>
      <c r="V222" s="18" t="s">
        <v>1138</v>
      </c>
    </row>
    <row r="223" spans="1:22" x14ac:dyDescent="0.25">
      <c r="A223" s="3" t="s">
        <v>698</v>
      </c>
      <c r="B223" s="3" t="s">
        <v>1409</v>
      </c>
      <c r="C223" s="17" t="s">
        <v>1267</v>
      </c>
      <c r="D223" s="18" t="s">
        <v>1278</v>
      </c>
      <c r="E223" s="18" t="s">
        <v>1324</v>
      </c>
      <c r="F223" s="18" t="s">
        <v>1125</v>
      </c>
      <c r="G223" s="18" t="s">
        <v>1760</v>
      </c>
      <c r="H223" s="18" t="s">
        <v>1113</v>
      </c>
      <c r="I223" s="18" t="s">
        <v>1155</v>
      </c>
      <c r="J223" s="18" t="s">
        <v>1210</v>
      </c>
      <c r="K223" s="18" t="s">
        <v>1081</v>
      </c>
      <c r="L223" s="18" t="s">
        <v>1135</v>
      </c>
      <c r="M223" s="18" t="s">
        <v>1704</v>
      </c>
      <c r="N223" s="18" t="s">
        <v>1108</v>
      </c>
      <c r="O223" s="18" t="s">
        <v>1094</v>
      </c>
      <c r="P223" s="18" t="s">
        <v>1183</v>
      </c>
      <c r="Q223" s="18" t="s">
        <v>1243</v>
      </c>
      <c r="R223" s="18" t="s">
        <v>1123</v>
      </c>
      <c r="S223" s="18" t="s">
        <v>1108</v>
      </c>
      <c r="T223" s="18" t="s">
        <v>1232</v>
      </c>
      <c r="U223" s="18" t="s">
        <v>1135</v>
      </c>
      <c r="V223" s="18" t="s">
        <v>1138</v>
      </c>
    </row>
    <row r="224" spans="1:22" x14ac:dyDescent="0.25">
      <c r="A224" s="3" t="s">
        <v>699</v>
      </c>
      <c r="B224" s="3" t="s">
        <v>1146</v>
      </c>
      <c r="C224" s="17" t="s">
        <v>1223</v>
      </c>
      <c r="D224" s="18" t="s">
        <v>1159</v>
      </c>
      <c r="E224" s="18" t="s">
        <v>1169</v>
      </c>
      <c r="F224" s="18" t="s">
        <v>1141</v>
      </c>
      <c r="G224" s="18" t="s">
        <v>1334</v>
      </c>
      <c r="H224" s="18" t="s">
        <v>1113</v>
      </c>
      <c r="I224" s="18" t="s">
        <v>1221</v>
      </c>
      <c r="J224" s="18" t="s">
        <v>1574</v>
      </c>
      <c r="K224" s="18" t="s">
        <v>1244</v>
      </c>
      <c r="L224" s="18" t="s">
        <v>1243</v>
      </c>
      <c r="M224" s="18" t="s">
        <v>1761</v>
      </c>
      <c r="N224" s="18" t="s">
        <v>1093</v>
      </c>
      <c r="O224" s="18" t="s">
        <v>1087</v>
      </c>
      <c r="P224" s="18" t="s">
        <v>1092</v>
      </c>
      <c r="Q224" s="18" t="s">
        <v>1253</v>
      </c>
      <c r="R224" s="18" t="s">
        <v>1081</v>
      </c>
      <c r="S224" s="18" t="s">
        <v>1244</v>
      </c>
      <c r="T224" s="18" t="s">
        <v>1093</v>
      </c>
      <c r="U224" s="18" t="s">
        <v>1135</v>
      </c>
      <c r="V224" s="18" t="s">
        <v>1207</v>
      </c>
    </row>
    <row r="225" spans="1:22" x14ac:dyDescent="0.25">
      <c r="A225" s="3" t="s">
        <v>831</v>
      </c>
      <c r="B225" s="3" t="s">
        <v>1279</v>
      </c>
      <c r="C225" s="17" t="s">
        <v>1246</v>
      </c>
      <c r="D225" s="18" t="s">
        <v>1643</v>
      </c>
      <c r="E225" s="18" t="s">
        <v>1324</v>
      </c>
      <c r="F225" s="18" t="s">
        <v>1124</v>
      </c>
      <c r="G225" s="18" t="s">
        <v>1762</v>
      </c>
      <c r="H225" s="18" t="s">
        <v>1150</v>
      </c>
      <c r="I225" s="18" t="s">
        <v>1150</v>
      </c>
      <c r="J225" s="18" t="s">
        <v>1763</v>
      </c>
      <c r="K225" s="18" t="s">
        <v>1144</v>
      </c>
      <c r="L225" s="18" t="s">
        <v>1102</v>
      </c>
      <c r="M225" s="18" t="s">
        <v>1423</v>
      </c>
      <c r="N225" s="18" t="s">
        <v>1143</v>
      </c>
      <c r="O225" s="18" t="s">
        <v>1082</v>
      </c>
      <c r="P225" s="18" t="s">
        <v>1260</v>
      </c>
      <c r="Q225" s="18" t="s">
        <v>1143</v>
      </c>
      <c r="R225" s="18" t="s">
        <v>1170</v>
      </c>
      <c r="S225" s="18" t="s">
        <v>1199</v>
      </c>
      <c r="T225" s="18" t="s">
        <v>1244</v>
      </c>
      <c r="U225" s="18" t="s">
        <v>1155</v>
      </c>
      <c r="V225" s="18" t="s">
        <v>1207</v>
      </c>
    </row>
    <row r="226" spans="1:22" x14ac:dyDescent="0.25">
      <c r="A226" s="3" t="s">
        <v>700</v>
      </c>
      <c r="B226" s="3" t="s">
        <v>1445</v>
      </c>
      <c r="C226" s="17" t="s">
        <v>1391</v>
      </c>
      <c r="D226" s="18" t="s">
        <v>1304</v>
      </c>
      <c r="E226" s="18" t="s">
        <v>1285</v>
      </c>
      <c r="F226" s="18" t="s">
        <v>1121</v>
      </c>
      <c r="G226" s="18" t="s">
        <v>1659</v>
      </c>
      <c r="H226" s="18" t="s">
        <v>1150</v>
      </c>
      <c r="I226" s="18" t="s">
        <v>1150</v>
      </c>
      <c r="J226" s="18" t="s">
        <v>1150</v>
      </c>
      <c r="K226" s="18" t="s">
        <v>1143</v>
      </c>
      <c r="L226" s="18" t="s">
        <v>1324</v>
      </c>
      <c r="M226" s="18" t="s">
        <v>1764</v>
      </c>
      <c r="N226" s="18" t="s">
        <v>1092</v>
      </c>
      <c r="O226" s="18" t="s">
        <v>1126</v>
      </c>
      <c r="P226" s="18" t="s">
        <v>1272</v>
      </c>
      <c r="Q226" s="18" t="s">
        <v>1244</v>
      </c>
      <c r="R226" s="18" t="s">
        <v>1081</v>
      </c>
      <c r="S226" s="18" t="s">
        <v>1199</v>
      </c>
      <c r="T226" s="18" t="s">
        <v>1199</v>
      </c>
      <c r="U226" s="18" t="s">
        <v>1087</v>
      </c>
      <c r="V226" s="18" t="s">
        <v>1207</v>
      </c>
    </row>
    <row r="227" spans="1:22" x14ac:dyDescent="0.25">
      <c r="A227" s="3" t="s">
        <v>832</v>
      </c>
      <c r="B227" s="3" t="s">
        <v>1445</v>
      </c>
      <c r="C227" s="17" t="s">
        <v>1562</v>
      </c>
      <c r="D227" s="18" t="s">
        <v>1184</v>
      </c>
      <c r="E227" s="18" t="s">
        <v>1169</v>
      </c>
      <c r="F227" s="18" t="s">
        <v>1103</v>
      </c>
      <c r="G227" s="18" t="s">
        <v>1101</v>
      </c>
      <c r="H227" s="18" t="s">
        <v>1199</v>
      </c>
      <c r="I227" s="18" t="s">
        <v>1254</v>
      </c>
      <c r="J227" s="18" t="s">
        <v>1238</v>
      </c>
      <c r="K227" s="18" t="s">
        <v>1244</v>
      </c>
      <c r="L227" s="18" t="s">
        <v>1243</v>
      </c>
      <c r="M227" s="18" t="s">
        <v>1765</v>
      </c>
      <c r="N227" s="18" t="s">
        <v>1108</v>
      </c>
      <c r="O227" s="18" t="s">
        <v>1094</v>
      </c>
      <c r="P227" s="18" t="s">
        <v>1183</v>
      </c>
      <c r="Q227" s="18" t="s">
        <v>1143</v>
      </c>
      <c r="R227" s="18" t="s">
        <v>1123</v>
      </c>
      <c r="S227" s="18" t="s">
        <v>1199</v>
      </c>
      <c r="T227" s="18" t="s">
        <v>1232</v>
      </c>
      <c r="U227" s="18" t="s">
        <v>1108</v>
      </c>
      <c r="V227" s="18" t="s">
        <v>1256</v>
      </c>
    </row>
    <row r="228" spans="1:22" x14ac:dyDescent="0.25">
      <c r="A228" s="3" t="s">
        <v>701</v>
      </c>
      <c r="B228" s="3" t="s">
        <v>1316</v>
      </c>
      <c r="C228" s="17" t="s">
        <v>1234</v>
      </c>
      <c r="D228" s="18" t="s">
        <v>1341</v>
      </c>
      <c r="E228" s="18" t="s">
        <v>1158</v>
      </c>
      <c r="F228" s="18" t="s">
        <v>1111</v>
      </c>
      <c r="G228" s="18" t="s">
        <v>1760</v>
      </c>
      <c r="H228" s="18" t="s">
        <v>1113</v>
      </c>
      <c r="I228" s="18" t="s">
        <v>1156</v>
      </c>
      <c r="J228" s="18" t="s">
        <v>1375</v>
      </c>
      <c r="K228" s="18" t="s">
        <v>1170</v>
      </c>
      <c r="L228" s="18" t="s">
        <v>1254</v>
      </c>
      <c r="M228" s="18" t="s">
        <v>1766</v>
      </c>
      <c r="N228" s="18" t="s">
        <v>1232</v>
      </c>
      <c r="O228" s="18" t="s">
        <v>1157</v>
      </c>
      <c r="P228" s="18" t="s">
        <v>1135</v>
      </c>
      <c r="Q228" s="18" t="s">
        <v>1253</v>
      </c>
      <c r="R228" s="18" t="s">
        <v>1108</v>
      </c>
      <c r="S228" s="18" t="s">
        <v>1171</v>
      </c>
      <c r="T228" s="18" t="s">
        <v>1150</v>
      </c>
      <c r="U228" s="18" t="s">
        <v>1157</v>
      </c>
      <c r="V228" s="18" t="s">
        <v>1256</v>
      </c>
    </row>
    <row r="229" spans="1:22" x14ac:dyDescent="0.25">
      <c r="A229" s="3" t="s">
        <v>702</v>
      </c>
      <c r="B229" s="3" t="s">
        <v>1360</v>
      </c>
      <c r="C229" s="17" t="s">
        <v>1296</v>
      </c>
      <c r="D229" s="18" t="s">
        <v>1767</v>
      </c>
      <c r="E229" s="18" t="s">
        <v>1102</v>
      </c>
      <c r="F229" s="18" t="s">
        <v>1119</v>
      </c>
      <c r="G229" s="18" t="s">
        <v>1190</v>
      </c>
      <c r="H229" s="18" t="s">
        <v>1170</v>
      </c>
      <c r="I229" s="18" t="s">
        <v>1324</v>
      </c>
      <c r="J229" s="18" t="s">
        <v>1311</v>
      </c>
      <c r="K229" s="18" t="s">
        <v>1243</v>
      </c>
      <c r="L229" s="18" t="s">
        <v>1157</v>
      </c>
      <c r="M229" s="18" t="s">
        <v>1310</v>
      </c>
      <c r="N229" s="18" t="s">
        <v>1171</v>
      </c>
      <c r="O229" s="18" t="s">
        <v>1221</v>
      </c>
      <c r="P229" s="18" t="s">
        <v>1324</v>
      </c>
      <c r="Q229" s="18" t="s">
        <v>1243</v>
      </c>
      <c r="R229" s="18" t="s">
        <v>1244</v>
      </c>
      <c r="S229" s="18" t="s">
        <v>1244</v>
      </c>
      <c r="T229" s="18" t="s">
        <v>1176</v>
      </c>
      <c r="U229" s="18" t="s">
        <v>1144</v>
      </c>
      <c r="V229" s="18" t="s">
        <v>1141</v>
      </c>
    </row>
    <row r="230" spans="1:22" x14ac:dyDescent="0.25">
      <c r="A230" s="3" t="s">
        <v>833</v>
      </c>
      <c r="B230" s="3" t="s">
        <v>1431</v>
      </c>
      <c r="C230" s="17" t="s">
        <v>1768</v>
      </c>
      <c r="D230" s="18" t="s">
        <v>1716</v>
      </c>
      <c r="E230" s="18" t="s">
        <v>1094</v>
      </c>
      <c r="F230" s="18" t="s">
        <v>1501</v>
      </c>
      <c r="G230" s="18" t="s">
        <v>1692</v>
      </c>
      <c r="H230" s="18" t="s">
        <v>1244</v>
      </c>
      <c r="I230" s="18" t="s">
        <v>1155</v>
      </c>
      <c r="J230" s="18" t="s">
        <v>1574</v>
      </c>
      <c r="K230" s="18" t="s">
        <v>1243</v>
      </c>
      <c r="L230" s="18" t="s">
        <v>1127</v>
      </c>
      <c r="M230" s="18" t="s">
        <v>1669</v>
      </c>
      <c r="N230" s="18" t="s">
        <v>1093</v>
      </c>
      <c r="O230" s="18" t="s">
        <v>1155</v>
      </c>
      <c r="P230" s="18" t="s">
        <v>1094</v>
      </c>
      <c r="Q230" s="18" t="s">
        <v>1183</v>
      </c>
      <c r="R230" s="18" t="s">
        <v>1254</v>
      </c>
      <c r="S230" s="18" t="s">
        <v>1171</v>
      </c>
      <c r="T230" s="18" t="s">
        <v>1150</v>
      </c>
      <c r="U230" s="18" t="s">
        <v>1108</v>
      </c>
      <c r="V230" s="18" t="s">
        <v>1141</v>
      </c>
    </row>
    <row r="231" spans="1:22" x14ac:dyDescent="0.25">
      <c r="A231" s="3" t="s">
        <v>834</v>
      </c>
      <c r="B231" s="3" t="s">
        <v>95</v>
      </c>
      <c r="C231" s="17" t="s">
        <v>1147</v>
      </c>
      <c r="D231" s="18" t="s">
        <v>1262</v>
      </c>
      <c r="E231" s="18" t="s">
        <v>1285</v>
      </c>
      <c r="F231" s="18" t="s">
        <v>1103</v>
      </c>
      <c r="G231" s="18" t="s">
        <v>1705</v>
      </c>
      <c r="H231" s="18" t="s">
        <v>1199</v>
      </c>
      <c r="I231" s="18" t="s">
        <v>1143</v>
      </c>
      <c r="J231" s="18" t="s">
        <v>1396</v>
      </c>
      <c r="K231" s="18" t="s">
        <v>1244</v>
      </c>
      <c r="L231" s="18" t="s">
        <v>1254</v>
      </c>
      <c r="M231" s="18" t="s">
        <v>1769</v>
      </c>
      <c r="N231" s="18" t="s">
        <v>1244</v>
      </c>
      <c r="O231" s="18" t="s">
        <v>1087</v>
      </c>
      <c r="P231" s="18" t="s">
        <v>1102</v>
      </c>
      <c r="Q231" s="18" t="s">
        <v>1324</v>
      </c>
      <c r="R231" s="18" t="s">
        <v>1081</v>
      </c>
      <c r="S231" s="18" t="s">
        <v>1113</v>
      </c>
      <c r="T231" s="18" t="s">
        <v>1093</v>
      </c>
      <c r="U231" s="18" t="s">
        <v>1157</v>
      </c>
      <c r="V231" s="18" t="s">
        <v>1141</v>
      </c>
    </row>
    <row r="232" spans="1:22" x14ac:dyDescent="0.25">
      <c r="A232" s="3" t="s">
        <v>703</v>
      </c>
      <c r="B232" s="3" t="s">
        <v>1279</v>
      </c>
      <c r="C232" s="17" t="s">
        <v>1320</v>
      </c>
      <c r="D232" s="18" t="s">
        <v>1383</v>
      </c>
      <c r="E232" s="18" t="s">
        <v>1094</v>
      </c>
      <c r="F232" s="18" t="s">
        <v>1121</v>
      </c>
      <c r="G232" s="18" t="s">
        <v>1559</v>
      </c>
      <c r="H232" s="18" t="s">
        <v>1254</v>
      </c>
      <c r="I232" s="18" t="s">
        <v>1253</v>
      </c>
      <c r="J232" s="18" t="s">
        <v>1435</v>
      </c>
      <c r="K232" s="18" t="s">
        <v>1244</v>
      </c>
      <c r="L232" s="18" t="s">
        <v>1243</v>
      </c>
      <c r="M232" s="18" t="s">
        <v>1770</v>
      </c>
      <c r="N232" s="18" t="s">
        <v>1113</v>
      </c>
      <c r="O232" s="18" t="s">
        <v>1191</v>
      </c>
      <c r="P232" s="18" t="s">
        <v>1136</v>
      </c>
      <c r="Q232" s="18" t="s">
        <v>1081</v>
      </c>
      <c r="R232" s="18" t="s">
        <v>1244</v>
      </c>
      <c r="S232" s="18" t="s">
        <v>1108</v>
      </c>
      <c r="T232" s="18" t="s">
        <v>1199</v>
      </c>
      <c r="U232" s="18" t="s">
        <v>1087</v>
      </c>
      <c r="V232" s="18" t="s">
        <v>1141</v>
      </c>
    </row>
    <row r="233" spans="1:22" x14ac:dyDescent="0.25">
      <c r="A233" s="3" t="s">
        <v>704</v>
      </c>
      <c r="B233" s="3" t="s">
        <v>1295</v>
      </c>
      <c r="C233" s="17" t="s">
        <v>1223</v>
      </c>
      <c r="D233" s="18" t="s">
        <v>1678</v>
      </c>
      <c r="E233" s="18" t="s">
        <v>1155</v>
      </c>
      <c r="F233" s="18" t="s">
        <v>1282</v>
      </c>
      <c r="G233" s="18" t="s">
        <v>1545</v>
      </c>
      <c r="H233" s="18" t="s">
        <v>1167</v>
      </c>
      <c r="I233" s="18" t="s">
        <v>1218</v>
      </c>
      <c r="J233" s="18" t="s">
        <v>1293</v>
      </c>
      <c r="K233" s="18" t="s">
        <v>1171</v>
      </c>
      <c r="L233" s="18" t="s">
        <v>1199</v>
      </c>
      <c r="M233" s="18" t="s">
        <v>1771</v>
      </c>
      <c r="N233" s="18" t="s">
        <v>1171</v>
      </c>
      <c r="O233" s="18" t="s">
        <v>1252</v>
      </c>
      <c r="P233" s="18" t="s">
        <v>1142</v>
      </c>
      <c r="Q233" s="18" t="s">
        <v>1081</v>
      </c>
      <c r="R233" s="18" t="s">
        <v>1170</v>
      </c>
      <c r="S233" s="18" t="s">
        <v>1123</v>
      </c>
      <c r="T233" s="18" t="s">
        <v>1199</v>
      </c>
      <c r="U233" s="18" t="s">
        <v>1155</v>
      </c>
      <c r="V233" s="18" t="s">
        <v>1089</v>
      </c>
    </row>
    <row r="234" spans="1:22" x14ac:dyDescent="0.25">
      <c r="A234" s="3" t="s">
        <v>705</v>
      </c>
      <c r="B234" s="3" t="s">
        <v>1367</v>
      </c>
      <c r="C234" s="17" t="s">
        <v>1223</v>
      </c>
      <c r="D234" s="18" t="s">
        <v>1304</v>
      </c>
      <c r="E234" s="18" t="s">
        <v>1169</v>
      </c>
      <c r="F234" s="18" t="s">
        <v>1168</v>
      </c>
      <c r="G234" s="18" t="s">
        <v>1772</v>
      </c>
      <c r="H234" s="18" t="s">
        <v>1150</v>
      </c>
      <c r="I234" s="18" t="s">
        <v>1150</v>
      </c>
      <c r="J234" s="18" t="s">
        <v>1150</v>
      </c>
      <c r="K234" s="18" t="s">
        <v>1170</v>
      </c>
      <c r="L234" s="18" t="s">
        <v>1127</v>
      </c>
      <c r="M234" s="18" t="s">
        <v>1573</v>
      </c>
      <c r="N234" s="18" t="s">
        <v>1135</v>
      </c>
      <c r="O234" s="18" t="s">
        <v>1102</v>
      </c>
      <c r="P234" s="18" t="s">
        <v>1082</v>
      </c>
      <c r="Q234" s="18" t="s">
        <v>1199</v>
      </c>
      <c r="R234" s="18" t="s">
        <v>1199</v>
      </c>
      <c r="S234" s="18" t="s">
        <v>1113</v>
      </c>
      <c r="T234" s="18" t="s">
        <v>1081</v>
      </c>
      <c r="U234" s="18" t="s">
        <v>1157</v>
      </c>
      <c r="V234" s="18" t="s">
        <v>1089</v>
      </c>
    </row>
    <row r="235" spans="1:22" x14ac:dyDescent="0.25">
      <c r="A235" s="3" t="s">
        <v>835</v>
      </c>
      <c r="B235" s="3" t="s">
        <v>1245</v>
      </c>
      <c r="C235" s="17" t="s">
        <v>1114</v>
      </c>
      <c r="D235" s="18" t="s">
        <v>1233</v>
      </c>
      <c r="E235" s="18" t="s">
        <v>1230</v>
      </c>
      <c r="F235" s="18" t="s">
        <v>1219</v>
      </c>
      <c r="G235" s="18" t="s">
        <v>1452</v>
      </c>
      <c r="H235" s="18" t="s">
        <v>1150</v>
      </c>
      <c r="I235" s="18" t="s">
        <v>1150</v>
      </c>
      <c r="J235" s="18" t="s">
        <v>1447</v>
      </c>
      <c r="K235" s="18" t="s">
        <v>1108</v>
      </c>
      <c r="L235" s="18" t="s">
        <v>1167</v>
      </c>
      <c r="M235" s="18" t="s">
        <v>1452</v>
      </c>
      <c r="N235" s="18" t="s">
        <v>1155</v>
      </c>
      <c r="O235" s="18" t="s">
        <v>1213</v>
      </c>
      <c r="P235" s="18" t="s">
        <v>1309</v>
      </c>
      <c r="Q235" s="18" t="s">
        <v>1108</v>
      </c>
      <c r="R235" s="18" t="s">
        <v>1170</v>
      </c>
      <c r="S235" s="18" t="s">
        <v>1170</v>
      </c>
      <c r="T235" s="18" t="s">
        <v>1157</v>
      </c>
      <c r="U235" s="18" t="s">
        <v>1142</v>
      </c>
      <c r="V235" s="18" t="s">
        <v>1089</v>
      </c>
    </row>
    <row r="236" spans="1:22" x14ac:dyDescent="0.25">
      <c r="A236" s="3" t="s">
        <v>836</v>
      </c>
      <c r="B236" s="3" t="s">
        <v>1245</v>
      </c>
      <c r="C236" s="17" t="s">
        <v>1715</v>
      </c>
      <c r="D236" s="18" t="s">
        <v>1547</v>
      </c>
      <c r="E236" s="18" t="s">
        <v>1118</v>
      </c>
      <c r="F236" s="18" t="s">
        <v>1111</v>
      </c>
      <c r="G236" s="18" t="s">
        <v>1206</v>
      </c>
      <c r="H236" s="18" t="s">
        <v>1087</v>
      </c>
      <c r="I236" s="18" t="s">
        <v>1152</v>
      </c>
      <c r="J236" s="18" t="s">
        <v>1165</v>
      </c>
      <c r="K236" s="18" t="s">
        <v>1123</v>
      </c>
      <c r="L236" s="18" t="s">
        <v>1244</v>
      </c>
      <c r="M236" s="18" t="s">
        <v>1773</v>
      </c>
      <c r="N236" s="18" t="s">
        <v>1232</v>
      </c>
      <c r="O236" s="18" t="s">
        <v>1169</v>
      </c>
      <c r="P236" s="18" t="s">
        <v>1253</v>
      </c>
      <c r="Q236" s="18" t="s">
        <v>1254</v>
      </c>
      <c r="R236" s="18" t="s">
        <v>1170</v>
      </c>
      <c r="S236" s="18" t="s">
        <v>1170</v>
      </c>
      <c r="T236" s="18" t="s">
        <v>1171</v>
      </c>
      <c r="U236" s="18" t="s">
        <v>1230</v>
      </c>
      <c r="V236" s="18" t="s">
        <v>1089</v>
      </c>
    </row>
    <row r="237" spans="1:22" x14ac:dyDescent="0.25">
      <c r="A237" s="3" t="s">
        <v>706</v>
      </c>
      <c r="B237" s="3" t="s">
        <v>1146</v>
      </c>
      <c r="C237" s="17" t="s">
        <v>1306</v>
      </c>
      <c r="D237" s="18" t="s">
        <v>1383</v>
      </c>
      <c r="E237" s="18" t="s">
        <v>1324</v>
      </c>
      <c r="F237" s="18" t="s">
        <v>1088</v>
      </c>
      <c r="G237" s="18" t="s">
        <v>1774</v>
      </c>
      <c r="H237" s="18" t="s">
        <v>1150</v>
      </c>
      <c r="I237" s="18" t="s">
        <v>1150</v>
      </c>
      <c r="J237" s="18" t="s">
        <v>1447</v>
      </c>
      <c r="K237" s="18" t="s">
        <v>1135</v>
      </c>
      <c r="L237" s="18" t="s">
        <v>1285</v>
      </c>
      <c r="M237" s="18" t="s">
        <v>1775</v>
      </c>
      <c r="N237" s="18" t="s">
        <v>1230</v>
      </c>
      <c r="O237" s="18" t="s">
        <v>1125</v>
      </c>
      <c r="P237" s="18" t="s">
        <v>1085</v>
      </c>
      <c r="Q237" s="18" t="s">
        <v>1108</v>
      </c>
      <c r="R237" s="18" t="s">
        <v>1081</v>
      </c>
      <c r="S237" s="18" t="s">
        <v>1171</v>
      </c>
      <c r="T237" s="18" t="s">
        <v>1113</v>
      </c>
      <c r="U237" s="18" t="s">
        <v>1087</v>
      </c>
      <c r="V237" s="18" t="s">
        <v>1089</v>
      </c>
    </row>
    <row r="238" spans="1:22" x14ac:dyDescent="0.25">
      <c r="A238" s="3" t="s">
        <v>707</v>
      </c>
      <c r="B238" s="3" t="s">
        <v>1305</v>
      </c>
      <c r="C238" s="17" t="s">
        <v>1343</v>
      </c>
      <c r="D238" s="18" t="s">
        <v>1737</v>
      </c>
      <c r="E238" s="18" t="s">
        <v>1158</v>
      </c>
      <c r="F238" s="18" t="s">
        <v>1119</v>
      </c>
      <c r="G238" s="18" t="s">
        <v>1189</v>
      </c>
      <c r="H238" s="18" t="s">
        <v>1171</v>
      </c>
      <c r="I238" s="18" t="s">
        <v>1243</v>
      </c>
      <c r="J238" s="18" t="s">
        <v>1206</v>
      </c>
      <c r="K238" s="18" t="s">
        <v>1243</v>
      </c>
      <c r="L238" s="18" t="s">
        <v>1087</v>
      </c>
      <c r="M238" s="18" t="s">
        <v>1776</v>
      </c>
      <c r="N238" s="18" t="s">
        <v>1167</v>
      </c>
      <c r="O238" s="18" t="s">
        <v>1241</v>
      </c>
      <c r="P238" s="18" t="s">
        <v>1227</v>
      </c>
      <c r="Q238" s="18" t="s">
        <v>1243</v>
      </c>
      <c r="R238" s="18" t="s">
        <v>1243</v>
      </c>
      <c r="S238" s="18" t="s">
        <v>1199</v>
      </c>
      <c r="T238" s="18" t="s">
        <v>1199</v>
      </c>
      <c r="U238" s="18" t="s">
        <v>1167</v>
      </c>
      <c r="V238" s="18" t="s">
        <v>1178</v>
      </c>
    </row>
    <row r="239" spans="1:22" x14ac:dyDescent="0.25">
      <c r="A239" s="3" t="s">
        <v>708</v>
      </c>
      <c r="B239" s="3" t="s">
        <v>1146</v>
      </c>
      <c r="C239" s="17" t="s">
        <v>1223</v>
      </c>
      <c r="D239" s="18" t="s">
        <v>1644</v>
      </c>
      <c r="E239" s="18" t="s">
        <v>1155</v>
      </c>
      <c r="F239" s="18" t="s">
        <v>1124</v>
      </c>
      <c r="G239" s="18" t="s">
        <v>1412</v>
      </c>
      <c r="H239" s="18" t="s">
        <v>1254</v>
      </c>
      <c r="I239" s="18" t="s">
        <v>1241</v>
      </c>
      <c r="J239" s="18" t="s">
        <v>1209</v>
      </c>
      <c r="K239" s="18" t="s">
        <v>1108</v>
      </c>
      <c r="L239" s="18" t="s">
        <v>1081</v>
      </c>
      <c r="M239" s="18" t="s">
        <v>1524</v>
      </c>
      <c r="N239" s="18" t="s">
        <v>1113</v>
      </c>
      <c r="O239" s="18" t="s">
        <v>1087</v>
      </c>
      <c r="P239" s="18" t="s">
        <v>1102</v>
      </c>
      <c r="Q239" s="18" t="s">
        <v>1081</v>
      </c>
      <c r="R239" s="18" t="s">
        <v>1113</v>
      </c>
      <c r="S239" s="18" t="s">
        <v>1232</v>
      </c>
      <c r="T239" s="18" t="s">
        <v>1232</v>
      </c>
      <c r="U239" s="18" t="s">
        <v>1144</v>
      </c>
      <c r="V239" s="18" t="s">
        <v>1178</v>
      </c>
    </row>
    <row r="240" spans="1:22" x14ac:dyDescent="0.25">
      <c r="A240" s="3" t="s">
        <v>709</v>
      </c>
      <c r="B240" s="3" t="s">
        <v>95</v>
      </c>
      <c r="C240" s="17" t="s">
        <v>1332</v>
      </c>
      <c r="D240" s="18" t="s">
        <v>1373</v>
      </c>
      <c r="E240" s="18" t="s">
        <v>1094</v>
      </c>
      <c r="F240" s="18" t="s">
        <v>1140</v>
      </c>
      <c r="G240" s="18" t="s">
        <v>1729</v>
      </c>
      <c r="H240" s="18" t="s">
        <v>1150</v>
      </c>
      <c r="I240" s="18" t="s">
        <v>1150</v>
      </c>
      <c r="J240" s="18" t="s">
        <v>1447</v>
      </c>
      <c r="K240" s="18" t="s">
        <v>1167</v>
      </c>
      <c r="L240" s="18" t="s">
        <v>1092</v>
      </c>
      <c r="M240" s="18" t="s">
        <v>1540</v>
      </c>
      <c r="N240" s="18" t="s">
        <v>1157</v>
      </c>
      <c r="O240" s="18" t="s">
        <v>1118</v>
      </c>
      <c r="P240" s="18" t="s">
        <v>1265</v>
      </c>
      <c r="Q240" s="18" t="s">
        <v>1171</v>
      </c>
      <c r="R240" s="18" t="s">
        <v>1244</v>
      </c>
      <c r="S240" s="18" t="s">
        <v>1093</v>
      </c>
      <c r="T240" s="18" t="s">
        <v>1093</v>
      </c>
      <c r="U240" s="18" t="s">
        <v>1087</v>
      </c>
      <c r="V240" s="18" t="s">
        <v>1178</v>
      </c>
    </row>
    <row r="241" spans="1:22" x14ac:dyDescent="0.25">
      <c r="A241" s="3" t="s">
        <v>710</v>
      </c>
      <c r="B241" s="3" t="s">
        <v>1245</v>
      </c>
      <c r="C241" s="17" t="s">
        <v>1326</v>
      </c>
      <c r="D241" s="18" t="s">
        <v>1193</v>
      </c>
      <c r="E241" s="18" t="s">
        <v>1324</v>
      </c>
      <c r="F241" s="18" t="s">
        <v>1119</v>
      </c>
      <c r="G241" s="18" t="s">
        <v>1226</v>
      </c>
      <c r="H241" s="18" t="s">
        <v>1170</v>
      </c>
      <c r="I241" s="18" t="s">
        <v>1094</v>
      </c>
      <c r="J241" s="18" t="s">
        <v>1352</v>
      </c>
      <c r="K241" s="18" t="s">
        <v>1113</v>
      </c>
      <c r="L241" s="18" t="s">
        <v>1108</v>
      </c>
      <c r="M241" s="18" t="s">
        <v>1761</v>
      </c>
      <c r="N241" s="18" t="s">
        <v>1123</v>
      </c>
      <c r="O241" s="18" t="s">
        <v>1118</v>
      </c>
      <c r="P241" s="18" t="s">
        <v>1169</v>
      </c>
      <c r="Q241" s="18" t="s">
        <v>1167</v>
      </c>
      <c r="R241" s="18" t="s">
        <v>1108</v>
      </c>
      <c r="S241" s="18" t="s">
        <v>1170</v>
      </c>
      <c r="T241" s="18" t="s">
        <v>1093</v>
      </c>
      <c r="U241" s="18" t="s">
        <v>1143</v>
      </c>
      <c r="V241" s="18" t="s">
        <v>1178</v>
      </c>
    </row>
    <row r="242" spans="1:22" x14ac:dyDescent="0.25">
      <c r="A242" s="3" t="s">
        <v>837</v>
      </c>
      <c r="B242" s="3" t="s">
        <v>1279</v>
      </c>
      <c r="C242" s="17" t="s">
        <v>1076</v>
      </c>
      <c r="D242" s="18" t="s">
        <v>1396</v>
      </c>
      <c r="E242" s="18" t="s">
        <v>1324</v>
      </c>
      <c r="F242" s="18" t="s">
        <v>1219</v>
      </c>
      <c r="G242" s="18" t="s">
        <v>1308</v>
      </c>
      <c r="H242" s="18" t="s">
        <v>1150</v>
      </c>
      <c r="I242" s="18" t="s">
        <v>1150</v>
      </c>
      <c r="J242" s="18" t="s">
        <v>1150</v>
      </c>
      <c r="K242" s="18" t="s">
        <v>1143</v>
      </c>
      <c r="L242" s="18" t="s">
        <v>1102</v>
      </c>
      <c r="M242" s="18" t="s">
        <v>1777</v>
      </c>
      <c r="N242" s="18" t="s">
        <v>1241</v>
      </c>
      <c r="O242" s="18" t="s">
        <v>1219</v>
      </c>
      <c r="P242" s="18" t="s">
        <v>1487</v>
      </c>
      <c r="Q242" s="18" t="s">
        <v>1109</v>
      </c>
      <c r="R242" s="18" t="s">
        <v>1167</v>
      </c>
      <c r="S242" s="18" t="s">
        <v>1113</v>
      </c>
      <c r="T242" s="18" t="s">
        <v>1243</v>
      </c>
      <c r="U242" s="18" t="s">
        <v>1285</v>
      </c>
      <c r="V242" s="18" t="s">
        <v>1178</v>
      </c>
    </row>
    <row r="243" spans="1:22" x14ac:dyDescent="0.25">
      <c r="A243" s="3" t="s">
        <v>838</v>
      </c>
      <c r="B243" s="3" t="s">
        <v>1066</v>
      </c>
      <c r="C243" s="17" t="s">
        <v>1460</v>
      </c>
      <c r="D243" s="18" t="s">
        <v>1333</v>
      </c>
      <c r="E243" s="18" t="s">
        <v>1324</v>
      </c>
      <c r="F243" s="18" t="s">
        <v>1260</v>
      </c>
      <c r="G243" s="18" t="s">
        <v>1744</v>
      </c>
      <c r="H243" s="18" t="s">
        <v>1113</v>
      </c>
      <c r="I243" s="18" t="s">
        <v>1135</v>
      </c>
      <c r="J243" s="18" t="s">
        <v>1778</v>
      </c>
      <c r="K243" s="18" t="s">
        <v>1108</v>
      </c>
      <c r="L243" s="18" t="s">
        <v>1243</v>
      </c>
      <c r="M243" s="18" t="s">
        <v>1779</v>
      </c>
      <c r="N243" s="18" t="s">
        <v>1232</v>
      </c>
      <c r="O243" s="18" t="s">
        <v>1170</v>
      </c>
      <c r="P243" s="18" t="s">
        <v>1157</v>
      </c>
      <c r="Q243" s="18" t="s">
        <v>1127</v>
      </c>
      <c r="R243" s="18" t="s">
        <v>1113</v>
      </c>
      <c r="S243" s="18" t="s">
        <v>1123</v>
      </c>
      <c r="T243" s="18" t="s">
        <v>1176</v>
      </c>
      <c r="U243" s="18" t="s">
        <v>1081</v>
      </c>
      <c r="V243" s="18" t="s">
        <v>1239</v>
      </c>
    </row>
    <row r="244" spans="1:22" x14ac:dyDescent="0.25">
      <c r="A244" s="3" t="s">
        <v>839</v>
      </c>
      <c r="B244" s="3" t="s">
        <v>1146</v>
      </c>
      <c r="C244" s="17" t="s">
        <v>1246</v>
      </c>
      <c r="D244" s="18" t="s">
        <v>1643</v>
      </c>
      <c r="E244" s="18" t="s">
        <v>1158</v>
      </c>
      <c r="F244" s="18" t="s">
        <v>1239</v>
      </c>
      <c r="G244" s="18" t="s">
        <v>1334</v>
      </c>
      <c r="H244" s="18" t="s">
        <v>1176</v>
      </c>
      <c r="I244" s="18" t="s">
        <v>1171</v>
      </c>
      <c r="J244" s="18" t="s">
        <v>1247</v>
      </c>
      <c r="K244" s="18" t="s">
        <v>1254</v>
      </c>
      <c r="L244" s="18" t="s">
        <v>1143</v>
      </c>
      <c r="M244" s="18" t="s">
        <v>1706</v>
      </c>
      <c r="N244" s="18" t="s">
        <v>1170</v>
      </c>
      <c r="O244" s="18" t="s">
        <v>1092</v>
      </c>
      <c r="P244" s="18" t="s">
        <v>1169</v>
      </c>
      <c r="Q244" s="18" t="s">
        <v>1243</v>
      </c>
      <c r="R244" s="18" t="s">
        <v>1254</v>
      </c>
      <c r="S244" s="18" t="s">
        <v>1123</v>
      </c>
      <c r="T244" s="18" t="s">
        <v>1176</v>
      </c>
      <c r="U244" s="18" t="s">
        <v>1143</v>
      </c>
      <c r="V244" s="18" t="s">
        <v>1239</v>
      </c>
    </row>
    <row r="245" spans="1:22" x14ac:dyDescent="0.25">
      <c r="A245" s="3" t="s">
        <v>711</v>
      </c>
      <c r="B245" s="3" t="s">
        <v>1204</v>
      </c>
      <c r="C245" s="17" t="s">
        <v>1306</v>
      </c>
      <c r="D245" s="18" t="s">
        <v>1780</v>
      </c>
      <c r="E245" s="18" t="s">
        <v>1094</v>
      </c>
      <c r="F245" s="18" t="s">
        <v>1282</v>
      </c>
      <c r="G245" s="18" t="s">
        <v>1482</v>
      </c>
      <c r="H245" s="18" t="s">
        <v>1199</v>
      </c>
      <c r="I245" s="18" t="s">
        <v>1135</v>
      </c>
      <c r="J245" s="18" t="s">
        <v>1381</v>
      </c>
      <c r="K245" s="18" t="s">
        <v>1243</v>
      </c>
      <c r="L245" s="18" t="s">
        <v>1135</v>
      </c>
      <c r="M245" s="18" t="s">
        <v>1781</v>
      </c>
      <c r="N245" s="18" t="s">
        <v>1171</v>
      </c>
      <c r="O245" s="18" t="s">
        <v>1143</v>
      </c>
      <c r="P245" s="18" t="s">
        <v>1144</v>
      </c>
      <c r="Q245" s="18" t="s">
        <v>1144</v>
      </c>
      <c r="R245" s="18" t="s">
        <v>1108</v>
      </c>
      <c r="S245" s="18" t="s">
        <v>1123</v>
      </c>
      <c r="T245" s="18" t="s">
        <v>1093</v>
      </c>
      <c r="U245" s="18" t="s">
        <v>1087</v>
      </c>
      <c r="V245" s="18" t="s">
        <v>1111</v>
      </c>
    </row>
    <row r="246" spans="1:22" x14ac:dyDescent="0.25">
      <c r="A246" s="3" t="s">
        <v>712</v>
      </c>
      <c r="B246" s="3" t="s">
        <v>1096</v>
      </c>
      <c r="C246" s="17" t="s">
        <v>1234</v>
      </c>
      <c r="D246" s="18" t="s">
        <v>1725</v>
      </c>
      <c r="E246" s="18" t="s">
        <v>1118</v>
      </c>
      <c r="F246" s="18" t="s">
        <v>1260</v>
      </c>
      <c r="G246" s="18" t="s">
        <v>1377</v>
      </c>
      <c r="H246" s="18" t="s">
        <v>1143</v>
      </c>
      <c r="I246" s="18" t="s">
        <v>1191</v>
      </c>
      <c r="J246" s="18" t="s">
        <v>1581</v>
      </c>
      <c r="K246" s="18" t="s">
        <v>1199</v>
      </c>
      <c r="L246" s="18" t="s">
        <v>1123</v>
      </c>
      <c r="M246" s="18" t="s">
        <v>1212</v>
      </c>
      <c r="N246" s="18" t="s">
        <v>1093</v>
      </c>
      <c r="O246" s="18" t="s">
        <v>1157</v>
      </c>
      <c r="P246" s="18" t="s">
        <v>1143</v>
      </c>
      <c r="Q246" s="18" t="s">
        <v>1087</v>
      </c>
      <c r="R246" s="18" t="s">
        <v>1170</v>
      </c>
      <c r="S246" s="18" t="s">
        <v>1108</v>
      </c>
      <c r="T246" s="18" t="s">
        <v>1093</v>
      </c>
      <c r="U246" s="18" t="s">
        <v>1127</v>
      </c>
      <c r="V246" s="18" t="s">
        <v>1111</v>
      </c>
    </row>
    <row r="247" spans="1:22" x14ac:dyDescent="0.25">
      <c r="A247" s="3" t="s">
        <v>840</v>
      </c>
      <c r="B247" s="3" t="s">
        <v>1245</v>
      </c>
      <c r="C247" s="17" t="s">
        <v>1076</v>
      </c>
      <c r="D247" s="18" t="s">
        <v>1656</v>
      </c>
      <c r="E247" s="18" t="s">
        <v>1158</v>
      </c>
      <c r="F247" s="18" t="s">
        <v>1231</v>
      </c>
      <c r="G247" s="18" t="s">
        <v>1593</v>
      </c>
      <c r="H247" s="18" t="s">
        <v>1150</v>
      </c>
      <c r="I247" s="18" t="s">
        <v>1150</v>
      </c>
      <c r="J247" s="18" t="s">
        <v>1447</v>
      </c>
      <c r="K247" s="18" t="s">
        <v>1254</v>
      </c>
      <c r="L247" s="18" t="s">
        <v>1144</v>
      </c>
      <c r="M247" s="18" t="s">
        <v>1782</v>
      </c>
      <c r="N247" s="18" t="s">
        <v>1087</v>
      </c>
      <c r="O247" s="18" t="s">
        <v>1324</v>
      </c>
      <c r="P247" s="18" t="s">
        <v>1109</v>
      </c>
      <c r="Q247" s="18" t="s">
        <v>1108</v>
      </c>
      <c r="R247" s="18" t="s">
        <v>1081</v>
      </c>
      <c r="S247" s="18" t="s">
        <v>1171</v>
      </c>
      <c r="T247" s="18" t="s">
        <v>1144</v>
      </c>
      <c r="U247" s="18" t="s">
        <v>1221</v>
      </c>
      <c r="V247" s="18" t="s">
        <v>1111</v>
      </c>
    </row>
    <row r="248" spans="1:22" x14ac:dyDescent="0.25">
      <c r="A248" s="3" t="s">
        <v>841</v>
      </c>
      <c r="B248" s="3" t="s">
        <v>1403</v>
      </c>
      <c r="C248" s="17" t="s">
        <v>1337</v>
      </c>
      <c r="D248" s="18" t="s">
        <v>1463</v>
      </c>
      <c r="E248" s="18" t="s">
        <v>1155</v>
      </c>
      <c r="F248" s="18" t="s">
        <v>1125</v>
      </c>
      <c r="G248" s="18" t="s">
        <v>1783</v>
      </c>
      <c r="H248" s="18" t="s">
        <v>1254</v>
      </c>
      <c r="I248" s="18" t="s">
        <v>1183</v>
      </c>
      <c r="J248" s="18" t="s">
        <v>1165</v>
      </c>
      <c r="K248" s="18" t="s">
        <v>1123</v>
      </c>
      <c r="L248" s="18" t="s">
        <v>1244</v>
      </c>
      <c r="M248" s="18" t="s">
        <v>1617</v>
      </c>
      <c r="N248" s="18" t="s">
        <v>1171</v>
      </c>
      <c r="O248" s="18" t="s">
        <v>1243</v>
      </c>
      <c r="P248" s="18" t="s">
        <v>1127</v>
      </c>
      <c r="Q248" s="18" t="s">
        <v>1135</v>
      </c>
      <c r="R248" s="18" t="s">
        <v>1113</v>
      </c>
      <c r="S248" s="18" t="s">
        <v>1199</v>
      </c>
      <c r="T248" s="18" t="s">
        <v>1150</v>
      </c>
      <c r="U248" s="18" t="s">
        <v>1243</v>
      </c>
      <c r="V248" s="18" t="s">
        <v>1103</v>
      </c>
    </row>
    <row r="249" spans="1:22" x14ac:dyDescent="0.25">
      <c r="A249" s="3" t="s">
        <v>842</v>
      </c>
      <c r="B249" s="3" t="s">
        <v>1245</v>
      </c>
      <c r="C249" s="17" t="s">
        <v>1702</v>
      </c>
      <c r="D249" s="18" t="s">
        <v>1784</v>
      </c>
      <c r="E249" s="18" t="s">
        <v>1285</v>
      </c>
      <c r="F249" s="18" t="s">
        <v>1282</v>
      </c>
      <c r="G249" s="18" t="s">
        <v>1175</v>
      </c>
      <c r="H249" s="18" t="s">
        <v>1150</v>
      </c>
      <c r="I249" s="18" t="s">
        <v>1176</v>
      </c>
      <c r="J249" s="18" t="s">
        <v>1307</v>
      </c>
      <c r="K249" s="18" t="s">
        <v>1244</v>
      </c>
      <c r="L249" s="18" t="s">
        <v>1170</v>
      </c>
      <c r="M249" s="18" t="s">
        <v>1372</v>
      </c>
      <c r="N249" s="18" t="s">
        <v>1170</v>
      </c>
      <c r="O249" s="18" t="s">
        <v>1211</v>
      </c>
      <c r="P249" s="18" t="s">
        <v>1125</v>
      </c>
      <c r="Q249" s="18" t="s">
        <v>1143</v>
      </c>
      <c r="R249" s="18" t="s">
        <v>1170</v>
      </c>
      <c r="S249" s="18" t="s">
        <v>1170</v>
      </c>
      <c r="T249" s="18" t="s">
        <v>1171</v>
      </c>
      <c r="U249" s="18" t="s">
        <v>1221</v>
      </c>
      <c r="V249" s="18" t="s">
        <v>1103</v>
      </c>
    </row>
    <row r="250" spans="1:22" x14ac:dyDescent="0.25">
      <c r="A250" s="3" t="s">
        <v>843</v>
      </c>
      <c r="B250" s="3" t="s">
        <v>1445</v>
      </c>
      <c r="C250" s="17" t="s">
        <v>1246</v>
      </c>
      <c r="D250" s="18" t="s">
        <v>1336</v>
      </c>
      <c r="E250" s="18" t="s">
        <v>1324</v>
      </c>
      <c r="F250" s="18" t="s">
        <v>1272</v>
      </c>
      <c r="G250" s="18" t="s">
        <v>1455</v>
      </c>
      <c r="H250" s="18" t="s">
        <v>1150</v>
      </c>
      <c r="I250" s="18" t="s">
        <v>1150</v>
      </c>
      <c r="J250" s="18" t="s">
        <v>1150</v>
      </c>
      <c r="K250" s="18" t="s">
        <v>1157</v>
      </c>
      <c r="L250" s="18" t="s">
        <v>1092</v>
      </c>
      <c r="M250" s="18" t="s">
        <v>1723</v>
      </c>
      <c r="N250" s="18" t="s">
        <v>1144</v>
      </c>
      <c r="O250" s="18" t="s">
        <v>1126</v>
      </c>
      <c r="P250" s="18" t="s">
        <v>1272</v>
      </c>
      <c r="Q250" s="18" t="s">
        <v>1244</v>
      </c>
      <c r="R250" s="18" t="s">
        <v>1157</v>
      </c>
      <c r="S250" s="18" t="s">
        <v>1244</v>
      </c>
      <c r="T250" s="18" t="s">
        <v>1243</v>
      </c>
      <c r="U250" s="18" t="s">
        <v>1241</v>
      </c>
      <c r="V250" s="18" t="s">
        <v>1103</v>
      </c>
    </row>
    <row r="251" spans="1:22" x14ac:dyDescent="0.25">
      <c r="A251" s="3" t="s">
        <v>713</v>
      </c>
      <c r="B251" s="3" t="s">
        <v>1403</v>
      </c>
      <c r="C251" s="17" t="s">
        <v>1343</v>
      </c>
      <c r="D251" s="18" t="s">
        <v>1656</v>
      </c>
      <c r="E251" s="18" t="s">
        <v>1102</v>
      </c>
      <c r="F251" s="18" t="s">
        <v>1231</v>
      </c>
      <c r="G251" s="18" t="s">
        <v>1610</v>
      </c>
      <c r="H251" s="18" t="s">
        <v>1093</v>
      </c>
      <c r="I251" s="18" t="s">
        <v>1123</v>
      </c>
      <c r="J251" s="18" t="s">
        <v>1224</v>
      </c>
      <c r="K251" s="18" t="s">
        <v>1081</v>
      </c>
      <c r="L251" s="18" t="s">
        <v>1167</v>
      </c>
      <c r="M251" s="18" t="s">
        <v>1785</v>
      </c>
      <c r="N251" s="18" t="s">
        <v>1123</v>
      </c>
      <c r="O251" s="18" t="s">
        <v>1087</v>
      </c>
      <c r="P251" s="18" t="s">
        <v>1118</v>
      </c>
      <c r="Q251" s="18" t="s">
        <v>1118</v>
      </c>
      <c r="R251" s="18" t="s">
        <v>1244</v>
      </c>
      <c r="S251" s="18" t="s">
        <v>1123</v>
      </c>
      <c r="T251" s="18" t="s">
        <v>1093</v>
      </c>
      <c r="U251" s="18" t="s">
        <v>1081</v>
      </c>
      <c r="V251" s="18" t="s">
        <v>1153</v>
      </c>
    </row>
    <row r="252" spans="1:22" x14ac:dyDescent="0.25">
      <c r="A252" s="3" t="s">
        <v>844</v>
      </c>
      <c r="B252" s="3" t="s">
        <v>1194</v>
      </c>
      <c r="C252" s="17" t="s">
        <v>1246</v>
      </c>
      <c r="D252" s="18" t="s">
        <v>1463</v>
      </c>
      <c r="E252" s="18" t="s">
        <v>1102</v>
      </c>
      <c r="F252" s="18" t="s">
        <v>1119</v>
      </c>
      <c r="G252" s="18" t="s">
        <v>1328</v>
      </c>
      <c r="H252" s="18" t="s">
        <v>1108</v>
      </c>
      <c r="I252" s="18" t="s">
        <v>1156</v>
      </c>
      <c r="J252" s="18" t="s">
        <v>1459</v>
      </c>
      <c r="K252" s="18" t="s">
        <v>1244</v>
      </c>
      <c r="L252" s="18" t="s">
        <v>1254</v>
      </c>
      <c r="M252" s="18" t="s">
        <v>1696</v>
      </c>
      <c r="N252" s="18" t="s">
        <v>1093</v>
      </c>
      <c r="O252" s="18" t="s">
        <v>1254</v>
      </c>
      <c r="P252" s="18" t="s">
        <v>1127</v>
      </c>
      <c r="Q252" s="18" t="s">
        <v>1170</v>
      </c>
      <c r="R252" s="18" t="s">
        <v>1244</v>
      </c>
      <c r="S252" s="18" t="s">
        <v>1113</v>
      </c>
      <c r="T252" s="18" t="s">
        <v>1176</v>
      </c>
      <c r="U252" s="18" t="s">
        <v>1081</v>
      </c>
      <c r="V252" s="18" t="s">
        <v>1153</v>
      </c>
    </row>
    <row r="253" spans="1:22" x14ac:dyDescent="0.25">
      <c r="A253" s="3" t="s">
        <v>845</v>
      </c>
      <c r="B253" s="3" t="s">
        <v>1445</v>
      </c>
      <c r="C253" s="17" t="s">
        <v>1562</v>
      </c>
      <c r="D253" s="18" t="s">
        <v>1373</v>
      </c>
      <c r="E253" s="18" t="s">
        <v>1102</v>
      </c>
      <c r="F253" s="18" t="s">
        <v>1309</v>
      </c>
      <c r="G253" s="18" t="s">
        <v>1712</v>
      </c>
      <c r="H253" s="18" t="s">
        <v>1171</v>
      </c>
      <c r="I253" s="18" t="s">
        <v>1127</v>
      </c>
      <c r="J253" s="18" t="s">
        <v>1497</v>
      </c>
      <c r="K253" s="18" t="s">
        <v>1081</v>
      </c>
      <c r="L253" s="18" t="s">
        <v>1143</v>
      </c>
      <c r="M253" s="18" t="s">
        <v>1786</v>
      </c>
      <c r="N253" s="18" t="s">
        <v>1171</v>
      </c>
      <c r="O253" s="18" t="s">
        <v>1221</v>
      </c>
      <c r="P253" s="18" t="s">
        <v>1324</v>
      </c>
      <c r="Q253" s="18" t="s">
        <v>1157</v>
      </c>
      <c r="R253" s="18" t="s">
        <v>1243</v>
      </c>
      <c r="S253" s="18" t="s">
        <v>1244</v>
      </c>
      <c r="T253" s="18" t="s">
        <v>1232</v>
      </c>
      <c r="U253" s="18" t="s">
        <v>1254</v>
      </c>
      <c r="V253" s="18" t="s">
        <v>1153</v>
      </c>
    </row>
    <row r="254" spans="1:22" x14ac:dyDescent="0.25">
      <c r="A254" s="3" t="s">
        <v>846</v>
      </c>
      <c r="B254" s="3" t="s">
        <v>1245</v>
      </c>
      <c r="C254" s="17" t="s">
        <v>1076</v>
      </c>
      <c r="D254" s="18" t="s">
        <v>1743</v>
      </c>
      <c r="E254" s="18" t="s">
        <v>1155</v>
      </c>
      <c r="F254" s="18" t="s">
        <v>1260</v>
      </c>
      <c r="G254" s="18" t="s">
        <v>1787</v>
      </c>
      <c r="H254" s="18" t="s">
        <v>1244</v>
      </c>
      <c r="I254" s="18" t="s">
        <v>1092</v>
      </c>
      <c r="J254" s="18" t="s">
        <v>1224</v>
      </c>
      <c r="K254" s="18" t="s">
        <v>1170</v>
      </c>
      <c r="L254" s="18" t="s">
        <v>1254</v>
      </c>
      <c r="M254" s="18" t="s">
        <v>1354</v>
      </c>
      <c r="N254" s="18" t="s">
        <v>1199</v>
      </c>
      <c r="O254" s="18" t="s">
        <v>1155</v>
      </c>
      <c r="P254" s="18" t="s">
        <v>1285</v>
      </c>
      <c r="Q254" s="18" t="s">
        <v>1170</v>
      </c>
      <c r="R254" s="18" t="s">
        <v>1113</v>
      </c>
      <c r="S254" s="18" t="s">
        <v>1113</v>
      </c>
      <c r="T254" s="18" t="s">
        <v>1176</v>
      </c>
      <c r="U254" s="18" t="s">
        <v>1243</v>
      </c>
      <c r="V254" s="18" t="s">
        <v>1153</v>
      </c>
    </row>
    <row r="255" spans="1:22" x14ac:dyDescent="0.25">
      <c r="A255" s="3" t="s">
        <v>714</v>
      </c>
      <c r="B255" s="3" t="s">
        <v>1279</v>
      </c>
      <c r="C255" s="17" t="s">
        <v>1326</v>
      </c>
      <c r="D255" s="18" t="s">
        <v>1133</v>
      </c>
      <c r="E255" s="18" t="s">
        <v>1118</v>
      </c>
      <c r="F255" s="18" t="s">
        <v>1121</v>
      </c>
      <c r="G255" s="18" t="s">
        <v>1378</v>
      </c>
      <c r="H255" s="18" t="s">
        <v>1108</v>
      </c>
      <c r="I255" s="18" t="s">
        <v>1094</v>
      </c>
      <c r="J255" s="18" t="s">
        <v>1558</v>
      </c>
      <c r="K255" s="18" t="s">
        <v>1108</v>
      </c>
      <c r="L255" s="18" t="s">
        <v>1170</v>
      </c>
      <c r="M255" s="18" t="s">
        <v>1557</v>
      </c>
      <c r="N255" s="18" t="s">
        <v>1093</v>
      </c>
      <c r="O255" s="18" t="s">
        <v>1081</v>
      </c>
      <c r="P255" s="18" t="s">
        <v>1127</v>
      </c>
      <c r="Q255" s="18" t="s">
        <v>1221</v>
      </c>
      <c r="R255" s="18" t="s">
        <v>1244</v>
      </c>
      <c r="S255" s="18" t="s">
        <v>1199</v>
      </c>
      <c r="T255" s="18" t="s">
        <v>1176</v>
      </c>
      <c r="U255" s="18" t="s">
        <v>1170</v>
      </c>
      <c r="V255" s="18" t="s">
        <v>1501</v>
      </c>
    </row>
    <row r="256" spans="1:22" x14ac:dyDescent="0.25">
      <c r="A256" s="3" t="s">
        <v>847</v>
      </c>
      <c r="B256" s="3" t="s">
        <v>1245</v>
      </c>
      <c r="C256" s="17" t="s">
        <v>1788</v>
      </c>
      <c r="D256" s="18" t="s">
        <v>1789</v>
      </c>
      <c r="E256" s="18" t="s">
        <v>1324</v>
      </c>
      <c r="F256" s="18" t="s">
        <v>1103</v>
      </c>
      <c r="G256" s="18" t="s">
        <v>1681</v>
      </c>
      <c r="H256" s="18" t="s">
        <v>1150</v>
      </c>
      <c r="I256" s="18" t="s">
        <v>1232</v>
      </c>
      <c r="J256" s="18" t="s">
        <v>1526</v>
      </c>
      <c r="K256" s="18" t="s">
        <v>1108</v>
      </c>
      <c r="L256" s="18" t="s">
        <v>1157</v>
      </c>
      <c r="M256" s="18" t="s">
        <v>1790</v>
      </c>
      <c r="N256" s="18" t="s">
        <v>1127</v>
      </c>
      <c r="O256" s="18" t="s">
        <v>1183</v>
      </c>
      <c r="P256" s="18" t="s">
        <v>1201</v>
      </c>
      <c r="Q256" s="18" t="s">
        <v>1108</v>
      </c>
      <c r="R256" s="18" t="s">
        <v>1157</v>
      </c>
      <c r="S256" s="18" t="s">
        <v>1123</v>
      </c>
      <c r="T256" s="18" t="s">
        <v>1232</v>
      </c>
      <c r="U256" s="18" t="s">
        <v>1324</v>
      </c>
      <c r="V256" s="18" t="s">
        <v>1501</v>
      </c>
    </row>
    <row r="257" spans="1:22" x14ac:dyDescent="0.25">
      <c r="A257" s="3" t="s">
        <v>715</v>
      </c>
      <c r="B257" s="3" t="s">
        <v>1342</v>
      </c>
      <c r="C257" s="17" t="s">
        <v>1343</v>
      </c>
      <c r="D257" s="18" t="s">
        <v>1791</v>
      </c>
      <c r="E257" s="18" t="s">
        <v>1158</v>
      </c>
      <c r="F257" s="18" t="s">
        <v>1110</v>
      </c>
      <c r="G257" s="18" t="s">
        <v>1363</v>
      </c>
      <c r="H257" s="18" t="s">
        <v>1150</v>
      </c>
      <c r="I257" s="18" t="s">
        <v>1150</v>
      </c>
      <c r="J257" s="18" t="s">
        <v>1150</v>
      </c>
      <c r="K257" s="18" t="s">
        <v>1113</v>
      </c>
      <c r="L257" s="18" t="s">
        <v>1170</v>
      </c>
      <c r="M257" s="18" t="s">
        <v>1792</v>
      </c>
      <c r="N257" s="18" t="s">
        <v>1243</v>
      </c>
      <c r="O257" s="18" t="s">
        <v>1155</v>
      </c>
      <c r="P257" s="18" t="s">
        <v>1183</v>
      </c>
      <c r="Q257" s="18" t="s">
        <v>1113</v>
      </c>
      <c r="R257" s="18" t="s">
        <v>1254</v>
      </c>
      <c r="S257" s="18" t="s">
        <v>1176</v>
      </c>
      <c r="T257" s="18" t="s">
        <v>1113</v>
      </c>
      <c r="U257" s="18" t="s">
        <v>1155</v>
      </c>
      <c r="V257" s="18" t="s">
        <v>1125</v>
      </c>
    </row>
    <row r="258" spans="1:22" x14ac:dyDescent="0.25">
      <c r="A258" s="3" t="s">
        <v>848</v>
      </c>
      <c r="B258" s="3" t="s">
        <v>1445</v>
      </c>
      <c r="C258" s="17" t="s">
        <v>1562</v>
      </c>
      <c r="D258" s="18" t="s">
        <v>1373</v>
      </c>
      <c r="E258" s="18" t="s">
        <v>1094</v>
      </c>
      <c r="F258" s="18" t="s">
        <v>1125</v>
      </c>
      <c r="G258" s="18" t="s">
        <v>1468</v>
      </c>
      <c r="H258" s="18" t="s">
        <v>1171</v>
      </c>
      <c r="I258" s="18" t="s">
        <v>1087</v>
      </c>
      <c r="J258" s="18" t="s">
        <v>1767</v>
      </c>
      <c r="K258" s="18" t="s">
        <v>1244</v>
      </c>
      <c r="L258" s="18" t="s">
        <v>1170</v>
      </c>
      <c r="M258" s="18" t="s">
        <v>1793</v>
      </c>
      <c r="N258" s="18" t="s">
        <v>1108</v>
      </c>
      <c r="O258" s="18" t="s">
        <v>1144</v>
      </c>
      <c r="P258" s="18" t="s">
        <v>1158</v>
      </c>
      <c r="Q258" s="18" t="s">
        <v>1170</v>
      </c>
      <c r="R258" s="18" t="s">
        <v>1244</v>
      </c>
      <c r="S258" s="18" t="s">
        <v>1244</v>
      </c>
      <c r="T258" s="18" t="s">
        <v>1171</v>
      </c>
      <c r="U258" s="18" t="s">
        <v>1155</v>
      </c>
      <c r="V258" s="18" t="s">
        <v>1125</v>
      </c>
    </row>
    <row r="259" spans="1:22" x14ac:dyDescent="0.25">
      <c r="A259" s="3" t="s">
        <v>716</v>
      </c>
      <c r="B259" s="3" t="s">
        <v>1403</v>
      </c>
      <c r="C259" s="17" t="s">
        <v>1332</v>
      </c>
      <c r="D259" s="18" t="s">
        <v>1291</v>
      </c>
      <c r="E259" s="18" t="s">
        <v>1102</v>
      </c>
      <c r="F259" s="18" t="s">
        <v>1109</v>
      </c>
      <c r="G259" s="18" t="s">
        <v>1593</v>
      </c>
      <c r="H259" s="18" t="s">
        <v>1150</v>
      </c>
      <c r="I259" s="18" t="s">
        <v>1176</v>
      </c>
      <c r="J259" s="18" t="s">
        <v>1177</v>
      </c>
      <c r="K259" s="18" t="s">
        <v>1081</v>
      </c>
      <c r="L259" s="18" t="s">
        <v>1127</v>
      </c>
      <c r="M259" s="18" t="s">
        <v>1794</v>
      </c>
      <c r="N259" s="18" t="s">
        <v>1143</v>
      </c>
      <c r="O259" s="18" t="s">
        <v>1285</v>
      </c>
      <c r="P259" s="18" t="s">
        <v>1164</v>
      </c>
      <c r="Q259" s="18" t="s">
        <v>1199</v>
      </c>
      <c r="R259" s="18" t="s">
        <v>1108</v>
      </c>
      <c r="S259" s="18" t="s">
        <v>1093</v>
      </c>
      <c r="T259" s="18" t="s">
        <v>1232</v>
      </c>
      <c r="U259" s="18" t="s">
        <v>1221</v>
      </c>
      <c r="V259" s="18" t="s">
        <v>1125</v>
      </c>
    </row>
    <row r="260" spans="1:22" x14ac:dyDescent="0.25">
      <c r="A260" s="3" t="s">
        <v>849</v>
      </c>
      <c r="B260" s="3" t="s">
        <v>1146</v>
      </c>
      <c r="C260" s="17" t="s">
        <v>1147</v>
      </c>
      <c r="D260" s="18" t="s">
        <v>1376</v>
      </c>
      <c r="E260" s="18" t="s">
        <v>1094</v>
      </c>
      <c r="F260" s="18" t="s">
        <v>1168</v>
      </c>
      <c r="G260" s="18" t="s">
        <v>1795</v>
      </c>
      <c r="H260" s="18" t="s">
        <v>1150</v>
      </c>
      <c r="I260" s="18" t="s">
        <v>1150</v>
      </c>
      <c r="J260" s="18" t="s">
        <v>1447</v>
      </c>
      <c r="K260" s="18" t="s">
        <v>1254</v>
      </c>
      <c r="L260" s="18" t="s">
        <v>1127</v>
      </c>
      <c r="M260" s="18" t="s">
        <v>1721</v>
      </c>
      <c r="N260" s="18" t="s">
        <v>1127</v>
      </c>
      <c r="O260" s="18" t="s">
        <v>1169</v>
      </c>
      <c r="P260" s="18" t="s">
        <v>1218</v>
      </c>
      <c r="Q260" s="18" t="s">
        <v>1113</v>
      </c>
      <c r="R260" s="18" t="s">
        <v>1170</v>
      </c>
      <c r="S260" s="18" t="s">
        <v>1232</v>
      </c>
      <c r="T260" s="18" t="s">
        <v>1244</v>
      </c>
      <c r="U260" s="18" t="s">
        <v>1156</v>
      </c>
      <c r="V260" s="18" t="s">
        <v>1282</v>
      </c>
    </row>
    <row r="261" spans="1:22" x14ac:dyDescent="0.25">
      <c r="A261" s="3" t="s">
        <v>850</v>
      </c>
      <c r="B261" s="3" t="s">
        <v>1204</v>
      </c>
      <c r="C261" s="17" t="s">
        <v>1739</v>
      </c>
      <c r="D261" s="18" t="s">
        <v>1738</v>
      </c>
      <c r="E261" s="18" t="s">
        <v>1144</v>
      </c>
      <c r="F261" s="18" t="s">
        <v>1119</v>
      </c>
      <c r="G261" s="18" t="s">
        <v>1317</v>
      </c>
      <c r="H261" s="18" t="s">
        <v>1108</v>
      </c>
      <c r="I261" s="18" t="s">
        <v>1102</v>
      </c>
      <c r="J261" s="18" t="s">
        <v>1517</v>
      </c>
      <c r="K261" s="18" t="s">
        <v>1127</v>
      </c>
      <c r="L261" s="18" t="s">
        <v>1167</v>
      </c>
      <c r="M261" s="18" t="s">
        <v>1277</v>
      </c>
      <c r="N261" s="18" t="s">
        <v>1232</v>
      </c>
      <c r="O261" s="18" t="s">
        <v>1102</v>
      </c>
      <c r="P261" s="18" t="s">
        <v>1324</v>
      </c>
      <c r="Q261" s="18" t="s">
        <v>1167</v>
      </c>
      <c r="R261" s="18" t="s">
        <v>1113</v>
      </c>
      <c r="S261" s="18" t="s">
        <v>1123</v>
      </c>
      <c r="T261" s="18" t="s">
        <v>1199</v>
      </c>
      <c r="U261" s="18" t="s">
        <v>1221</v>
      </c>
      <c r="V261" s="18" t="s">
        <v>1219</v>
      </c>
    </row>
    <row r="262" spans="1:22" x14ac:dyDescent="0.25">
      <c r="A262" s="3" t="s">
        <v>851</v>
      </c>
      <c r="B262" s="3" t="s">
        <v>1367</v>
      </c>
      <c r="C262" s="17" t="s">
        <v>1280</v>
      </c>
      <c r="D262" s="18" t="s">
        <v>1796</v>
      </c>
      <c r="E262" s="18" t="s">
        <v>1087</v>
      </c>
      <c r="F262" s="18" t="s">
        <v>1088</v>
      </c>
      <c r="G262" s="18" t="s">
        <v>1200</v>
      </c>
      <c r="H262" s="18" t="s">
        <v>1244</v>
      </c>
      <c r="I262" s="18" t="s">
        <v>1118</v>
      </c>
      <c r="J262" s="18" t="s">
        <v>1570</v>
      </c>
      <c r="K262" s="18" t="s">
        <v>1167</v>
      </c>
      <c r="L262" s="18" t="s">
        <v>1285</v>
      </c>
      <c r="M262" s="18" t="s">
        <v>1797</v>
      </c>
      <c r="N262" s="18" t="s">
        <v>1244</v>
      </c>
      <c r="O262" s="18" t="s">
        <v>1221</v>
      </c>
      <c r="P262" s="18" t="s">
        <v>1285</v>
      </c>
      <c r="Q262" s="18" t="s">
        <v>1254</v>
      </c>
      <c r="R262" s="18" t="s">
        <v>1081</v>
      </c>
      <c r="S262" s="18" t="s">
        <v>1123</v>
      </c>
      <c r="T262" s="18" t="s">
        <v>1170</v>
      </c>
      <c r="U262" s="18" t="s">
        <v>1156</v>
      </c>
      <c r="V262" s="18" t="s">
        <v>1121</v>
      </c>
    </row>
    <row r="263" spans="1:22" x14ac:dyDescent="0.25">
      <c r="A263" s="3" t="s">
        <v>852</v>
      </c>
      <c r="B263" s="3" t="s">
        <v>1075</v>
      </c>
      <c r="C263" s="17" t="s">
        <v>1702</v>
      </c>
      <c r="D263" s="18" t="s">
        <v>1481</v>
      </c>
      <c r="E263" s="18" t="s">
        <v>1156</v>
      </c>
      <c r="F263" s="18" t="s">
        <v>1140</v>
      </c>
      <c r="G263" s="18" t="s">
        <v>1616</v>
      </c>
      <c r="H263" s="18" t="s">
        <v>1244</v>
      </c>
      <c r="I263" s="18" t="s">
        <v>1118</v>
      </c>
      <c r="J263" s="18" t="s">
        <v>1297</v>
      </c>
      <c r="K263" s="18" t="s">
        <v>1170</v>
      </c>
      <c r="L263" s="18" t="s">
        <v>1254</v>
      </c>
      <c r="M263" s="18" t="s">
        <v>1798</v>
      </c>
      <c r="N263" s="18" t="s">
        <v>1093</v>
      </c>
      <c r="O263" s="18" t="s">
        <v>1092</v>
      </c>
      <c r="P263" s="18" t="s">
        <v>1221</v>
      </c>
      <c r="Q263" s="18" t="s">
        <v>1108</v>
      </c>
      <c r="R263" s="18" t="s">
        <v>1123</v>
      </c>
      <c r="S263" s="18" t="s">
        <v>1171</v>
      </c>
      <c r="T263" s="18" t="s">
        <v>1176</v>
      </c>
      <c r="U263" s="18" t="s">
        <v>1243</v>
      </c>
      <c r="V263" s="18" t="s">
        <v>1121</v>
      </c>
    </row>
    <row r="264" spans="1:22" x14ac:dyDescent="0.25">
      <c r="A264" s="3" t="s">
        <v>853</v>
      </c>
      <c r="B264" s="3" t="s">
        <v>1245</v>
      </c>
      <c r="C264" s="17" t="s">
        <v>1380</v>
      </c>
      <c r="D264" s="18" t="s">
        <v>1208</v>
      </c>
      <c r="E264" s="18" t="s">
        <v>1156</v>
      </c>
      <c r="F264" s="18" t="s">
        <v>1088</v>
      </c>
      <c r="G264" s="18" t="s">
        <v>1471</v>
      </c>
      <c r="H264" s="18" t="s">
        <v>1170</v>
      </c>
      <c r="I264" s="18" t="s">
        <v>1324</v>
      </c>
      <c r="J264" s="18" t="s">
        <v>1161</v>
      </c>
      <c r="K264" s="18" t="s">
        <v>1108</v>
      </c>
      <c r="L264" s="18" t="s">
        <v>1254</v>
      </c>
      <c r="M264" s="18" t="s">
        <v>1394</v>
      </c>
      <c r="N264" s="18" t="s">
        <v>1113</v>
      </c>
      <c r="O264" s="18" t="s">
        <v>1144</v>
      </c>
      <c r="P264" s="18" t="s">
        <v>1094</v>
      </c>
      <c r="Q264" s="18" t="s">
        <v>1123</v>
      </c>
      <c r="R264" s="18" t="s">
        <v>1244</v>
      </c>
      <c r="S264" s="18" t="s">
        <v>1171</v>
      </c>
      <c r="T264" s="18" t="s">
        <v>1093</v>
      </c>
      <c r="U264" s="18" t="s">
        <v>1156</v>
      </c>
      <c r="V264" s="18" t="s">
        <v>1121</v>
      </c>
    </row>
    <row r="265" spans="1:22" x14ac:dyDescent="0.25">
      <c r="A265" s="3" t="s">
        <v>854</v>
      </c>
      <c r="B265" s="3" t="s">
        <v>1316</v>
      </c>
      <c r="C265" s="17" t="s">
        <v>1404</v>
      </c>
      <c r="D265" s="18" t="s">
        <v>1522</v>
      </c>
      <c r="E265" s="18" t="s">
        <v>1221</v>
      </c>
      <c r="F265" s="18" t="s">
        <v>1110</v>
      </c>
      <c r="G265" s="18" t="s">
        <v>1681</v>
      </c>
      <c r="H265" s="18" t="s">
        <v>1081</v>
      </c>
      <c r="I265" s="18" t="s">
        <v>1252</v>
      </c>
      <c r="J265" s="18" t="s">
        <v>1509</v>
      </c>
      <c r="K265" s="18" t="s">
        <v>1232</v>
      </c>
      <c r="L265" s="18" t="s">
        <v>1199</v>
      </c>
      <c r="M265" s="18" t="s">
        <v>1799</v>
      </c>
      <c r="N265" s="18" t="s">
        <v>1199</v>
      </c>
      <c r="O265" s="18" t="s">
        <v>1087</v>
      </c>
      <c r="P265" s="18" t="s">
        <v>1221</v>
      </c>
      <c r="Q265" s="18" t="s">
        <v>1232</v>
      </c>
      <c r="R265" s="18" t="s">
        <v>1171</v>
      </c>
      <c r="S265" s="18" t="s">
        <v>1093</v>
      </c>
      <c r="T265" s="18" t="s">
        <v>1232</v>
      </c>
      <c r="U265" s="18" t="s">
        <v>1170</v>
      </c>
      <c r="V265" s="18" t="s">
        <v>1121</v>
      </c>
    </row>
    <row r="266" spans="1:22" x14ac:dyDescent="0.25">
      <c r="A266" s="3" t="s">
        <v>855</v>
      </c>
      <c r="B266" s="3" t="s">
        <v>1367</v>
      </c>
      <c r="C266" s="17" t="s">
        <v>1130</v>
      </c>
      <c r="D266" s="18" t="s">
        <v>1079</v>
      </c>
      <c r="E266" s="18" t="s">
        <v>1102</v>
      </c>
      <c r="F266" s="18" t="s">
        <v>1201</v>
      </c>
      <c r="G266" s="18" t="s">
        <v>1578</v>
      </c>
      <c r="H266" s="18" t="s">
        <v>1150</v>
      </c>
      <c r="I266" s="18" t="s">
        <v>1150</v>
      </c>
      <c r="J266" s="18" t="s">
        <v>1301</v>
      </c>
      <c r="K266" s="18" t="s">
        <v>1243</v>
      </c>
      <c r="L266" s="18" t="s">
        <v>1127</v>
      </c>
      <c r="M266" s="18" t="s">
        <v>1576</v>
      </c>
      <c r="N266" s="18" t="s">
        <v>1092</v>
      </c>
      <c r="O266" s="18" t="s">
        <v>1164</v>
      </c>
      <c r="P266" s="18" t="s">
        <v>1125</v>
      </c>
      <c r="Q266" s="18" t="s">
        <v>1199</v>
      </c>
      <c r="R266" s="18" t="s">
        <v>1243</v>
      </c>
      <c r="S266" s="18" t="s">
        <v>1199</v>
      </c>
      <c r="T266" s="18" t="s">
        <v>1127</v>
      </c>
      <c r="U266" s="18" t="s">
        <v>1169</v>
      </c>
      <c r="V266" s="18" t="s">
        <v>1121</v>
      </c>
    </row>
    <row r="267" spans="1:22" x14ac:dyDescent="0.25">
      <c r="A267" s="3" t="s">
        <v>856</v>
      </c>
      <c r="B267" s="3" t="s">
        <v>1075</v>
      </c>
      <c r="C267" s="17" t="s">
        <v>1788</v>
      </c>
      <c r="D267" s="18" t="s">
        <v>1488</v>
      </c>
      <c r="E267" s="18" t="s">
        <v>1324</v>
      </c>
      <c r="F267" s="18" t="s">
        <v>1231</v>
      </c>
      <c r="G267" s="18" t="s">
        <v>1800</v>
      </c>
      <c r="H267" s="18" t="s">
        <v>1150</v>
      </c>
      <c r="I267" s="18" t="s">
        <v>1176</v>
      </c>
      <c r="J267" s="18" t="s">
        <v>1150</v>
      </c>
      <c r="K267" s="18" t="s">
        <v>1244</v>
      </c>
      <c r="L267" s="18" t="s">
        <v>1081</v>
      </c>
      <c r="M267" s="18" t="s">
        <v>1801</v>
      </c>
      <c r="N267" s="18" t="s">
        <v>1135</v>
      </c>
      <c r="O267" s="18" t="s">
        <v>1252</v>
      </c>
      <c r="P267" s="18" t="s">
        <v>1231</v>
      </c>
      <c r="Q267" s="18" t="s">
        <v>1171</v>
      </c>
      <c r="R267" s="18" t="s">
        <v>1170</v>
      </c>
      <c r="S267" s="18" t="s">
        <v>1199</v>
      </c>
      <c r="T267" s="18" t="s">
        <v>1199</v>
      </c>
      <c r="U267" s="18" t="s">
        <v>1221</v>
      </c>
      <c r="V267" s="18" t="s">
        <v>1121</v>
      </c>
    </row>
    <row r="268" spans="1:22" x14ac:dyDescent="0.25">
      <c r="A268" s="3" t="s">
        <v>857</v>
      </c>
      <c r="B268" s="3" t="s">
        <v>1066</v>
      </c>
      <c r="C268" s="17" t="s">
        <v>1076</v>
      </c>
      <c r="D268" s="18" t="s">
        <v>1767</v>
      </c>
      <c r="E268" s="18" t="s">
        <v>1285</v>
      </c>
      <c r="F268" s="18" t="s">
        <v>1140</v>
      </c>
      <c r="G268" s="18" t="s">
        <v>1802</v>
      </c>
      <c r="H268" s="18" t="s">
        <v>1150</v>
      </c>
      <c r="I268" s="18" t="s">
        <v>1150</v>
      </c>
      <c r="J268" s="18" t="s">
        <v>1447</v>
      </c>
      <c r="K268" s="18" t="s">
        <v>1232</v>
      </c>
      <c r="L268" s="18" t="s">
        <v>1123</v>
      </c>
      <c r="M268" s="18" t="s">
        <v>1803</v>
      </c>
      <c r="N268" s="18" t="s">
        <v>1092</v>
      </c>
      <c r="O268" s="18" t="s">
        <v>1124</v>
      </c>
      <c r="P268" s="18" t="s">
        <v>1084</v>
      </c>
      <c r="Q268" s="18" t="s">
        <v>1094</v>
      </c>
      <c r="R268" s="18" t="s">
        <v>1143</v>
      </c>
      <c r="S268" s="18" t="s">
        <v>1123</v>
      </c>
      <c r="T268" s="18" t="s">
        <v>1135</v>
      </c>
      <c r="U268" s="18" t="s">
        <v>1324</v>
      </c>
      <c r="V268" s="18" t="s">
        <v>1121</v>
      </c>
    </row>
    <row r="269" spans="1:22" x14ac:dyDescent="0.25">
      <c r="A269" s="3" t="s">
        <v>858</v>
      </c>
      <c r="B269" s="3" t="s">
        <v>1342</v>
      </c>
      <c r="C269" s="17" t="s">
        <v>1404</v>
      </c>
      <c r="D269" s="18" t="s">
        <v>1804</v>
      </c>
      <c r="E269" s="18" t="s">
        <v>1144</v>
      </c>
      <c r="F269" s="18" t="s">
        <v>1231</v>
      </c>
      <c r="G269" s="18" t="s">
        <v>1539</v>
      </c>
      <c r="H269" s="18" t="s">
        <v>1232</v>
      </c>
      <c r="I269" s="18" t="s">
        <v>1108</v>
      </c>
      <c r="J269" s="18" t="s">
        <v>1529</v>
      </c>
      <c r="K269" s="18" t="s">
        <v>1092</v>
      </c>
      <c r="L269" s="18" t="s">
        <v>1094</v>
      </c>
      <c r="M269" s="18" t="s">
        <v>1717</v>
      </c>
      <c r="N269" s="18" t="s">
        <v>1171</v>
      </c>
      <c r="O269" s="18" t="s">
        <v>1087</v>
      </c>
      <c r="P269" s="18" t="s">
        <v>1221</v>
      </c>
      <c r="Q269" s="18" t="s">
        <v>1324</v>
      </c>
      <c r="R269" s="18" t="s">
        <v>1081</v>
      </c>
      <c r="S269" s="18" t="s">
        <v>1199</v>
      </c>
      <c r="T269" s="18" t="s">
        <v>1150</v>
      </c>
      <c r="U269" s="18" t="s">
        <v>1243</v>
      </c>
      <c r="V269" s="18" t="s">
        <v>1121</v>
      </c>
    </row>
    <row r="270" spans="1:22" x14ac:dyDescent="0.25">
      <c r="A270" s="3" t="s">
        <v>717</v>
      </c>
      <c r="B270" s="3" t="s">
        <v>1445</v>
      </c>
      <c r="C270" s="17" t="s">
        <v>1306</v>
      </c>
      <c r="D270" s="18" t="s">
        <v>1319</v>
      </c>
      <c r="E270" s="18" t="s">
        <v>1092</v>
      </c>
      <c r="F270" s="18" t="s">
        <v>1231</v>
      </c>
      <c r="G270" s="18" t="s">
        <v>1684</v>
      </c>
      <c r="H270" s="18" t="s">
        <v>1157</v>
      </c>
      <c r="I270" s="18" t="s">
        <v>1265</v>
      </c>
      <c r="J270" s="18" t="s">
        <v>1499</v>
      </c>
      <c r="K270" s="18" t="s">
        <v>1113</v>
      </c>
      <c r="L270" s="18" t="s">
        <v>1108</v>
      </c>
      <c r="M270" s="18" t="s">
        <v>1483</v>
      </c>
      <c r="N270" s="18" t="s">
        <v>1113</v>
      </c>
      <c r="O270" s="18" t="s">
        <v>1118</v>
      </c>
      <c r="P270" s="18" t="s">
        <v>1169</v>
      </c>
      <c r="Q270" s="18" t="s">
        <v>1244</v>
      </c>
      <c r="R270" s="18" t="s">
        <v>1113</v>
      </c>
      <c r="S270" s="18" t="s">
        <v>1232</v>
      </c>
      <c r="T270" s="18" t="s">
        <v>1093</v>
      </c>
      <c r="U270" s="18" t="s">
        <v>1167</v>
      </c>
      <c r="V270" s="18" t="s">
        <v>1121</v>
      </c>
    </row>
    <row r="271" spans="1:22" x14ac:dyDescent="0.25">
      <c r="A271" s="3" t="s">
        <v>859</v>
      </c>
      <c r="B271" s="3" t="s">
        <v>1431</v>
      </c>
      <c r="C271" s="17" t="s">
        <v>1720</v>
      </c>
      <c r="D271" s="18" t="s">
        <v>1268</v>
      </c>
      <c r="E271" s="18" t="s">
        <v>1156</v>
      </c>
      <c r="F271" s="18" t="s">
        <v>1272</v>
      </c>
      <c r="G271" s="18" t="s">
        <v>1131</v>
      </c>
      <c r="H271" s="18" t="s">
        <v>1170</v>
      </c>
      <c r="I271" s="18" t="s">
        <v>1241</v>
      </c>
      <c r="J271" s="18" t="s">
        <v>1566</v>
      </c>
      <c r="K271" s="18" t="s">
        <v>1113</v>
      </c>
      <c r="L271" s="18" t="s">
        <v>1108</v>
      </c>
      <c r="M271" s="18" t="s">
        <v>1688</v>
      </c>
      <c r="N271" s="18" t="s">
        <v>1199</v>
      </c>
      <c r="O271" s="18" t="s">
        <v>1167</v>
      </c>
      <c r="P271" s="18" t="s">
        <v>1156</v>
      </c>
      <c r="Q271" s="18" t="s">
        <v>1170</v>
      </c>
      <c r="R271" s="18" t="s">
        <v>1254</v>
      </c>
      <c r="S271" s="18" t="s">
        <v>1093</v>
      </c>
      <c r="T271" s="18" t="s">
        <v>1093</v>
      </c>
      <c r="U271" s="18" t="s">
        <v>1143</v>
      </c>
      <c r="V271" s="18" t="s">
        <v>1272</v>
      </c>
    </row>
    <row r="272" spans="1:22" x14ac:dyDescent="0.25">
      <c r="A272" s="3" t="s">
        <v>860</v>
      </c>
      <c r="B272" s="3" t="s">
        <v>1295</v>
      </c>
      <c r="C272" s="17" t="s">
        <v>1674</v>
      </c>
      <c r="D272" s="18" t="s">
        <v>1376</v>
      </c>
      <c r="E272" s="18" t="s">
        <v>1221</v>
      </c>
      <c r="F272" s="18" t="s">
        <v>1140</v>
      </c>
      <c r="G272" s="18" t="s">
        <v>1387</v>
      </c>
      <c r="H272" s="18" t="s">
        <v>1123</v>
      </c>
      <c r="I272" s="18" t="s">
        <v>1135</v>
      </c>
      <c r="J272" s="18" t="s">
        <v>1131</v>
      </c>
      <c r="K272" s="18" t="s">
        <v>1170</v>
      </c>
      <c r="L272" s="18" t="s">
        <v>1254</v>
      </c>
      <c r="M272" s="18" t="s">
        <v>1510</v>
      </c>
      <c r="N272" s="18" t="s">
        <v>1176</v>
      </c>
      <c r="O272" s="18" t="s">
        <v>1170</v>
      </c>
      <c r="P272" s="18" t="s">
        <v>1243</v>
      </c>
      <c r="Q272" s="18" t="s">
        <v>1108</v>
      </c>
      <c r="R272" s="18" t="s">
        <v>1170</v>
      </c>
      <c r="S272" s="18" t="s">
        <v>1232</v>
      </c>
      <c r="T272" s="18" t="s">
        <v>1150</v>
      </c>
      <c r="U272" s="18" t="s">
        <v>1243</v>
      </c>
      <c r="V272" s="18" t="s">
        <v>1272</v>
      </c>
    </row>
    <row r="273" spans="1:22" x14ac:dyDescent="0.25">
      <c r="A273" s="3" t="s">
        <v>718</v>
      </c>
      <c r="B273" s="3" t="s">
        <v>1146</v>
      </c>
      <c r="C273" s="17" t="s">
        <v>1306</v>
      </c>
      <c r="D273" s="18" t="s">
        <v>1724</v>
      </c>
      <c r="E273" s="18" t="s">
        <v>1155</v>
      </c>
      <c r="F273" s="18" t="s">
        <v>1110</v>
      </c>
      <c r="G273" s="18" t="s">
        <v>1787</v>
      </c>
      <c r="H273" s="18" t="s">
        <v>1199</v>
      </c>
      <c r="I273" s="18" t="s">
        <v>1127</v>
      </c>
      <c r="J273" s="18" t="s">
        <v>1707</v>
      </c>
      <c r="K273" s="18" t="s">
        <v>1244</v>
      </c>
      <c r="L273" s="18" t="s">
        <v>1170</v>
      </c>
      <c r="M273" s="18" t="s">
        <v>1180</v>
      </c>
      <c r="N273" s="18" t="s">
        <v>1171</v>
      </c>
      <c r="O273" s="18" t="s">
        <v>1087</v>
      </c>
      <c r="P273" s="18" t="s">
        <v>1221</v>
      </c>
      <c r="Q273" s="18" t="s">
        <v>1285</v>
      </c>
      <c r="R273" s="18" t="s">
        <v>1243</v>
      </c>
      <c r="S273" s="18" t="s">
        <v>1254</v>
      </c>
      <c r="T273" s="18" t="s">
        <v>1176</v>
      </c>
      <c r="U273" s="18" t="s">
        <v>1144</v>
      </c>
      <c r="V273" s="18" t="s">
        <v>1272</v>
      </c>
    </row>
    <row r="274" spans="1:22" x14ac:dyDescent="0.25">
      <c r="A274" s="3" t="s">
        <v>861</v>
      </c>
      <c r="B274" s="3" t="s">
        <v>1367</v>
      </c>
      <c r="C274" s="17" t="s">
        <v>1650</v>
      </c>
      <c r="D274" s="18" t="s">
        <v>1327</v>
      </c>
      <c r="E274" s="18" t="s">
        <v>1102</v>
      </c>
      <c r="F274" s="18" t="s">
        <v>1501</v>
      </c>
      <c r="G274" s="18" t="s">
        <v>1581</v>
      </c>
      <c r="H274" s="18" t="s">
        <v>1232</v>
      </c>
      <c r="I274" s="18" t="s">
        <v>1243</v>
      </c>
      <c r="J274" s="18" t="s">
        <v>1338</v>
      </c>
      <c r="K274" s="18" t="s">
        <v>1123</v>
      </c>
      <c r="L274" s="18" t="s">
        <v>1170</v>
      </c>
      <c r="M274" s="18" t="s">
        <v>1756</v>
      </c>
      <c r="N274" s="18" t="s">
        <v>1232</v>
      </c>
      <c r="O274" s="18" t="s">
        <v>1127</v>
      </c>
      <c r="P274" s="18" t="s">
        <v>1167</v>
      </c>
      <c r="Q274" s="18" t="s">
        <v>1241</v>
      </c>
      <c r="R274" s="18" t="s">
        <v>1157</v>
      </c>
      <c r="S274" s="18" t="s">
        <v>1113</v>
      </c>
      <c r="T274" s="18" t="s">
        <v>1176</v>
      </c>
      <c r="U274" s="18" t="s">
        <v>1108</v>
      </c>
      <c r="V274" s="18" t="s">
        <v>1309</v>
      </c>
    </row>
    <row r="275" spans="1:22" x14ac:dyDescent="0.25">
      <c r="A275" s="3" t="s">
        <v>862</v>
      </c>
      <c r="B275" s="3" t="s">
        <v>1367</v>
      </c>
      <c r="C275" s="17" t="s">
        <v>1160</v>
      </c>
      <c r="D275" s="18" t="s">
        <v>1474</v>
      </c>
      <c r="E275" s="18" t="s">
        <v>1324</v>
      </c>
      <c r="F275" s="18" t="s">
        <v>1088</v>
      </c>
      <c r="G275" s="18" t="s">
        <v>1453</v>
      </c>
      <c r="H275" s="18" t="s">
        <v>1176</v>
      </c>
      <c r="I275" s="18" t="s">
        <v>1199</v>
      </c>
      <c r="J275" s="18" t="s">
        <v>1193</v>
      </c>
      <c r="K275" s="18" t="s">
        <v>1171</v>
      </c>
      <c r="L275" s="18" t="s">
        <v>1199</v>
      </c>
      <c r="M275" s="18" t="s">
        <v>1805</v>
      </c>
      <c r="N275" s="18" t="s">
        <v>1170</v>
      </c>
      <c r="O275" s="18" t="s">
        <v>1243</v>
      </c>
      <c r="P275" s="18" t="s">
        <v>1092</v>
      </c>
      <c r="Q275" s="18" t="s">
        <v>1123</v>
      </c>
      <c r="R275" s="18" t="s">
        <v>1113</v>
      </c>
      <c r="S275" s="18" t="s">
        <v>1199</v>
      </c>
      <c r="T275" s="18" t="s">
        <v>1093</v>
      </c>
      <c r="U275" s="18" t="s">
        <v>1081</v>
      </c>
      <c r="V275" s="18" t="s">
        <v>1309</v>
      </c>
    </row>
    <row r="276" spans="1:22" x14ac:dyDescent="0.25">
      <c r="A276" s="3" t="s">
        <v>719</v>
      </c>
      <c r="B276" s="3" t="s">
        <v>95</v>
      </c>
      <c r="C276" s="17" t="s">
        <v>1097</v>
      </c>
      <c r="D276" s="18" t="s">
        <v>1806</v>
      </c>
      <c r="E276" s="18" t="s">
        <v>1155</v>
      </c>
      <c r="F276" s="18" t="s">
        <v>1140</v>
      </c>
      <c r="G276" s="18" t="s">
        <v>1249</v>
      </c>
      <c r="H276" s="18" t="s">
        <v>1150</v>
      </c>
      <c r="I276" s="18" t="s">
        <v>1150</v>
      </c>
      <c r="J276" s="18" t="s">
        <v>1150</v>
      </c>
      <c r="K276" s="18" t="s">
        <v>1243</v>
      </c>
      <c r="L276" s="18" t="s">
        <v>1167</v>
      </c>
      <c r="M276" s="18" t="s">
        <v>1807</v>
      </c>
      <c r="N276" s="18" t="s">
        <v>1135</v>
      </c>
      <c r="O276" s="18" t="s">
        <v>1168</v>
      </c>
      <c r="P276" s="18" t="s">
        <v>1282</v>
      </c>
      <c r="Q276" s="18" t="s">
        <v>1170</v>
      </c>
      <c r="R276" s="18" t="s">
        <v>1170</v>
      </c>
      <c r="S276" s="18" t="s">
        <v>1171</v>
      </c>
      <c r="T276" s="18" t="s">
        <v>1113</v>
      </c>
      <c r="U276" s="18" t="s">
        <v>1285</v>
      </c>
      <c r="V276" s="18" t="s">
        <v>1309</v>
      </c>
    </row>
    <row r="277" spans="1:22" x14ac:dyDescent="0.25">
      <c r="A277" s="3" t="s">
        <v>720</v>
      </c>
      <c r="B277" s="3" t="s">
        <v>1279</v>
      </c>
      <c r="C277" s="17" t="s">
        <v>1326</v>
      </c>
      <c r="D277" s="18" t="s">
        <v>1750</v>
      </c>
      <c r="E277" s="18" t="s">
        <v>1156</v>
      </c>
      <c r="F277" s="18" t="s">
        <v>1231</v>
      </c>
      <c r="G277" s="18" t="s">
        <v>1530</v>
      </c>
      <c r="H277" s="18" t="s">
        <v>1170</v>
      </c>
      <c r="I277" s="18" t="s">
        <v>1094</v>
      </c>
      <c r="J277" s="18" t="s">
        <v>1619</v>
      </c>
      <c r="K277" s="18" t="s">
        <v>1123</v>
      </c>
      <c r="L277" s="18" t="s">
        <v>1244</v>
      </c>
      <c r="M277" s="18" t="s">
        <v>1372</v>
      </c>
      <c r="N277" s="18" t="s">
        <v>1171</v>
      </c>
      <c r="O277" s="18" t="s">
        <v>1144</v>
      </c>
      <c r="P277" s="18" t="s">
        <v>1118</v>
      </c>
      <c r="Q277" s="18" t="s">
        <v>1108</v>
      </c>
      <c r="R277" s="18" t="s">
        <v>1113</v>
      </c>
      <c r="S277" s="18" t="s">
        <v>1171</v>
      </c>
      <c r="T277" s="18" t="s">
        <v>1093</v>
      </c>
      <c r="U277" s="18" t="s">
        <v>1254</v>
      </c>
      <c r="V277" s="18" t="s">
        <v>1124</v>
      </c>
    </row>
    <row r="278" spans="1:22" x14ac:dyDescent="0.25">
      <c r="A278" s="3" t="s">
        <v>721</v>
      </c>
      <c r="B278" s="3" t="s">
        <v>1409</v>
      </c>
      <c r="C278" s="17" t="s">
        <v>1223</v>
      </c>
      <c r="D278" s="18" t="s">
        <v>1257</v>
      </c>
      <c r="E278" s="18" t="s">
        <v>1221</v>
      </c>
      <c r="F278" s="18" t="s">
        <v>1201</v>
      </c>
      <c r="G278" s="18" t="s">
        <v>1455</v>
      </c>
      <c r="H278" s="18" t="s">
        <v>1113</v>
      </c>
      <c r="I278" s="18" t="s">
        <v>1087</v>
      </c>
      <c r="J278" s="18" t="s">
        <v>1456</v>
      </c>
      <c r="K278" s="18" t="s">
        <v>1113</v>
      </c>
      <c r="L278" s="18" t="s">
        <v>1108</v>
      </c>
      <c r="M278" s="18" t="s">
        <v>1604</v>
      </c>
      <c r="N278" s="18" t="s">
        <v>1254</v>
      </c>
      <c r="O278" s="18" t="s">
        <v>1155</v>
      </c>
      <c r="P278" s="18" t="s">
        <v>1265</v>
      </c>
      <c r="Q278" s="18" t="s">
        <v>1108</v>
      </c>
      <c r="R278" s="18" t="s">
        <v>1123</v>
      </c>
      <c r="S278" s="18" t="s">
        <v>1123</v>
      </c>
      <c r="T278" s="18" t="s">
        <v>1093</v>
      </c>
      <c r="U278" s="18" t="s">
        <v>1167</v>
      </c>
      <c r="V278" s="18" t="s">
        <v>1124</v>
      </c>
    </row>
    <row r="279" spans="1:22" x14ac:dyDescent="0.25">
      <c r="A279" s="3" t="s">
        <v>863</v>
      </c>
      <c r="B279" s="3" t="s">
        <v>1204</v>
      </c>
      <c r="C279" s="17" t="s">
        <v>1374</v>
      </c>
      <c r="D279" s="18" t="s">
        <v>1808</v>
      </c>
      <c r="E279" s="18" t="s">
        <v>1155</v>
      </c>
      <c r="F279" s="18" t="s">
        <v>1082</v>
      </c>
      <c r="G279" s="18" t="s">
        <v>1809</v>
      </c>
      <c r="H279" s="18" t="s">
        <v>1150</v>
      </c>
      <c r="I279" s="18" t="s">
        <v>1150</v>
      </c>
      <c r="J279" s="18" t="s">
        <v>1150</v>
      </c>
      <c r="K279" s="18" t="s">
        <v>1170</v>
      </c>
      <c r="L279" s="18" t="s">
        <v>1087</v>
      </c>
      <c r="M279" s="18" t="s">
        <v>1713</v>
      </c>
      <c r="N279" s="18" t="s">
        <v>1221</v>
      </c>
      <c r="O279" s="18" t="s">
        <v>1183</v>
      </c>
      <c r="P279" s="18" t="s">
        <v>1260</v>
      </c>
      <c r="Q279" s="18" t="s">
        <v>1113</v>
      </c>
      <c r="R279" s="18" t="s">
        <v>1244</v>
      </c>
      <c r="S279" s="18" t="s">
        <v>1232</v>
      </c>
      <c r="T279" s="18" t="s">
        <v>1171</v>
      </c>
      <c r="U279" s="18" t="s">
        <v>1155</v>
      </c>
      <c r="V279" s="18" t="s">
        <v>1124</v>
      </c>
    </row>
    <row r="280" spans="1:22" x14ac:dyDescent="0.25">
      <c r="A280" s="3" t="s">
        <v>722</v>
      </c>
      <c r="B280" s="3" t="s">
        <v>1075</v>
      </c>
      <c r="C280" s="17" t="s">
        <v>1185</v>
      </c>
      <c r="D280" s="18" t="s">
        <v>1742</v>
      </c>
      <c r="E280" s="18" t="s">
        <v>1156</v>
      </c>
      <c r="F280" s="18" t="s">
        <v>1211</v>
      </c>
      <c r="G280" s="18" t="s">
        <v>1456</v>
      </c>
      <c r="H280" s="18" t="s">
        <v>1254</v>
      </c>
      <c r="I280" s="18" t="s">
        <v>1285</v>
      </c>
      <c r="J280" s="18" t="s">
        <v>1313</v>
      </c>
      <c r="K280" s="18" t="s">
        <v>1199</v>
      </c>
      <c r="L280" s="18" t="s">
        <v>1113</v>
      </c>
      <c r="M280" s="18" t="s">
        <v>1717</v>
      </c>
      <c r="N280" s="18" t="s">
        <v>1171</v>
      </c>
      <c r="O280" s="18" t="s">
        <v>1144</v>
      </c>
      <c r="P280" s="18" t="s">
        <v>1118</v>
      </c>
      <c r="Q280" s="18" t="s">
        <v>1243</v>
      </c>
      <c r="R280" s="18" t="s">
        <v>1113</v>
      </c>
      <c r="S280" s="18" t="s">
        <v>1123</v>
      </c>
      <c r="T280" s="18" t="s">
        <v>1232</v>
      </c>
      <c r="U280" s="18" t="s">
        <v>1087</v>
      </c>
      <c r="V280" s="18" t="s">
        <v>1124</v>
      </c>
    </row>
    <row r="281" spans="1:22" x14ac:dyDescent="0.25">
      <c r="A281" s="3" t="s">
        <v>723</v>
      </c>
      <c r="B281" s="3" t="s">
        <v>1342</v>
      </c>
      <c r="C281" s="17" t="s">
        <v>1296</v>
      </c>
      <c r="D281" s="18" t="s">
        <v>1810</v>
      </c>
      <c r="E281" s="18" t="s">
        <v>1118</v>
      </c>
      <c r="F281" s="18" t="s">
        <v>1140</v>
      </c>
      <c r="G281" s="18" t="s">
        <v>1722</v>
      </c>
      <c r="H281" s="18" t="s">
        <v>1199</v>
      </c>
      <c r="I281" s="18" t="s">
        <v>1157</v>
      </c>
      <c r="J281" s="18" t="s">
        <v>1317</v>
      </c>
      <c r="K281" s="18" t="s">
        <v>1244</v>
      </c>
      <c r="L281" s="18" t="s">
        <v>1243</v>
      </c>
      <c r="M281" s="18" t="s">
        <v>1785</v>
      </c>
      <c r="N281" s="18" t="s">
        <v>1108</v>
      </c>
      <c r="O281" s="18" t="s">
        <v>1144</v>
      </c>
      <c r="P281" s="18" t="s">
        <v>1285</v>
      </c>
      <c r="Q281" s="18" t="s">
        <v>1108</v>
      </c>
      <c r="R281" s="18" t="s">
        <v>1113</v>
      </c>
      <c r="S281" s="18" t="s">
        <v>1123</v>
      </c>
      <c r="T281" s="18" t="s">
        <v>1171</v>
      </c>
      <c r="U281" s="18" t="s">
        <v>1081</v>
      </c>
      <c r="V281" s="18" t="s">
        <v>1124</v>
      </c>
    </row>
    <row r="282" spans="1:22" x14ac:dyDescent="0.25">
      <c r="A282" s="3" t="s">
        <v>724</v>
      </c>
      <c r="B282" s="3" t="s">
        <v>1445</v>
      </c>
      <c r="C282" s="17" t="s">
        <v>1320</v>
      </c>
      <c r="D282" s="18" t="s">
        <v>1811</v>
      </c>
      <c r="E282" s="18" t="s">
        <v>1092</v>
      </c>
      <c r="F282" s="18" t="s">
        <v>1201</v>
      </c>
      <c r="G282" s="18" t="s">
        <v>1551</v>
      </c>
      <c r="H282" s="18" t="s">
        <v>1243</v>
      </c>
      <c r="I282" s="18" t="s">
        <v>1324</v>
      </c>
      <c r="J282" s="18" t="s">
        <v>1693</v>
      </c>
      <c r="K282" s="18" t="s">
        <v>1113</v>
      </c>
      <c r="L282" s="18" t="s">
        <v>1244</v>
      </c>
      <c r="M282" s="18" t="s">
        <v>1812</v>
      </c>
      <c r="N282" s="18" t="s">
        <v>1232</v>
      </c>
      <c r="O282" s="18" t="s">
        <v>1156</v>
      </c>
      <c r="P282" s="18" t="s">
        <v>1155</v>
      </c>
      <c r="Q282" s="18" t="s">
        <v>1170</v>
      </c>
      <c r="R282" s="18" t="s">
        <v>1123</v>
      </c>
      <c r="S282" s="18" t="s">
        <v>1123</v>
      </c>
      <c r="T282" s="18" t="s">
        <v>1176</v>
      </c>
      <c r="U282" s="18" t="s">
        <v>1127</v>
      </c>
      <c r="V282" s="18" t="s">
        <v>1119</v>
      </c>
    </row>
    <row r="283" spans="1:22" x14ac:dyDescent="0.25">
      <c r="A283" s="3" t="s">
        <v>864</v>
      </c>
      <c r="B283" s="3" t="s">
        <v>1245</v>
      </c>
      <c r="C283" s="17" t="s">
        <v>1788</v>
      </c>
      <c r="D283" s="18" t="s">
        <v>1813</v>
      </c>
      <c r="E283" s="18" t="s">
        <v>1156</v>
      </c>
      <c r="F283" s="18" t="s">
        <v>1231</v>
      </c>
      <c r="G283" s="18" t="s">
        <v>1587</v>
      </c>
      <c r="H283" s="18" t="s">
        <v>1123</v>
      </c>
      <c r="I283" s="18" t="s">
        <v>1127</v>
      </c>
      <c r="J283" s="18" t="s">
        <v>1104</v>
      </c>
      <c r="K283" s="18" t="s">
        <v>1170</v>
      </c>
      <c r="L283" s="18" t="s">
        <v>1127</v>
      </c>
      <c r="M283" s="18" t="s">
        <v>1814</v>
      </c>
      <c r="N283" s="18" t="s">
        <v>1171</v>
      </c>
      <c r="O283" s="18" t="s">
        <v>1092</v>
      </c>
      <c r="P283" s="18" t="s">
        <v>1155</v>
      </c>
      <c r="Q283" s="18" t="s">
        <v>1081</v>
      </c>
      <c r="R283" s="18" t="s">
        <v>1108</v>
      </c>
      <c r="S283" s="18" t="s">
        <v>1170</v>
      </c>
      <c r="T283" s="18" t="s">
        <v>1232</v>
      </c>
      <c r="U283" s="18" t="s">
        <v>1081</v>
      </c>
      <c r="V283" s="18" t="s">
        <v>1119</v>
      </c>
    </row>
    <row r="284" spans="1:22" x14ac:dyDescent="0.25">
      <c r="A284" s="3" t="s">
        <v>865</v>
      </c>
      <c r="B284" s="3" t="s">
        <v>1146</v>
      </c>
      <c r="C284" s="17" t="s">
        <v>1147</v>
      </c>
      <c r="D284" s="18" t="s">
        <v>1319</v>
      </c>
      <c r="E284" s="18" t="s">
        <v>1156</v>
      </c>
      <c r="F284" s="18" t="s">
        <v>1136</v>
      </c>
      <c r="G284" s="18" t="s">
        <v>1357</v>
      </c>
      <c r="H284" s="18" t="s">
        <v>1232</v>
      </c>
      <c r="I284" s="18" t="s">
        <v>1108</v>
      </c>
      <c r="J284" s="18" t="s">
        <v>1338</v>
      </c>
      <c r="K284" s="18" t="s">
        <v>1243</v>
      </c>
      <c r="L284" s="18" t="s">
        <v>1157</v>
      </c>
      <c r="M284" s="18" t="s">
        <v>1779</v>
      </c>
      <c r="N284" s="18" t="s">
        <v>1254</v>
      </c>
      <c r="O284" s="18" t="s">
        <v>1241</v>
      </c>
      <c r="P284" s="18" t="s">
        <v>1091</v>
      </c>
      <c r="Q284" s="18" t="s">
        <v>1170</v>
      </c>
      <c r="R284" s="18" t="s">
        <v>1108</v>
      </c>
      <c r="S284" s="18" t="s">
        <v>1171</v>
      </c>
      <c r="T284" s="18" t="s">
        <v>1232</v>
      </c>
      <c r="U284" s="18" t="s">
        <v>1156</v>
      </c>
      <c r="V284" s="18" t="s">
        <v>1119</v>
      </c>
    </row>
    <row r="285" spans="1:22" x14ac:dyDescent="0.25">
      <c r="A285" s="3" t="s">
        <v>725</v>
      </c>
      <c r="B285" s="3" t="s">
        <v>1066</v>
      </c>
      <c r="C285" s="17" t="s">
        <v>1320</v>
      </c>
      <c r="D285" s="18" t="s">
        <v>1813</v>
      </c>
      <c r="E285" s="18" t="s">
        <v>1155</v>
      </c>
      <c r="F285" s="18" t="s">
        <v>1201</v>
      </c>
      <c r="G285" s="18" t="s">
        <v>1452</v>
      </c>
      <c r="H285" s="18" t="s">
        <v>1150</v>
      </c>
      <c r="I285" s="18" t="s">
        <v>1150</v>
      </c>
      <c r="J285" s="18" t="s">
        <v>1150</v>
      </c>
      <c r="K285" s="18" t="s">
        <v>1244</v>
      </c>
      <c r="L285" s="18" t="s">
        <v>1254</v>
      </c>
      <c r="M285" s="18" t="s">
        <v>1815</v>
      </c>
      <c r="N285" s="18" t="s">
        <v>1123</v>
      </c>
      <c r="O285" s="18" t="s">
        <v>1167</v>
      </c>
      <c r="P285" s="18" t="s">
        <v>1221</v>
      </c>
      <c r="Q285" s="18" t="s">
        <v>1241</v>
      </c>
      <c r="R285" s="18" t="s">
        <v>1081</v>
      </c>
      <c r="S285" s="18" t="s">
        <v>1123</v>
      </c>
      <c r="T285" s="18" t="s">
        <v>1232</v>
      </c>
      <c r="U285" s="18" t="s">
        <v>1157</v>
      </c>
      <c r="V285" s="18" t="s">
        <v>1119</v>
      </c>
    </row>
    <row r="286" spans="1:22" x14ac:dyDescent="0.25">
      <c r="A286" s="3" t="s">
        <v>866</v>
      </c>
      <c r="B286" s="3" t="s">
        <v>1194</v>
      </c>
      <c r="C286" s="17" t="s">
        <v>1650</v>
      </c>
      <c r="D286" s="18" t="s">
        <v>1474</v>
      </c>
      <c r="E286" s="18" t="s">
        <v>1221</v>
      </c>
      <c r="F286" s="18" t="s">
        <v>1164</v>
      </c>
      <c r="G286" s="18" t="s">
        <v>1117</v>
      </c>
      <c r="H286" s="18" t="s">
        <v>1108</v>
      </c>
      <c r="I286" s="18" t="s">
        <v>1144</v>
      </c>
      <c r="J286" s="18" t="s">
        <v>1760</v>
      </c>
      <c r="K286" s="18" t="s">
        <v>1199</v>
      </c>
      <c r="L286" s="18" t="s">
        <v>1123</v>
      </c>
      <c r="M286" s="18" t="s">
        <v>1816</v>
      </c>
      <c r="N286" s="18" t="s">
        <v>1244</v>
      </c>
      <c r="O286" s="18" t="s">
        <v>1213</v>
      </c>
      <c r="P286" s="18" t="s">
        <v>1164</v>
      </c>
      <c r="Q286" s="18" t="s">
        <v>1123</v>
      </c>
      <c r="R286" s="18" t="s">
        <v>1113</v>
      </c>
      <c r="S286" s="18" t="s">
        <v>1093</v>
      </c>
      <c r="T286" s="18" t="s">
        <v>1232</v>
      </c>
      <c r="U286" s="18" t="s">
        <v>1092</v>
      </c>
      <c r="V286" s="18" t="s">
        <v>1119</v>
      </c>
    </row>
    <row r="287" spans="1:22" x14ac:dyDescent="0.25">
      <c r="A287" s="3" t="s">
        <v>867</v>
      </c>
      <c r="B287" s="3" t="s">
        <v>1295</v>
      </c>
      <c r="C287" s="17" t="s">
        <v>1739</v>
      </c>
      <c r="D287" s="18" t="s">
        <v>1656</v>
      </c>
      <c r="E287" s="18" t="s">
        <v>1221</v>
      </c>
      <c r="F287" s="18" t="s">
        <v>1119</v>
      </c>
      <c r="G287" s="18" t="s">
        <v>1456</v>
      </c>
      <c r="H287" s="18" t="s">
        <v>1244</v>
      </c>
      <c r="I287" s="18" t="s">
        <v>1221</v>
      </c>
      <c r="J287" s="18" t="s">
        <v>1422</v>
      </c>
      <c r="K287" s="18" t="s">
        <v>1199</v>
      </c>
      <c r="L287" s="18" t="s">
        <v>1113</v>
      </c>
      <c r="M287" s="18" t="s">
        <v>1654</v>
      </c>
      <c r="N287" s="18" t="s">
        <v>1232</v>
      </c>
      <c r="O287" s="18" t="s">
        <v>1081</v>
      </c>
      <c r="P287" s="18" t="s">
        <v>1127</v>
      </c>
      <c r="Q287" s="18" t="s">
        <v>1081</v>
      </c>
      <c r="R287" s="18" t="s">
        <v>1108</v>
      </c>
      <c r="S287" s="18" t="s">
        <v>1199</v>
      </c>
      <c r="T287" s="18" t="s">
        <v>1176</v>
      </c>
      <c r="U287" s="18" t="s">
        <v>1143</v>
      </c>
      <c r="V287" s="18" t="s">
        <v>1119</v>
      </c>
    </row>
    <row r="288" spans="1:22" x14ac:dyDescent="0.25">
      <c r="A288" s="3" t="s">
        <v>868</v>
      </c>
      <c r="B288" s="3" t="s">
        <v>1295</v>
      </c>
      <c r="C288" s="17" t="s">
        <v>1337</v>
      </c>
      <c r="D288" s="18" t="s">
        <v>1817</v>
      </c>
      <c r="E288" s="18" t="s">
        <v>1221</v>
      </c>
      <c r="F288" s="18" t="s">
        <v>1109</v>
      </c>
      <c r="G288" s="18" t="s">
        <v>1599</v>
      </c>
      <c r="H288" s="18" t="s">
        <v>1093</v>
      </c>
      <c r="I288" s="18" t="s">
        <v>1244</v>
      </c>
      <c r="J288" s="18" t="s">
        <v>1537</v>
      </c>
      <c r="K288" s="18" t="s">
        <v>1108</v>
      </c>
      <c r="L288" s="18" t="s">
        <v>1243</v>
      </c>
      <c r="M288" s="18" t="s">
        <v>1266</v>
      </c>
      <c r="N288" s="18" t="s">
        <v>1108</v>
      </c>
      <c r="O288" s="18" t="s">
        <v>1285</v>
      </c>
      <c r="P288" s="18" t="s">
        <v>1142</v>
      </c>
      <c r="Q288" s="18" t="s">
        <v>1254</v>
      </c>
      <c r="R288" s="18" t="s">
        <v>1243</v>
      </c>
      <c r="S288" s="18" t="s">
        <v>1123</v>
      </c>
      <c r="T288" s="18" t="s">
        <v>1244</v>
      </c>
      <c r="U288" s="18" t="s">
        <v>1156</v>
      </c>
      <c r="V288" s="18" t="s">
        <v>1260</v>
      </c>
    </row>
    <row r="289" spans="1:22" x14ac:dyDescent="0.25">
      <c r="A289" s="3" t="s">
        <v>869</v>
      </c>
      <c r="B289" s="3" t="s">
        <v>1346</v>
      </c>
      <c r="C289" s="17" t="s">
        <v>1460</v>
      </c>
      <c r="D289" s="18" t="s">
        <v>1225</v>
      </c>
      <c r="E289" s="18" t="s">
        <v>1144</v>
      </c>
      <c r="F289" s="18" t="s">
        <v>1272</v>
      </c>
      <c r="G289" s="18" t="s">
        <v>1301</v>
      </c>
      <c r="H289" s="18" t="s">
        <v>1170</v>
      </c>
      <c r="I289" s="18" t="s">
        <v>1252</v>
      </c>
      <c r="J289" s="18" t="s">
        <v>1601</v>
      </c>
      <c r="K289" s="18" t="s">
        <v>1113</v>
      </c>
      <c r="L289" s="18" t="s">
        <v>1108</v>
      </c>
      <c r="M289" s="18" t="s">
        <v>1818</v>
      </c>
      <c r="N289" s="18" t="s">
        <v>1171</v>
      </c>
      <c r="O289" s="18" t="s">
        <v>1143</v>
      </c>
      <c r="P289" s="18" t="s">
        <v>1144</v>
      </c>
      <c r="Q289" s="18" t="s">
        <v>1254</v>
      </c>
      <c r="R289" s="18" t="s">
        <v>1113</v>
      </c>
      <c r="S289" s="18" t="s">
        <v>1113</v>
      </c>
      <c r="T289" s="18" t="s">
        <v>1093</v>
      </c>
      <c r="U289" s="18" t="s">
        <v>1127</v>
      </c>
      <c r="V289" s="18" t="s">
        <v>1260</v>
      </c>
    </row>
    <row r="290" spans="1:22" x14ac:dyDescent="0.25">
      <c r="A290" s="3" t="s">
        <v>726</v>
      </c>
      <c r="B290" s="3" t="s">
        <v>1204</v>
      </c>
      <c r="C290" s="17" t="s">
        <v>1391</v>
      </c>
      <c r="D290" s="18" t="s">
        <v>1248</v>
      </c>
      <c r="E290" s="18" t="s">
        <v>1156</v>
      </c>
      <c r="F290" s="18" t="s">
        <v>1110</v>
      </c>
      <c r="G290" s="18" t="s">
        <v>1293</v>
      </c>
      <c r="H290" s="18" t="s">
        <v>1244</v>
      </c>
      <c r="I290" s="18" t="s">
        <v>1118</v>
      </c>
      <c r="J290" s="18" t="s">
        <v>1574</v>
      </c>
      <c r="K290" s="18" t="s">
        <v>1123</v>
      </c>
      <c r="L290" s="18" t="s">
        <v>1108</v>
      </c>
      <c r="M290" s="18" t="s">
        <v>1819</v>
      </c>
      <c r="N290" s="18" t="s">
        <v>1171</v>
      </c>
      <c r="O290" s="18" t="s">
        <v>1169</v>
      </c>
      <c r="P290" s="18" t="s">
        <v>1252</v>
      </c>
      <c r="Q290" s="18" t="s">
        <v>1254</v>
      </c>
      <c r="R290" s="18" t="s">
        <v>1244</v>
      </c>
      <c r="S290" s="18" t="s">
        <v>1232</v>
      </c>
      <c r="T290" s="18" t="s">
        <v>1113</v>
      </c>
      <c r="U290" s="18" t="s">
        <v>1118</v>
      </c>
      <c r="V290" s="18" t="s">
        <v>1260</v>
      </c>
    </row>
    <row r="291" spans="1:22" x14ac:dyDescent="0.25">
      <c r="A291" s="3" t="s">
        <v>727</v>
      </c>
      <c r="B291" s="3" t="s">
        <v>1316</v>
      </c>
      <c r="C291" s="17" t="s">
        <v>1296</v>
      </c>
      <c r="D291" s="18" t="s">
        <v>1188</v>
      </c>
      <c r="E291" s="18" t="s">
        <v>1087</v>
      </c>
      <c r="F291" s="18" t="s">
        <v>1091</v>
      </c>
      <c r="G291" s="18" t="s">
        <v>1163</v>
      </c>
      <c r="H291" s="18" t="s">
        <v>1108</v>
      </c>
      <c r="I291" s="18" t="s">
        <v>1092</v>
      </c>
      <c r="J291" s="18" t="s">
        <v>1080</v>
      </c>
      <c r="K291" s="18" t="s">
        <v>1243</v>
      </c>
      <c r="L291" s="18" t="s">
        <v>1127</v>
      </c>
      <c r="M291" s="18" t="s">
        <v>1660</v>
      </c>
      <c r="N291" s="18" t="s">
        <v>1232</v>
      </c>
      <c r="O291" s="18" t="s">
        <v>1092</v>
      </c>
      <c r="P291" s="18" t="s">
        <v>1155</v>
      </c>
      <c r="Q291" s="18" t="s">
        <v>1244</v>
      </c>
      <c r="R291" s="18" t="s">
        <v>1113</v>
      </c>
      <c r="S291" s="18" t="s">
        <v>1171</v>
      </c>
      <c r="T291" s="18" t="s">
        <v>1176</v>
      </c>
      <c r="U291" s="18" t="s">
        <v>1143</v>
      </c>
      <c r="V291" s="18" t="s">
        <v>1260</v>
      </c>
    </row>
    <row r="292" spans="1:22" x14ac:dyDescent="0.25">
      <c r="A292" s="3" t="s">
        <v>870</v>
      </c>
      <c r="B292" s="3" t="s">
        <v>1279</v>
      </c>
      <c r="C292" s="17" t="s">
        <v>1460</v>
      </c>
      <c r="D292" s="18" t="s">
        <v>1159</v>
      </c>
      <c r="E292" s="18" t="s">
        <v>1156</v>
      </c>
      <c r="F292" s="18" t="s">
        <v>1260</v>
      </c>
      <c r="G292" s="18" t="s">
        <v>1209</v>
      </c>
      <c r="H292" s="18" t="s">
        <v>1108</v>
      </c>
      <c r="I292" s="18" t="s">
        <v>1155</v>
      </c>
      <c r="J292" s="18" t="s">
        <v>1206</v>
      </c>
      <c r="K292" s="18" t="s">
        <v>1199</v>
      </c>
      <c r="L292" s="18" t="s">
        <v>1244</v>
      </c>
      <c r="M292" s="18" t="s">
        <v>1820</v>
      </c>
      <c r="N292" s="18" t="s">
        <v>1232</v>
      </c>
      <c r="O292" s="18" t="s">
        <v>1127</v>
      </c>
      <c r="P292" s="18" t="s">
        <v>1167</v>
      </c>
      <c r="Q292" s="18" t="s">
        <v>1156</v>
      </c>
      <c r="R292" s="18" t="s">
        <v>1243</v>
      </c>
      <c r="S292" s="18" t="s">
        <v>1113</v>
      </c>
      <c r="T292" s="18" t="s">
        <v>1093</v>
      </c>
      <c r="U292" s="18" t="s">
        <v>1156</v>
      </c>
      <c r="V292" s="18" t="s">
        <v>1110</v>
      </c>
    </row>
    <row r="293" spans="1:22" x14ac:dyDescent="0.25">
      <c r="A293" s="3" t="s">
        <v>871</v>
      </c>
      <c r="B293" s="3" t="s">
        <v>1204</v>
      </c>
      <c r="C293" s="17" t="s">
        <v>1554</v>
      </c>
      <c r="D293" s="18" t="s">
        <v>1376</v>
      </c>
      <c r="E293" s="18" t="s">
        <v>1092</v>
      </c>
      <c r="F293" s="18" t="s">
        <v>1309</v>
      </c>
      <c r="G293" s="18" t="s">
        <v>1206</v>
      </c>
      <c r="H293" s="18" t="s">
        <v>1113</v>
      </c>
      <c r="I293" s="18" t="s">
        <v>1094</v>
      </c>
      <c r="J293" s="18" t="s">
        <v>1586</v>
      </c>
      <c r="K293" s="18" t="s">
        <v>1113</v>
      </c>
      <c r="L293" s="18" t="s">
        <v>1243</v>
      </c>
      <c r="M293" s="18" t="s">
        <v>1821</v>
      </c>
      <c r="N293" s="18" t="s">
        <v>1171</v>
      </c>
      <c r="O293" s="18" t="s">
        <v>1244</v>
      </c>
      <c r="P293" s="18" t="s">
        <v>1254</v>
      </c>
      <c r="Q293" s="18" t="s">
        <v>1221</v>
      </c>
      <c r="R293" s="18" t="s">
        <v>1113</v>
      </c>
      <c r="S293" s="18" t="s">
        <v>1199</v>
      </c>
      <c r="T293" s="18" t="s">
        <v>1176</v>
      </c>
      <c r="U293" s="18" t="s">
        <v>1167</v>
      </c>
      <c r="V293" s="18" t="s">
        <v>1110</v>
      </c>
    </row>
    <row r="294" spans="1:22" x14ac:dyDescent="0.25">
      <c r="A294" s="3" t="s">
        <v>872</v>
      </c>
      <c r="B294" s="3" t="s">
        <v>1367</v>
      </c>
      <c r="C294" s="17" t="s">
        <v>1671</v>
      </c>
      <c r="D294" s="18" t="s">
        <v>1321</v>
      </c>
      <c r="E294" s="18" t="s">
        <v>1221</v>
      </c>
      <c r="F294" s="18" t="s">
        <v>1168</v>
      </c>
      <c r="G294" s="18" t="s">
        <v>1312</v>
      </c>
      <c r="H294" s="18" t="s">
        <v>1150</v>
      </c>
      <c r="I294" s="18" t="s">
        <v>1150</v>
      </c>
      <c r="J294" s="18" t="s">
        <v>1150</v>
      </c>
      <c r="K294" s="18" t="s">
        <v>1170</v>
      </c>
      <c r="L294" s="18" t="s">
        <v>1144</v>
      </c>
      <c r="M294" s="18" t="s">
        <v>1453</v>
      </c>
      <c r="N294" s="18" t="s">
        <v>1167</v>
      </c>
      <c r="O294" s="18" t="s">
        <v>1142</v>
      </c>
      <c r="P294" s="18" t="s">
        <v>1211</v>
      </c>
      <c r="Q294" s="18" t="s">
        <v>1123</v>
      </c>
      <c r="R294" s="18" t="s">
        <v>1243</v>
      </c>
      <c r="S294" s="18" t="s">
        <v>1123</v>
      </c>
      <c r="T294" s="18" t="s">
        <v>1171</v>
      </c>
      <c r="U294" s="18" t="s">
        <v>1087</v>
      </c>
      <c r="V294" s="18" t="s">
        <v>1110</v>
      </c>
    </row>
    <row r="295" spans="1:22" x14ac:dyDescent="0.25">
      <c r="A295" s="3" t="s">
        <v>873</v>
      </c>
      <c r="B295" s="3" t="s">
        <v>1390</v>
      </c>
      <c r="C295" s="17" t="s">
        <v>1374</v>
      </c>
      <c r="D295" s="18" t="s">
        <v>1225</v>
      </c>
      <c r="E295" s="18" t="s">
        <v>1135</v>
      </c>
      <c r="F295" s="18" t="s">
        <v>1109</v>
      </c>
      <c r="G295" s="18" t="s">
        <v>1726</v>
      </c>
      <c r="H295" s="18" t="s">
        <v>1244</v>
      </c>
      <c r="I295" s="18" t="s">
        <v>1094</v>
      </c>
      <c r="J295" s="18" t="s">
        <v>1549</v>
      </c>
      <c r="K295" s="18" t="s">
        <v>1157</v>
      </c>
      <c r="L295" s="18" t="s">
        <v>1144</v>
      </c>
      <c r="M295" s="18" t="s">
        <v>1822</v>
      </c>
      <c r="N295" s="18" t="s">
        <v>1108</v>
      </c>
      <c r="O295" s="18" t="s">
        <v>1092</v>
      </c>
      <c r="P295" s="18" t="s">
        <v>1285</v>
      </c>
      <c r="Q295" s="18" t="s">
        <v>1244</v>
      </c>
      <c r="R295" s="18" t="s">
        <v>1244</v>
      </c>
      <c r="S295" s="18" t="s">
        <v>1232</v>
      </c>
      <c r="T295" s="18" t="s">
        <v>1093</v>
      </c>
      <c r="U295" s="18" t="s">
        <v>1092</v>
      </c>
      <c r="V295" s="18" t="s">
        <v>1110</v>
      </c>
    </row>
    <row r="296" spans="1:22" x14ac:dyDescent="0.25">
      <c r="A296" s="3" t="s">
        <v>874</v>
      </c>
      <c r="B296" s="3" t="s">
        <v>1245</v>
      </c>
      <c r="C296" s="17" t="s">
        <v>1496</v>
      </c>
      <c r="D296" s="18" t="s">
        <v>1745</v>
      </c>
      <c r="E296" s="18" t="s">
        <v>1092</v>
      </c>
      <c r="F296" s="18" t="s">
        <v>1140</v>
      </c>
      <c r="G296" s="18" t="s">
        <v>1120</v>
      </c>
      <c r="H296" s="18" t="s">
        <v>1170</v>
      </c>
      <c r="I296" s="18" t="s">
        <v>1241</v>
      </c>
      <c r="J296" s="18" t="s">
        <v>1433</v>
      </c>
      <c r="K296" s="18" t="s">
        <v>1199</v>
      </c>
      <c r="L296" s="18" t="s">
        <v>1123</v>
      </c>
      <c r="M296" s="18" t="s">
        <v>1823</v>
      </c>
      <c r="N296" s="18" t="s">
        <v>1232</v>
      </c>
      <c r="O296" s="18" t="s">
        <v>1143</v>
      </c>
      <c r="P296" s="18" t="s">
        <v>1087</v>
      </c>
      <c r="Q296" s="18" t="s">
        <v>1199</v>
      </c>
      <c r="R296" s="18" t="s">
        <v>1199</v>
      </c>
      <c r="S296" s="18" t="s">
        <v>1108</v>
      </c>
      <c r="T296" s="18" t="s">
        <v>1093</v>
      </c>
      <c r="U296" s="18" t="s">
        <v>1127</v>
      </c>
      <c r="V296" s="18" t="s">
        <v>1110</v>
      </c>
    </row>
    <row r="297" spans="1:22" x14ac:dyDescent="0.25">
      <c r="A297" s="3" t="s">
        <v>875</v>
      </c>
      <c r="B297" s="3" t="s">
        <v>1390</v>
      </c>
      <c r="C297" s="17" t="s">
        <v>1715</v>
      </c>
      <c r="D297" s="18" t="s">
        <v>1434</v>
      </c>
      <c r="E297" s="18" t="s">
        <v>1144</v>
      </c>
      <c r="F297" s="18" t="s">
        <v>1126</v>
      </c>
      <c r="G297" s="18" t="s">
        <v>1728</v>
      </c>
      <c r="H297" s="18" t="s">
        <v>1108</v>
      </c>
      <c r="I297" s="18" t="s">
        <v>1156</v>
      </c>
      <c r="J297" s="18" t="s">
        <v>1468</v>
      </c>
      <c r="K297" s="18" t="s">
        <v>1113</v>
      </c>
      <c r="L297" s="18" t="s">
        <v>1244</v>
      </c>
      <c r="M297" s="18" t="s">
        <v>1667</v>
      </c>
      <c r="N297" s="18" t="s">
        <v>1176</v>
      </c>
      <c r="O297" s="18" t="s">
        <v>1127</v>
      </c>
      <c r="P297" s="18" t="s">
        <v>1143</v>
      </c>
      <c r="Q297" s="18" t="s">
        <v>1199</v>
      </c>
      <c r="R297" s="18" t="s">
        <v>1232</v>
      </c>
      <c r="S297" s="18" t="s">
        <v>1171</v>
      </c>
      <c r="T297" s="18" t="s">
        <v>1150</v>
      </c>
      <c r="U297" s="18" t="s">
        <v>1123</v>
      </c>
      <c r="V297" s="18" t="s">
        <v>1211</v>
      </c>
    </row>
    <row r="298" spans="1:22" x14ac:dyDescent="0.25">
      <c r="A298" s="3" t="s">
        <v>876</v>
      </c>
      <c r="B298" s="3" t="s">
        <v>1367</v>
      </c>
      <c r="C298" s="17" t="s">
        <v>1449</v>
      </c>
      <c r="D298" s="18" t="s">
        <v>1567</v>
      </c>
      <c r="E298" s="18" t="s">
        <v>1087</v>
      </c>
      <c r="F298" s="18" t="s">
        <v>1136</v>
      </c>
      <c r="G298" s="18" t="s">
        <v>1293</v>
      </c>
      <c r="H298" s="18" t="s">
        <v>1232</v>
      </c>
      <c r="I298" s="18" t="s">
        <v>1170</v>
      </c>
      <c r="J298" s="18" t="s">
        <v>1210</v>
      </c>
      <c r="K298" s="18" t="s">
        <v>1127</v>
      </c>
      <c r="L298" s="18" t="s">
        <v>1144</v>
      </c>
      <c r="M298" s="18" t="s">
        <v>1824</v>
      </c>
      <c r="N298" s="18" t="s">
        <v>1113</v>
      </c>
      <c r="O298" s="18" t="s">
        <v>1243</v>
      </c>
      <c r="P298" s="18" t="s">
        <v>1167</v>
      </c>
      <c r="Q298" s="18" t="s">
        <v>1243</v>
      </c>
      <c r="R298" s="18" t="s">
        <v>1254</v>
      </c>
      <c r="S298" s="18" t="s">
        <v>1171</v>
      </c>
      <c r="T298" s="18" t="s">
        <v>1093</v>
      </c>
      <c r="U298" s="18" t="s">
        <v>1081</v>
      </c>
      <c r="V298" s="18" t="s">
        <v>1211</v>
      </c>
    </row>
    <row r="299" spans="1:22" x14ac:dyDescent="0.25">
      <c r="A299" s="3" t="s">
        <v>728</v>
      </c>
      <c r="B299" s="3" t="s">
        <v>1316</v>
      </c>
      <c r="C299" s="17" t="s">
        <v>1296</v>
      </c>
      <c r="D299" s="18" t="s">
        <v>1133</v>
      </c>
      <c r="E299" s="18" t="s">
        <v>1144</v>
      </c>
      <c r="F299" s="18" t="s">
        <v>1168</v>
      </c>
      <c r="G299" s="18" t="s">
        <v>1334</v>
      </c>
      <c r="H299" s="18" t="s">
        <v>1199</v>
      </c>
      <c r="I299" s="18" t="s">
        <v>1135</v>
      </c>
      <c r="J299" s="18" t="s">
        <v>1060</v>
      </c>
      <c r="K299" s="18" t="s">
        <v>1243</v>
      </c>
      <c r="L299" s="18" t="s">
        <v>1143</v>
      </c>
      <c r="M299" s="18" t="s">
        <v>1825</v>
      </c>
      <c r="N299" s="18" t="s">
        <v>1127</v>
      </c>
      <c r="O299" s="18" t="s">
        <v>1169</v>
      </c>
      <c r="P299" s="18" t="s">
        <v>1218</v>
      </c>
      <c r="Q299" s="18" t="s">
        <v>1244</v>
      </c>
      <c r="R299" s="18" t="s">
        <v>1113</v>
      </c>
      <c r="S299" s="18" t="s">
        <v>1108</v>
      </c>
      <c r="T299" s="18" t="s">
        <v>1244</v>
      </c>
      <c r="U299" s="18" t="s">
        <v>1087</v>
      </c>
      <c r="V299" s="18" t="s">
        <v>1211</v>
      </c>
    </row>
    <row r="300" spans="1:22" x14ac:dyDescent="0.25">
      <c r="A300" s="3" t="s">
        <v>877</v>
      </c>
      <c r="B300" s="3" t="s">
        <v>1279</v>
      </c>
      <c r="C300" s="17" t="s">
        <v>1424</v>
      </c>
      <c r="D300" s="18" t="s">
        <v>1479</v>
      </c>
      <c r="E300" s="18" t="s">
        <v>1087</v>
      </c>
      <c r="F300" s="18" t="s">
        <v>1124</v>
      </c>
      <c r="G300" s="18" t="s">
        <v>1375</v>
      </c>
      <c r="H300" s="18" t="s">
        <v>1243</v>
      </c>
      <c r="I300" s="18" t="s">
        <v>1183</v>
      </c>
      <c r="J300" s="18" t="s">
        <v>1549</v>
      </c>
      <c r="K300" s="18" t="s">
        <v>1113</v>
      </c>
      <c r="L300" s="18" t="s">
        <v>1244</v>
      </c>
      <c r="M300" s="18" t="s">
        <v>1469</v>
      </c>
      <c r="N300" s="18" t="s">
        <v>1199</v>
      </c>
      <c r="O300" s="18" t="s">
        <v>1143</v>
      </c>
      <c r="P300" s="18" t="s">
        <v>1144</v>
      </c>
      <c r="Q300" s="18" t="s">
        <v>1199</v>
      </c>
      <c r="R300" s="18" t="s">
        <v>1199</v>
      </c>
      <c r="S300" s="18" t="s">
        <v>1199</v>
      </c>
      <c r="T300" s="18" t="s">
        <v>1232</v>
      </c>
      <c r="U300" s="18" t="s">
        <v>1157</v>
      </c>
      <c r="V300" s="18" t="s">
        <v>1211</v>
      </c>
    </row>
    <row r="301" spans="1:22" x14ac:dyDescent="0.25">
      <c r="A301" s="3" t="s">
        <v>878</v>
      </c>
      <c r="B301" s="3" t="s">
        <v>1245</v>
      </c>
      <c r="C301" s="17" t="s">
        <v>1826</v>
      </c>
      <c r="D301" s="18" t="s">
        <v>1331</v>
      </c>
      <c r="E301" s="18" t="s">
        <v>1167</v>
      </c>
      <c r="F301" s="18" t="s">
        <v>1227</v>
      </c>
      <c r="G301" s="18" t="s">
        <v>1275</v>
      </c>
      <c r="H301" s="18" t="s">
        <v>1170</v>
      </c>
      <c r="I301" s="18" t="s">
        <v>1241</v>
      </c>
      <c r="J301" s="18" t="s">
        <v>1437</v>
      </c>
      <c r="K301" s="18" t="s">
        <v>1170</v>
      </c>
      <c r="L301" s="18" t="s">
        <v>1170</v>
      </c>
      <c r="M301" s="18" t="s">
        <v>1763</v>
      </c>
      <c r="N301" s="18" t="s">
        <v>1232</v>
      </c>
      <c r="O301" s="18" t="s">
        <v>1081</v>
      </c>
      <c r="P301" s="18" t="s">
        <v>1127</v>
      </c>
      <c r="Q301" s="18" t="s">
        <v>1170</v>
      </c>
      <c r="R301" s="18" t="s">
        <v>1199</v>
      </c>
      <c r="S301" s="18" t="s">
        <v>1244</v>
      </c>
      <c r="T301" s="18" t="s">
        <v>1150</v>
      </c>
      <c r="U301" s="18" t="s">
        <v>1244</v>
      </c>
      <c r="V301" s="18" t="s">
        <v>1152</v>
      </c>
    </row>
    <row r="302" spans="1:22" x14ac:dyDescent="0.25">
      <c r="A302" s="3" t="s">
        <v>879</v>
      </c>
      <c r="B302" s="3" t="s">
        <v>1146</v>
      </c>
      <c r="C302" s="17" t="s">
        <v>1534</v>
      </c>
      <c r="D302" s="18" t="s">
        <v>1291</v>
      </c>
      <c r="E302" s="18" t="s">
        <v>1118</v>
      </c>
      <c r="F302" s="18" t="s">
        <v>1136</v>
      </c>
      <c r="G302" s="18" t="s">
        <v>1827</v>
      </c>
      <c r="H302" s="18" t="s">
        <v>1150</v>
      </c>
      <c r="I302" s="18" t="s">
        <v>1150</v>
      </c>
      <c r="J302" s="18" t="s">
        <v>1447</v>
      </c>
      <c r="K302" s="18" t="s">
        <v>1244</v>
      </c>
      <c r="L302" s="18" t="s">
        <v>1170</v>
      </c>
      <c r="M302" s="18" t="s">
        <v>1621</v>
      </c>
      <c r="N302" s="18" t="s">
        <v>1135</v>
      </c>
      <c r="O302" s="18" t="s">
        <v>1142</v>
      </c>
      <c r="P302" s="18" t="s">
        <v>1152</v>
      </c>
      <c r="Q302" s="18" t="s">
        <v>1254</v>
      </c>
      <c r="R302" s="18" t="s">
        <v>1170</v>
      </c>
      <c r="S302" s="18" t="s">
        <v>1123</v>
      </c>
      <c r="T302" s="18" t="s">
        <v>1243</v>
      </c>
      <c r="U302" s="18" t="s">
        <v>1144</v>
      </c>
      <c r="V302" s="18" t="s">
        <v>1152</v>
      </c>
    </row>
    <row r="303" spans="1:22" x14ac:dyDescent="0.25">
      <c r="A303" s="3" t="s">
        <v>880</v>
      </c>
      <c r="B303" s="3" t="s">
        <v>1445</v>
      </c>
      <c r="C303" s="17" t="s">
        <v>1374</v>
      </c>
      <c r="D303" s="18" t="s">
        <v>1365</v>
      </c>
      <c r="E303" s="18" t="s">
        <v>1087</v>
      </c>
      <c r="F303" s="18" t="s">
        <v>1168</v>
      </c>
      <c r="G303" s="18" t="s">
        <v>1120</v>
      </c>
      <c r="H303" s="18" t="s">
        <v>1170</v>
      </c>
      <c r="I303" s="18" t="s">
        <v>1324</v>
      </c>
      <c r="J303" s="18" t="s">
        <v>1472</v>
      </c>
      <c r="K303" s="18" t="s">
        <v>1123</v>
      </c>
      <c r="L303" s="18" t="s">
        <v>1123</v>
      </c>
      <c r="M303" s="18" t="s">
        <v>1823</v>
      </c>
      <c r="N303" s="18" t="s">
        <v>1123</v>
      </c>
      <c r="O303" s="18" t="s">
        <v>1092</v>
      </c>
      <c r="P303" s="18" t="s">
        <v>1102</v>
      </c>
      <c r="Q303" s="18" t="s">
        <v>1113</v>
      </c>
      <c r="R303" s="18" t="s">
        <v>1199</v>
      </c>
      <c r="S303" s="18" t="s">
        <v>1171</v>
      </c>
      <c r="T303" s="18" t="s">
        <v>1232</v>
      </c>
      <c r="U303" s="18" t="s">
        <v>1092</v>
      </c>
      <c r="V303" s="18" t="s">
        <v>1088</v>
      </c>
    </row>
    <row r="304" spans="1:22" x14ac:dyDescent="0.25">
      <c r="A304" s="3" t="s">
        <v>881</v>
      </c>
      <c r="B304" s="3" t="s">
        <v>1146</v>
      </c>
      <c r="C304" s="17" t="s">
        <v>1289</v>
      </c>
      <c r="D304" s="18" t="s">
        <v>1268</v>
      </c>
      <c r="E304" s="18" t="s">
        <v>1087</v>
      </c>
      <c r="F304" s="18" t="s">
        <v>1152</v>
      </c>
      <c r="G304" s="18" t="s">
        <v>1484</v>
      </c>
      <c r="H304" s="18" t="s">
        <v>1123</v>
      </c>
      <c r="I304" s="18" t="s">
        <v>1156</v>
      </c>
      <c r="J304" s="18" t="s">
        <v>1607</v>
      </c>
      <c r="K304" s="18" t="s">
        <v>1108</v>
      </c>
      <c r="L304" s="18" t="s">
        <v>1254</v>
      </c>
      <c r="M304" s="18" t="s">
        <v>1448</v>
      </c>
      <c r="N304" s="18" t="s">
        <v>1123</v>
      </c>
      <c r="O304" s="18" t="s">
        <v>1087</v>
      </c>
      <c r="P304" s="18" t="s">
        <v>1155</v>
      </c>
      <c r="Q304" s="18" t="s">
        <v>1108</v>
      </c>
      <c r="R304" s="18" t="s">
        <v>1170</v>
      </c>
      <c r="S304" s="18" t="s">
        <v>1123</v>
      </c>
      <c r="T304" s="18" t="s">
        <v>1232</v>
      </c>
      <c r="U304" s="18" t="s">
        <v>1127</v>
      </c>
      <c r="V304" s="18" t="s">
        <v>1088</v>
      </c>
    </row>
    <row r="305" spans="1:22" x14ac:dyDescent="0.25">
      <c r="A305" s="3" t="s">
        <v>882</v>
      </c>
      <c r="B305" s="3" t="s">
        <v>1342</v>
      </c>
      <c r="C305" s="17" t="s">
        <v>1337</v>
      </c>
      <c r="D305" s="18" t="s">
        <v>1237</v>
      </c>
      <c r="E305" s="18" t="s">
        <v>1156</v>
      </c>
      <c r="F305" s="18" t="s">
        <v>1088</v>
      </c>
      <c r="G305" s="18" t="s">
        <v>1536</v>
      </c>
      <c r="H305" s="18" t="s">
        <v>1199</v>
      </c>
      <c r="I305" s="18" t="s">
        <v>1254</v>
      </c>
      <c r="J305" s="18" t="s">
        <v>1581</v>
      </c>
      <c r="K305" s="18" t="s">
        <v>1113</v>
      </c>
      <c r="L305" s="18" t="s">
        <v>1108</v>
      </c>
      <c r="M305" s="18" t="s">
        <v>1704</v>
      </c>
      <c r="N305" s="18" t="s">
        <v>1157</v>
      </c>
      <c r="O305" s="18" t="s">
        <v>1285</v>
      </c>
      <c r="P305" s="18" t="s">
        <v>1091</v>
      </c>
      <c r="Q305" s="18" t="s">
        <v>1170</v>
      </c>
      <c r="R305" s="18" t="s">
        <v>1199</v>
      </c>
      <c r="S305" s="18" t="s">
        <v>1171</v>
      </c>
      <c r="T305" s="18" t="s">
        <v>1093</v>
      </c>
      <c r="U305" s="18" t="s">
        <v>1167</v>
      </c>
      <c r="V305" s="18" t="s">
        <v>1088</v>
      </c>
    </row>
    <row r="306" spans="1:22" x14ac:dyDescent="0.25">
      <c r="A306" s="3" t="s">
        <v>883</v>
      </c>
      <c r="B306" s="3" t="s">
        <v>1390</v>
      </c>
      <c r="C306" s="17" t="s">
        <v>1650</v>
      </c>
      <c r="D306" s="18" t="s">
        <v>1327</v>
      </c>
      <c r="E306" s="18" t="s">
        <v>1092</v>
      </c>
      <c r="F306" s="18" t="s">
        <v>1140</v>
      </c>
      <c r="G306" s="18" t="s">
        <v>1471</v>
      </c>
      <c r="H306" s="18" t="s">
        <v>1113</v>
      </c>
      <c r="I306" s="18" t="s">
        <v>1221</v>
      </c>
      <c r="J306" s="18" t="s">
        <v>1475</v>
      </c>
      <c r="K306" s="18" t="s">
        <v>1199</v>
      </c>
      <c r="L306" s="18" t="s">
        <v>1123</v>
      </c>
      <c r="M306" s="18" t="s">
        <v>1828</v>
      </c>
      <c r="N306" s="18" t="s">
        <v>1176</v>
      </c>
      <c r="O306" s="18" t="s">
        <v>1081</v>
      </c>
      <c r="P306" s="18" t="s">
        <v>1157</v>
      </c>
      <c r="Q306" s="18" t="s">
        <v>1324</v>
      </c>
      <c r="R306" s="18" t="s">
        <v>1108</v>
      </c>
      <c r="S306" s="18" t="s">
        <v>1199</v>
      </c>
      <c r="T306" s="18" t="s">
        <v>1150</v>
      </c>
      <c r="U306" s="18" t="s">
        <v>1123</v>
      </c>
      <c r="V306" s="18" t="s">
        <v>1088</v>
      </c>
    </row>
    <row r="307" spans="1:22" x14ac:dyDescent="0.25">
      <c r="A307" s="3" t="s">
        <v>884</v>
      </c>
      <c r="B307" s="3" t="s">
        <v>1305</v>
      </c>
      <c r="C307" s="17" t="s">
        <v>1829</v>
      </c>
      <c r="D307" s="18" t="s">
        <v>1522</v>
      </c>
      <c r="E307" s="18" t="s">
        <v>1087</v>
      </c>
      <c r="F307" s="18" t="s">
        <v>1218</v>
      </c>
      <c r="G307" s="18" t="s">
        <v>1760</v>
      </c>
      <c r="H307" s="18" t="s">
        <v>1199</v>
      </c>
      <c r="I307" s="18" t="s">
        <v>1081</v>
      </c>
      <c r="J307" s="18" t="s">
        <v>1275</v>
      </c>
      <c r="K307" s="18" t="s">
        <v>1170</v>
      </c>
      <c r="L307" s="18" t="s">
        <v>1254</v>
      </c>
      <c r="M307" s="18" t="s">
        <v>1492</v>
      </c>
      <c r="N307" s="18" t="s">
        <v>1093</v>
      </c>
      <c r="O307" s="18" t="s">
        <v>1170</v>
      </c>
      <c r="P307" s="18" t="s">
        <v>1254</v>
      </c>
      <c r="Q307" s="18" t="s">
        <v>1170</v>
      </c>
      <c r="R307" s="18" t="s">
        <v>1244</v>
      </c>
      <c r="S307" s="18" t="s">
        <v>1232</v>
      </c>
      <c r="T307" s="18" t="s">
        <v>1150</v>
      </c>
      <c r="U307" s="18" t="s">
        <v>1171</v>
      </c>
      <c r="V307" s="18" t="s">
        <v>1140</v>
      </c>
    </row>
    <row r="308" spans="1:22" x14ac:dyDescent="0.25">
      <c r="A308" s="3" t="s">
        <v>885</v>
      </c>
      <c r="B308" s="3" t="s">
        <v>1245</v>
      </c>
      <c r="C308" s="17" t="s">
        <v>1274</v>
      </c>
      <c r="D308" s="18" t="s">
        <v>1319</v>
      </c>
      <c r="E308" s="18" t="s">
        <v>1144</v>
      </c>
      <c r="F308" s="18" t="s">
        <v>1252</v>
      </c>
      <c r="G308" s="18" t="s">
        <v>1830</v>
      </c>
      <c r="H308" s="18" t="s">
        <v>1176</v>
      </c>
      <c r="I308" s="18" t="s">
        <v>1093</v>
      </c>
      <c r="J308" s="18" t="s">
        <v>1437</v>
      </c>
      <c r="K308" s="18" t="s">
        <v>1081</v>
      </c>
      <c r="L308" s="18" t="s">
        <v>1087</v>
      </c>
      <c r="M308" s="18" t="s">
        <v>1384</v>
      </c>
      <c r="N308" s="18" t="s">
        <v>1081</v>
      </c>
      <c r="O308" s="18" t="s">
        <v>1213</v>
      </c>
      <c r="P308" s="18" t="s">
        <v>1227</v>
      </c>
      <c r="Q308" s="18" t="s">
        <v>1113</v>
      </c>
      <c r="R308" s="18" t="s">
        <v>1113</v>
      </c>
      <c r="S308" s="18" t="s">
        <v>1171</v>
      </c>
      <c r="T308" s="18" t="s">
        <v>1170</v>
      </c>
      <c r="U308" s="18" t="s">
        <v>1127</v>
      </c>
      <c r="V308" s="18" t="s">
        <v>1140</v>
      </c>
    </row>
    <row r="309" spans="1:22" x14ac:dyDescent="0.25">
      <c r="A309" s="3" t="s">
        <v>886</v>
      </c>
      <c r="B309" s="3" t="s">
        <v>1360</v>
      </c>
      <c r="C309" s="17" t="s">
        <v>1114</v>
      </c>
      <c r="D309" s="18" t="s">
        <v>1463</v>
      </c>
      <c r="E309" s="18" t="s">
        <v>1144</v>
      </c>
      <c r="F309" s="18" t="s">
        <v>1201</v>
      </c>
      <c r="G309" s="18" t="s">
        <v>1471</v>
      </c>
      <c r="H309" s="18" t="s">
        <v>1232</v>
      </c>
      <c r="I309" s="18" t="s">
        <v>1081</v>
      </c>
      <c r="J309" s="18" t="s">
        <v>1500</v>
      </c>
      <c r="K309" s="18" t="s">
        <v>1108</v>
      </c>
      <c r="L309" s="18" t="s">
        <v>1157</v>
      </c>
      <c r="M309" s="18" t="s">
        <v>1831</v>
      </c>
      <c r="N309" s="18" t="s">
        <v>1157</v>
      </c>
      <c r="O309" s="18" t="s">
        <v>1135</v>
      </c>
      <c r="P309" s="18" t="s">
        <v>1169</v>
      </c>
      <c r="Q309" s="18" t="s">
        <v>1243</v>
      </c>
      <c r="R309" s="18" t="s">
        <v>1243</v>
      </c>
      <c r="S309" s="18" t="s">
        <v>1113</v>
      </c>
      <c r="T309" s="18" t="s">
        <v>1232</v>
      </c>
      <c r="U309" s="18" t="s">
        <v>1156</v>
      </c>
      <c r="V309" s="18" t="s">
        <v>1140</v>
      </c>
    </row>
    <row r="310" spans="1:22" x14ac:dyDescent="0.25">
      <c r="A310" s="3" t="s">
        <v>887</v>
      </c>
      <c r="B310" s="3" t="s">
        <v>1390</v>
      </c>
      <c r="C310" s="17" t="s">
        <v>1739</v>
      </c>
      <c r="D310" s="18" t="s">
        <v>1813</v>
      </c>
      <c r="E310" s="18" t="s">
        <v>1144</v>
      </c>
      <c r="F310" s="18" t="s">
        <v>1168</v>
      </c>
      <c r="G310" s="18" t="s">
        <v>1629</v>
      </c>
      <c r="H310" s="18" t="s">
        <v>1199</v>
      </c>
      <c r="I310" s="18" t="s">
        <v>1127</v>
      </c>
      <c r="J310" s="18" t="s">
        <v>1558</v>
      </c>
      <c r="K310" s="18" t="s">
        <v>1108</v>
      </c>
      <c r="L310" s="18" t="s">
        <v>1243</v>
      </c>
      <c r="M310" s="18" t="s">
        <v>1832</v>
      </c>
      <c r="N310" s="18" t="s">
        <v>1170</v>
      </c>
      <c r="O310" s="18" t="s">
        <v>1241</v>
      </c>
      <c r="P310" s="18" t="s">
        <v>1082</v>
      </c>
      <c r="Q310" s="18" t="s">
        <v>1157</v>
      </c>
      <c r="R310" s="18" t="s">
        <v>1113</v>
      </c>
      <c r="S310" s="18" t="s">
        <v>1170</v>
      </c>
      <c r="T310" s="18" t="s">
        <v>1171</v>
      </c>
      <c r="U310" s="18" t="s">
        <v>1081</v>
      </c>
      <c r="V310" s="18" t="s">
        <v>1140</v>
      </c>
    </row>
    <row r="311" spans="1:22" x14ac:dyDescent="0.25">
      <c r="A311" s="3" t="s">
        <v>888</v>
      </c>
      <c r="B311" s="3" t="s">
        <v>1146</v>
      </c>
      <c r="C311" s="17" t="s">
        <v>1833</v>
      </c>
      <c r="D311" s="18" t="s">
        <v>1506</v>
      </c>
      <c r="E311" s="18" t="s">
        <v>1087</v>
      </c>
      <c r="F311" s="18" t="s">
        <v>1211</v>
      </c>
      <c r="G311" s="18" t="s">
        <v>1301</v>
      </c>
      <c r="H311" s="18" t="s">
        <v>1123</v>
      </c>
      <c r="I311" s="18" t="s">
        <v>1143</v>
      </c>
      <c r="J311" s="18" t="s">
        <v>1676</v>
      </c>
      <c r="K311" s="18" t="s">
        <v>1108</v>
      </c>
      <c r="L311" s="18" t="s">
        <v>1081</v>
      </c>
      <c r="M311" s="18" t="s">
        <v>1706</v>
      </c>
      <c r="N311" s="18" t="s">
        <v>1108</v>
      </c>
      <c r="O311" s="18" t="s">
        <v>1254</v>
      </c>
      <c r="P311" s="18" t="s">
        <v>1092</v>
      </c>
      <c r="Q311" s="18" t="s">
        <v>1243</v>
      </c>
      <c r="R311" s="18" t="s">
        <v>1127</v>
      </c>
      <c r="S311" s="18" t="s">
        <v>1171</v>
      </c>
      <c r="T311" s="18" t="s">
        <v>1176</v>
      </c>
      <c r="U311" s="18" t="s">
        <v>1254</v>
      </c>
      <c r="V311" s="18" t="s">
        <v>1140</v>
      </c>
    </row>
    <row r="312" spans="1:22" x14ac:dyDescent="0.25">
      <c r="A312" s="3" t="s">
        <v>889</v>
      </c>
      <c r="B312" s="3" t="s">
        <v>1305</v>
      </c>
      <c r="C312" s="17" t="s">
        <v>1702</v>
      </c>
      <c r="D312" s="18" t="s">
        <v>1675</v>
      </c>
      <c r="E312" s="18" t="s">
        <v>1135</v>
      </c>
      <c r="F312" s="18" t="s">
        <v>1201</v>
      </c>
      <c r="G312" s="18" t="s">
        <v>1400</v>
      </c>
      <c r="H312" s="18" t="s">
        <v>1123</v>
      </c>
      <c r="I312" s="18" t="s">
        <v>1087</v>
      </c>
      <c r="J312" s="18" t="s">
        <v>1566</v>
      </c>
      <c r="K312" s="18" t="s">
        <v>1254</v>
      </c>
      <c r="L312" s="18" t="s">
        <v>1167</v>
      </c>
      <c r="M312" s="18" t="s">
        <v>1821</v>
      </c>
      <c r="N312" s="18" t="s">
        <v>1123</v>
      </c>
      <c r="O312" s="18" t="s">
        <v>1102</v>
      </c>
      <c r="P312" s="18" t="s">
        <v>1230</v>
      </c>
      <c r="Q312" s="18" t="s">
        <v>1254</v>
      </c>
      <c r="R312" s="18" t="s">
        <v>1157</v>
      </c>
      <c r="S312" s="18" t="s">
        <v>1254</v>
      </c>
      <c r="T312" s="18" t="s">
        <v>1232</v>
      </c>
      <c r="U312" s="18" t="s">
        <v>1102</v>
      </c>
      <c r="V312" s="18" t="s">
        <v>1140</v>
      </c>
    </row>
    <row r="313" spans="1:22" x14ac:dyDescent="0.25">
      <c r="A313" s="3" t="s">
        <v>890</v>
      </c>
      <c r="B313" s="3" t="s">
        <v>1245</v>
      </c>
      <c r="C313" s="17" t="s">
        <v>1449</v>
      </c>
      <c r="D313" s="18" t="s">
        <v>1350</v>
      </c>
      <c r="E313" s="18" t="s">
        <v>1092</v>
      </c>
      <c r="F313" s="18" t="s">
        <v>1082</v>
      </c>
      <c r="G313" s="18" t="s">
        <v>1827</v>
      </c>
      <c r="H313" s="18" t="s">
        <v>1093</v>
      </c>
      <c r="I313" s="18" t="s">
        <v>1244</v>
      </c>
      <c r="J313" s="18" t="s">
        <v>1375</v>
      </c>
      <c r="K313" s="18" t="s">
        <v>1170</v>
      </c>
      <c r="L313" s="18" t="s">
        <v>1243</v>
      </c>
      <c r="M313" s="18" t="s">
        <v>1503</v>
      </c>
      <c r="N313" s="18" t="s">
        <v>1157</v>
      </c>
      <c r="O313" s="18" t="s">
        <v>1087</v>
      </c>
      <c r="P313" s="18" t="s">
        <v>1241</v>
      </c>
      <c r="Q313" s="18" t="s">
        <v>1108</v>
      </c>
      <c r="R313" s="18" t="s">
        <v>1123</v>
      </c>
      <c r="S313" s="18" t="s">
        <v>1113</v>
      </c>
      <c r="T313" s="18" t="s">
        <v>1113</v>
      </c>
      <c r="U313" s="18" t="s">
        <v>1135</v>
      </c>
      <c r="V313" s="18" t="s">
        <v>1140</v>
      </c>
    </row>
    <row r="314" spans="1:22" x14ac:dyDescent="0.25">
      <c r="A314" s="3" t="s">
        <v>891</v>
      </c>
      <c r="B314" s="3" t="s">
        <v>1146</v>
      </c>
      <c r="C314" s="17" t="s">
        <v>1460</v>
      </c>
      <c r="D314" s="18" t="s">
        <v>1177</v>
      </c>
      <c r="E314" s="18" t="s">
        <v>1221</v>
      </c>
      <c r="F314" s="18" t="s">
        <v>1201</v>
      </c>
      <c r="G314" s="18" t="s">
        <v>1834</v>
      </c>
      <c r="H314" s="18" t="s">
        <v>1150</v>
      </c>
      <c r="I314" s="18" t="s">
        <v>1093</v>
      </c>
      <c r="J314" s="18" t="s">
        <v>1345</v>
      </c>
      <c r="K314" s="18" t="s">
        <v>1171</v>
      </c>
      <c r="L314" s="18" t="s">
        <v>1113</v>
      </c>
      <c r="M314" s="18" t="s">
        <v>1835</v>
      </c>
      <c r="N314" s="18" t="s">
        <v>1243</v>
      </c>
      <c r="O314" s="18" t="s">
        <v>1324</v>
      </c>
      <c r="P314" s="18" t="s">
        <v>1142</v>
      </c>
      <c r="Q314" s="18" t="s">
        <v>1244</v>
      </c>
      <c r="R314" s="18" t="s">
        <v>1199</v>
      </c>
      <c r="S314" s="18" t="s">
        <v>1113</v>
      </c>
      <c r="T314" s="18" t="s">
        <v>1123</v>
      </c>
      <c r="U314" s="18" t="s">
        <v>1127</v>
      </c>
      <c r="V314" s="18" t="s">
        <v>1231</v>
      </c>
    </row>
    <row r="315" spans="1:22" x14ac:dyDescent="0.25">
      <c r="A315" s="3" t="s">
        <v>729</v>
      </c>
      <c r="B315" s="3" t="s">
        <v>1390</v>
      </c>
      <c r="C315" s="17" t="s">
        <v>1223</v>
      </c>
      <c r="D315" s="18" t="s">
        <v>1148</v>
      </c>
      <c r="E315" s="18" t="s">
        <v>1087</v>
      </c>
      <c r="F315" s="18" t="s">
        <v>1091</v>
      </c>
      <c r="G315" s="18" t="s">
        <v>1080</v>
      </c>
      <c r="H315" s="18" t="s">
        <v>1123</v>
      </c>
      <c r="I315" s="18" t="s">
        <v>1167</v>
      </c>
      <c r="J315" s="18" t="s">
        <v>1224</v>
      </c>
      <c r="K315" s="18" t="s">
        <v>1244</v>
      </c>
      <c r="L315" s="18" t="s">
        <v>1081</v>
      </c>
      <c r="M315" s="18" t="s">
        <v>1836</v>
      </c>
      <c r="N315" s="18" t="s">
        <v>1232</v>
      </c>
      <c r="O315" s="18" t="s">
        <v>1094</v>
      </c>
      <c r="P315" s="18" t="s">
        <v>1285</v>
      </c>
      <c r="Q315" s="18" t="s">
        <v>1170</v>
      </c>
      <c r="R315" s="18" t="s">
        <v>1170</v>
      </c>
      <c r="S315" s="18" t="s">
        <v>1113</v>
      </c>
      <c r="T315" s="18" t="s">
        <v>1171</v>
      </c>
      <c r="U315" s="18" t="s">
        <v>1135</v>
      </c>
      <c r="V315" s="18" t="s">
        <v>1231</v>
      </c>
    </row>
    <row r="316" spans="1:22" x14ac:dyDescent="0.25">
      <c r="A316" s="3" t="s">
        <v>730</v>
      </c>
      <c r="B316" s="3" t="s">
        <v>1346</v>
      </c>
      <c r="C316" s="17" t="s">
        <v>1097</v>
      </c>
      <c r="D316" s="18" t="s">
        <v>1268</v>
      </c>
      <c r="E316" s="18" t="s">
        <v>1156</v>
      </c>
      <c r="F316" s="18" t="s">
        <v>1091</v>
      </c>
      <c r="G316" s="18" t="s">
        <v>1837</v>
      </c>
      <c r="H316" s="18" t="s">
        <v>1150</v>
      </c>
      <c r="I316" s="18" t="s">
        <v>1150</v>
      </c>
      <c r="J316" s="18" t="s">
        <v>1447</v>
      </c>
      <c r="K316" s="18" t="s">
        <v>1113</v>
      </c>
      <c r="L316" s="18" t="s">
        <v>1170</v>
      </c>
      <c r="M316" s="18" t="s">
        <v>1819</v>
      </c>
      <c r="N316" s="18" t="s">
        <v>1127</v>
      </c>
      <c r="O316" s="18" t="s">
        <v>1265</v>
      </c>
      <c r="P316" s="18" t="s">
        <v>1140</v>
      </c>
      <c r="Q316" s="18" t="s">
        <v>1199</v>
      </c>
      <c r="R316" s="18" t="s">
        <v>1108</v>
      </c>
      <c r="S316" s="18" t="s">
        <v>1171</v>
      </c>
      <c r="T316" s="18" t="s">
        <v>1244</v>
      </c>
      <c r="U316" s="18" t="s">
        <v>1167</v>
      </c>
      <c r="V316" s="18" t="s">
        <v>1231</v>
      </c>
    </row>
    <row r="317" spans="1:22" x14ac:dyDescent="0.25">
      <c r="A317" s="3" t="s">
        <v>892</v>
      </c>
      <c r="B317" s="3" t="s">
        <v>1245</v>
      </c>
      <c r="C317" s="17" t="s">
        <v>1677</v>
      </c>
      <c r="D317" s="18" t="s">
        <v>1463</v>
      </c>
      <c r="E317" s="18" t="s">
        <v>1156</v>
      </c>
      <c r="F317" s="18" t="s">
        <v>1231</v>
      </c>
      <c r="G317" s="18" t="s">
        <v>1412</v>
      </c>
      <c r="H317" s="18" t="s">
        <v>1176</v>
      </c>
      <c r="I317" s="18" t="s">
        <v>1171</v>
      </c>
      <c r="J317" s="18" t="s">
        <v>1353</v>
      </c>
      <c r="K317" s="18" t="s">
        <v>1113</v>
      </c>
      <c r="L317" s="18" t="s">
        <v>1243</v>
      </c>
      <c r="M317" s="18" t="s">
        <v>1732</v>
      </c>
      <c r="N317" s="18" t="s">
        <v>1108</v>
      </c>
      <c r="O317" s="18" t="s">
        <v>1158</v>
      </c>
      <c r="P317" s="18" t="s">
        <v>1265</v>
      </c>
      <c r="Q317" s="18" t="s">
        <v>1244</v>
      </c>
      <c r="R317" s="18" t="s">
        <v>1123</v>
      </c>
      <c r="S317" s="18" t="s">
        <v>1199</v>
      </c>
      <c r="T317" s="18" t="s">
        <v>1232</v>
      </c>
      <c r="U317" s="18" t="s">
        <v>1127</v>
      </c>
      <c r="V317" s="18" t="s">
        <v>1231</v>
      </c>
    </row>
    <row r="318" spans="1:22" x14ac:dyDescent="0.25">
      <c r="A318" s="3" t="s">
        <v>893</v>
      </c>
      <c r="B318" s="3" t="s">
        <v>1295</v>
      </c>
      <c r="C318" s="17" t="s">
        <v>1702</v>
      </c>
      <c r="D318" s="18" t="s">
        <v>1373</v>
      </c>
      <c r="E318" s="18" t="s">
        <v>1144</v>
      </c>
      <c r="F318" s="18" t="s">
        <v>1091</v>
      </c>
      <c r="G318" s="18" t="s">
        <v>1370</v>
      </c>
      <c r="H318" s="18" t="s">
        <v>1232</v>
      </c>
      <c r="I318" s="18" t="s">
        <v>1170</v>
      </c>
      <c r="J318" s="18" t="s">
        <v>1497</v>
      </c>
      <c r="K318" s="18" t="s">
        <v>1108</v>
      </c>
      <c r="L318" s="18" t="s">
        <v>1081</v>
      </c>
      <c r="M318" s="18" t="s">
        <v>1655</v>
      </c>
      <c r="N318" s="18" t="s">
        <v>1170</v>
      </c>
      <c r="O318" s="18" t="s">
        <v>1102</v>
      </c>
      <c r="P318" s="18" t="s">
        <v>1183</v>
      </c>
      <c r="Q318" s="18" t="s">
        <v>1113</v>
      </c>
      <c r="R318" s="18" t="s">
        <v>1244</v>
      </c>
      <c r="S318" s="18" t="s">
        <v>1171</v>
      </c>
      <c r="T318" s="18" t="s">
        <v>1199</v>
      </c>
      <c r="U318" s="18" t="s">
        <v>1167</v>
      </c>
      <c r="V318" s="18" t="s">
        <v>1231</v>
      </c>
    </row>
    <row r="319" spans="1:22" x14ac:dyDescent="0.25">
      <c r="A319" s="3" t="s">
        <v>731</v>
      </c>
      <c r="B319" s="3" t="s">
        <v>1367</v>
      </c>
      <c r="C319" s="17" t="s">
        <v>1296</v>
      </c>
      <c r="D319" s="18" t="s">
        <v>1479</v>
      </c>
      <c r="E319" s="18" t="s">
        <v>1144</v>
      </c>
      <c r="F319" s="18" t="s">
        <v>1109</v>
      </c>
      <c r="G319" s="18" t="s">
        <v>1377</v>
      </c>
      <c r="H319" s="18" t="s">
        <v>1171</v>
      </c>
      <c r="I319" s="18" t="s">
        <v>1135</v>
      </c>
      <c r="J319" s="18" t="s">
        <v>1159</v>
      </c>
      <c r="K319" s="18" t="s">
        <v>1108</v>
      </c>
      <c r="L319" s="18" t="s">
        <v>1081</v>
      </c>
      <c r="M319" s="18" t="s">
        <v>1838</v>
      </c>
      <c r="N319" s="18" t="s">
        <v>1199</v>
      </c>
      <c r="O319" s="18" t="s">
        <v>1135</v>
      </c>
      <c r="P319" s="18" t="s">
        <v>1156</v>
      </c>
      <c r="Q319" s="18" t="s">
        <v>1170</v>
      </c>
      <c r="R319" s="18" t="s">
        <v>1170</v>
      </c>
      <c r="S319" s="18" t="s">
        <v>1199</v>
      </c>
      <c r="T319" s="18" t="s">
        <v>1171</v>
      </c>
      <c r="U319" s="18" t="s">
        <v>1167</v>
      </c>
      <c r="V319" s="18" t="s">
        <v>1231</v>
      </c>
    </row>
    <row r="320" spans="1:22" x14ac:dyDescent="0.25">
      <c r="A320" s="3" t="s">
        <v>894</v>
      </c>
      <c r="B320" s="3" t="s">
        <v>1194</v>
      </c>
      <c r="C320" s="17" t="s">
        <v>1839</v>
      </c>
      <c r="D320" s="18" t="s">
        <v>1742</v>
      </c>
      <c r="E320" s="18" t="s">
        <v>1087</v>
      </c>
      <c r="F320" s="18" t="s">
        <v>1152</v>
      </c>
      <c r="G320" s="18" t="s">
        <v>1077</v>
      </c>
      <c r="H320" s="18" t="s">
        <v>1199</v>
      </c>
      <c r="I320" s="18" t="s">
        <v>1127</v>
      </c>
      <c r="J320" s="18" t="s">
        <v>1665</v>
      </c>
      <c r="K320" s="18" t="s">
        <v>1108</v>
      </c>
      <c r="L320" s="18" t="s">
        <v>1087</v>
      </c>
      <c r="M320" s="18" t="s">
        <v>1392</v>
      </c>
      <c r="N320" s="18" t="s">
        <v>1199</v>
      </c>
      <c r="O320" s="18" t="s">
        <v>1144</v>
      </c>
      <c r="P320" s="18" t="s">
        <v>1155</v>
      </c>
      <c r="Q320" s="18" t="s">
        <v>1152</v>
      </c>
      <c r="R320" s="18" t="s">
        <v>1221</v>
      </c>
      <c r="S320" s="18" t="s">
        <v>1113</v>
      </c>
      <c r="T320" s="18" t="s">
        <v>1150</v>
      </c>
      <c r="U320" s="18" t="s">
        <v>1118</v>
      </c>
      <c r="V320" s="18" t="s">
        <v>1231</v>
      </c>
    </row>
    <row r="321" spans="1:22" x14ac:dyDescent="0.25">
      <c r="A321" s="3" t="s">
        <v>895</v>
      </c>
      <c r="B321" s="3" t="s">
        <v>1245</v>
      </c>
      <c r="C321" s="17" t="s">
        <v>1337</v>
      </c>
      <c r="D321" s="18" t="s">
        <v>1737</v>
      </c>
      <c r="E321" s="18" t="s">
        <v>1135</v>
      </c>
      <c r="F321" s="18" t="s">
        <v>1164</v>
      </c>
      <c r="G321" s="18" t="s">
        <v>1527</v>
      </c>
      <c r="H321" s="18" t="s">
        <v>1244</v>
      </c>
      <c r="I321" s="18" t="s">
        <v>1221</v>
      </c>
      <c r="J321" s="18" t="s">
        <v>1224</v>
      </c>
      <c r="K321" s="18" t="s">
        <v>1108</v>
      </c>
      <c r="L321" s="18" t="s">
        <v>1243</v>
      </c>
      <c r="M321" s="18" t="s">
        <v>1609</v>
      </c>
      <c r="N321" s="18" t="s">
        <v>1232</v>
      </c>
      <c r="O321" s="18" t="s">
        <v>1087</v>
      </c>
      <c r="P321" s="18" t="s">
        <v>1156</v>
      </c>
      <c r="Q321" s="18" t="s">
        <v>1155</v>
      </c>
      <c r="R321" s="18" t="s">
        <v>1143</v>
      </c>
      <c r="S321" s="18" t="s">
        <v>1244</v>
      </c>
      <c r="T321" s="18" t="s">
        <v>1176</v>
      </c>
      <c r="U321" s="18" t="s">
        <v>1127</v>
      </c>
      <c r="V321" s="18" t="s">
        <v>1201</v>
      </c>
    </row>
    <row r="322" spans="1:22" x14ac:dyDescent="0.25">
      <c r="A322" s="3" t="s">
        <v>896</v>
      </c>
      <c r="B322" s="3" t="s">
        <v>1204</v>
      </c>
      <c r="C322" s="17" t="s">
        <v>1432</v>
      </c>
      <c r="D322" s="18" t="s">
        <v>1542</v>
      </c>
      <c r="E322" s="18" t="s">
        <v>1167</v>
      </c>
      <c r="F322" s="18" t="s">
        <v>1231</v>
      </c>
      <c r="G322" s="18" t="s">
        <v>1206</v>
      </c>
      <c r="H322" s="18" t="s">
        <v>1113</v>
      </c>
      <c r="I322" s="18" t="s">
        <v>1155</v>
      </c>
      <c r="J322" s="18" t="s">
        <v>1250</v>
      </c>
      <c r="K322" s="18" t="s">
        <v>1244</v>
      </c>
      <c r="L322" s="18" t="s">
        <v>1170</v>
      </c>
      <c r="M322" s="18" t="s">
        <v>1372</v>
      </c>
      <c r="N322" s="18" t="s">
        <v>1171</v>
      </c>
      <c r="O322" s="18" t="s">
        <v>1254</v>
      </c>
      <c r="P322" s="18" t="s">
        <v>1143</v>
      </c>
      <c r="Q322" s="18" t="s">
        <v>1265</v>
      </c>
      <c r="R322" s="18" t="s">
        <v>1254</v>
      </c>
      <c r="S322" s="18" t="s">
        <v>1143</v>
      </c>
      <c r="T322" s="18" t="s">
        <v>1176</v>
      </c>
      <c r="U322" s="18" t="s">
        <v>1094</v>
      </c>
      <c r="V322" s="18" t="s">
        <v>1201</v>
      </c>
    </row>
    <row r="323" spans="1:22" x14ac:dyDescent="0.25">
      <c r="A323" s="3" t="s">
        <v>897</v>
      </c>
      <c r="B323" s="3" t="s">
        <v>1367</v>
      </c>
      <c r="C323" s="17" t="s">
        <v>1686</v>
      </c>
      <c r="D323" s="18" t="s">
        <v>1434</v>
      </c>
      <c r="E323" s="18" t="s">
        <v>1144</v>
      </c>
      <c r="F323" s="18" t="s">
        <v>1140</v>
      </c>
      <c r="G323" s="18" t="s">
        <v>1685</v>
      </c>
      <c r="H323" s="18" t="s">
        <v>1123</v>
      </c>
      <c r="I323" s="18" t="s">
        <v>1156</v>
      </c>
      <c r="J323" s="18" t="s">
        <v>1547</v>
      </c>
      <c r="K323" s="18" t="s">
        <v>1123</v>
      </c>
      <c r="L323" s="18" t="s">
        <v>1108</v>
      </c>
      <c r="M323" s="18" t="s">
        <v>1384</v>
      </c>
      <c r="N323" s="18" t="s">
        <v>1093</v>
      </c>
      <c r="O323" s="18" t="s">
        <v>1170</v>
      </c>
      <c r="P323" s="18" t="s">
        <v>1254</v>
      </c>
      <c r="Q323" s="18" t="s">
        <v>1167</v>
      </c>
      <c r="R323" s="18" t="s">
        <v>1199</v>
      </c>
      <c r="S323" s="18" t="s">
        <v>1232</v>
      </c>
      <c r="T323" s="18" t="s">
        <v>1150</v>
      </c>
      <c r="U323" s="18" t="s">
        <v>1123</v>
      </c>
      <c r="V323" s="18" t="s">
        <v>1201</v>
      </c>
    </row>
    <row r="324" spans="1:22" x14ac:dyDescent="0.25">
      <c r="A324" s="3" t="s">
        <v>898</v>
      </c>
      <c r="B324" s="3" t="s">
        <v>1409</v>
      </c>
      <c r="C324" s="17" t="s">
        <v>1840</v>
      </c>
      <c r="D324" s="18" t="s">
        <v>1345</v>
      </c>
      <c r="E324" s="18" t="s">
        <v>1144</v>
      </c>
      <c r="F324" s="18" t="s">
        <v>1191</v>
      </c>
      <c r="G324" s="18" t="s">
        <v>1841</v>
      </c>
      <c r="H324" s="18" t="s">
        <v>1108</v>
      </c>
      <c r="I324" s="18" t="s">
        <v>1087</v>
      </c>
      <c r="J324" s="18" t="s">
        <v>1722</v>
      </c>
      <c r="K324" s="18" t="s">
        <v>1150</v>
      </c>
      <c r="L324" s="18" t="s">
        <v>1150</v>
      </c>
      <c r="M324" s="18" t="s">
        <v>1763</v>
      </c>
      <c r="N324" s="18" t="s">
        <v>1176</v>
      </c>
      <c r="O324" s="18" t="s">
        <v>1254</v>
      </c>
      <c r="P324" s="18" t="s">
        <v>1157</v>
      </c>
      <c r="Q324" s="18" t="s">
        <v>1171</v>
      </c>
      <c r="R324" s="18" t="s">
        <v>1171</v>
      </c>
      <c r="S324" s="18" t="s">
        <v>1176</v>
      </c>
      <c r="T324" s="18" t="s">
        <v>1232</v>
      </c>
      <c r="U324" s="18" t="s">
        <v>1113</v>
      </c>
      <c r="V324" s="18" t="s">
        <v>1227</v>
      </c>
    </row>
    <row r="325" spans="1:22" x14ac:dyDescent="0.25">
      <c r="A325" s="3" t="s">
        <v>899</v>
      </c>
      <c r="B325" s="3" t="s">
        <v>1431</v>
      </c>
      <c r="C325" s="17" t="s">
        <v>1374</v>
      </c>
      <c r="D325" s="18" t="s">
        <v>1373</v>
      </c>
      <c r="E325" s="18" t="s">
        <v>1156</v>
      </c>
      <c r="F325" s="18" t="s">
        <v>1109</v>
      </c>
      <c r="G325" s="18" t="s">
        <v>1641</v>
      </c>
      <c r="H325" s="18" t="s">
        <v>1150</v>
      </c>
      <c r="I325" s="18" t="s">
        <v>1150</v>
      </c>
      <c r="J325" s="18" t="s">
        <v>1447</v>
      </c>
      <c r="K325" s="18" t="s">
        <v>1199</v>
      </c>
      <c r="L325" s="18" t="s">
        <v>1113</v>
      </c>
      <c r="M325" s="18" t="s">
        <v>1576</v>
      </c>
      <c r="N325" s="18" t="s">
        <v>1144</v>
      </c>
      <c r="O325" s="18" t="s">
        <v>1230</v>
      </c>
      <c r="P325" s="18" t="s">
        <v>1201</v>
      </c>
      <c r="Q325" s="18" t="s">
        <v>1254</v>
      </c>
      <c r="R325" s="18" t="s">
        <v>1123</v>
      </c>
      <c r="S325" s="18" t="s">
        <v>1093</v>
      </c>
      <c r="T325" s="18" t="s">
        <v>1113</v>
      </c>
      <c r="U325" s="18" t="s">
        <v>1143</v>
      </c>
      <c r="V325" s="18" t="s">
        <v>1227</v>
      </c>
    </row>
    <row r="326" spans="1:22" x14ac:dyDescent="0.25">
      <c r="A326" s="3" t="s">
        <v>900</v>
      </c>
      <c r="B326" s="3" t="s">
        <v>1245</v>
      </c>
      <c r="C326" s="17" t="s">
        <v>1246</v>
      </c>
      <c r="D326" s="18" t="s">
        <v>1373</v>
      </c>
      <c r="E326" s="18" t="s">
        <v>1143</v>
      </c>
      <c r="F326" s="18" t="s">
        <v>1112</v>
      </c>
      <c r="G326" s="18" t="s">
        <v>1482</v>
      </c>
      <c r="H326" s="18" t="s">
        <v>1199</v>
      </c>
      <c r="I326" s="18" t="s">
        <v>1127</v>
      </c>
      <c r="J326" s="18" t="s">
        <v>1494</v>
      </c>
      <c r="K326" s="18" t="s">
        <v>1081</v>
      </c>
      <c r="L326" s="18" t="s">
        <v>1127</v>
      </c>
      <c r="M326" s="18" t="s">
        <v>1842</v>
      </c>
      <c r="N326" s="18" t="s">
        <v>1244</v>
      </c>
      <c r="O326" s="18" t="s">
        <v>1144</v>
      </c>
      <c r="P326" s="18" t="s">
        <v>1324</v>
      </c>
      <c r="Q326" s="18" t="s">
        <v>1244</v>
      </c>
      <c r="R326" s="18" t="s">
        <v>1123</v>
      </c>
      <c r="S326" s="18" t="s">
        <v>1171</v>
      </c>
      <c r="T326" s="18" t="s">
        <v>1232</v>
      </c>
      <c r="U326" s="18" t="s">
        <v>1157</v>
      </c>
      <c r="V326" s="18" t="s">
        <v>1227</v>
      </c>
    </row>
    <row r="327" spans="1:22" x14ac:dyDescent="0.25">
      <c r="A327" s="3" t="s">
        <v>732</v>
      </c>
      <c r="B327" s="3" t="s">
        <v>1305</v>
      </c>
      <c r="C327" s="17" t="s">
        <v>1343</v>
      </c>
      <c r="D327" s="18" t="s">
        <v>1796</v>
      </c>
      <c r="E327" s="18" t="s">
        <v>1087</v>
      </c>
      <c r="F327" s="18" t="s">
        <v>1164</v>
      </c>
      <c r="G327" s="18" t="s">
        <v>1228</v>
      </c>
      <c r="H327" s="18" t="s">
        <v>1108</v>
      </c>
      <c r="I327" s="18" t="s">
        <v>1102</v>
      </c>
      <c r="J327" s="18" t="s">
        <v>1393</v>
      </c>
      <c r="K327" s="18" t="s">
        <v>1171</v>
      </c>
      <c r="L327" s="18" t="s">
        <v>1199</v>
      </c>
      <c r="M327" s="18" t="s">
        <v>1448</v>
      </c>
      <c r="N327" s="18" t="s">
        <v>1232</v>
      </c>
      <c r="O327" s="18" t="s">
        <v>1087</v>
      </c>
      <c r="P327" s="18" t="s">
        <v>1156</v>
      </c>
      <c r="Q327" s="18" t="s">
        <v>1221</v>
      </c>
      <c r="R327" s="18" t="s">
        <v>1254</v>
      </c>
      <c r="S327" s="18" t="s">
        <v>1108</v>
      </c>
      <c r="T327" s="18" t="s">
        <v>1176</v>
      </c>
      <c r="U327" s="18" t="s">
        <v>1143</v>
      </c>
      <c r="V327" s="18" t="s">
        <v>1227</v>
      </c>
    </row>
    <row r="328" spans="1:22" x14ac:dyDescent="0.25">
      <c r="A328" s="3" t="s">
        <v>901</v>
      </c>
      <c r="B328" s="3" t="s">
        <v>1295</v>
      </c>
      <c r="C328" s="17" t="s">
        <v>1160</v>
      </c>
      <c r="D328" s="18" t="s">
        <v>1485</v>
      </c>
      <c r="E328" s="18" t="s">
        <v>1092</v>
      </c>
      <c r="F328" s="18" t="s">
        <v>1168</v>
      </c>
      <c r="G328" s="18" t="s">
        <v>1387</v>
      </c>
      <c r="H328" s="18" t="s">
        <v>1232</v>
      </c>
      <c r="I328" s="18" t="s">
        <v>1170</v>
      </c>
      <c r="J328" s="18" t="s">
        <v>1529</v>
      </c>
      <c r="K328" s="18" t="s">
        <v>1171</v>
      </c>
      <c r="L328" s="18" t="s">
        <v>1123</v>
      </c>
      <c r="M328" s="18" t="s">
        <v>1836</v>
      </c>
      <c r="N328" s="18" t="s">
        <v>1171</v>
      </c>
      <c r="O328" s="18" t="s">
        <v>1143</v>
      </c>
      <c r="P328" s="18" t="s">
        <v>1092</v>
      </c>
      <c r="Q328" s="18" t="s">
        <v>1123</v>
      </c>
      <c r="R328" s="18" t="s">
        <v>1123</v>
      </c>
      <c r="S328" s="18" t="s">
        <v>1093</v>
      </c>
      <c r="T328" s="18" t="s">
        <v>1232</v>
      </c>
      <c r="U328" s="18" t="s">
        <v>1081</v>
      </c>
      <c r="V328" s="18" t="s">
        <v>1136</v>
      </c>
    </row>
    <row r="329" spans="1:22" x14ac:dyDescent="0.25">
      <c r="A329" s="3" t="s">
        <v>902</v>
      </c>
      <c r="B329" s="3" t="s">
        <v>1390</v>
      </c>
      <c r="C329" s="17" t="s">
        <v>1160</v>
      </c>
      <c r="D329" s="18" t="s">
        <v>1454</v>
      </c>
      <c r="E329" s="18" t="s">
        <v>1092</v>
      </c>
      <c r="F329" s="18" t="s">
        <v>1265</v>
      </c>
      <c r="G329" s="18" t="s">
        <v>1795</v>
      </c>
      <c r="H329" s="18" t="s">
        <v>1093</v>
      </c>
      <c r="I329" s="18" t="s">
        <v>1123</v>
      </c>
      <c r="J329" s="18" t="s">
        <v>1482</v>
      </c>
      <c r="K329" s="18" t="s">
        <v>1123</v>
      </c>
      <c r="L329" s="18" t="s">
        <v>1123</v>
      </c>
      <c r="M329" s="18" t="s">
        <v>1843</v>
      </c>
      <c r="N329" s="18" t="s">
        <v>1081</v>
      </c>
      <c r="O329" s="18" t="s">
        <v>1135</v>
      </c>
      <c r="P329" s="18" t="s">
        <v>1285</v>
      </c>
      <c r="Q329" s="18" t="s">
        <v>1123</v>
      </c>
      <c r="R329" s="18" t="s">
        <v>1199</v>
      </c>
      <c r="S329" s="18" t="s">
        <v>1171</v>
      </c>
      <c r="T329" s="18" t="s">
        <v>1199</v>
      </c>
      <c r="U329" s="18" t="s">
        <v>1081</v>
      </c>
      <c r="V329" s="18" t="s">
        <v>1136</v>
      </c>
    </row>
    <row r="330" spans="1:22" x14ac:dyDescent="0.25">
      <c r="A330" s="3" t="s">
        <v>903</v>
      </c>
      <c r="B330" s="3" t="s">
        <v>1146</v>
      </c>
      <c r="C330" s="17" t="s">
        <v>1768</v>
      </c>
      <c r="D330" s="18" t="s">
        <v>1341</v>
      </c>
      <c r="E330" s="18" t="s">
        <v>1092</v>
      </c>
      <c r="F330" s="18" t="s">
        <v>1168</v>
      </c>
      <c r="G330" s="18" t="s">
        <v>1292</v>
      </c>
      <c r="H330" s="18" t="s">
        <v>1150</v>
      </c>
      <c r="I330" s="18" t="s">
        <v>1150</v>
      </c>
      <c r="J330" s="18" t="s">
        <v>1150</v>
      </c>
      <c r="K330" s="18" t="s">
        <v>1244</v>
      </c>
      <c r="L330" s="18" t="s">
        <v>1143</v>
      </c>
      <c r="M330" s="18" t="s">
        <v>1630</v>
      </c>
      <c r="N330" s="18" t="s">
        <v>1167</v>
      </c>
      <c r="O330" s="18" t="s">
        <v>1241</v>
      </c>
      <c r="P330" s="18" t="s">
        <v>1201</v>
      </c>
      <c r="Q330" s="18" t="s">
        <v>1081</v>
      </c>
      <c r="R330" s="18" t="s">
        <v>1254</v>
      </c>
      <c r="S330" s="18" t="s">
        <v>1171</v>
      </c>
      <c r="T330" s="18" t="s">
        <v>1170</v>
      </c>
      <c r="U330" s="18" t="s">
        <v>1118</v>
      </c>
      <c r="V330" s="18" t="s">
        <v>1136</v>
      </c>
    </row>
    <row r="331" spans="1:22" x14ac:dyDescent="0.25">
      <c r="A331" s="3" t="s">
        <v>904</v>
      </c>
      <c r="B331" s="3" t="s">
        <v>1129</v>
      </c>
      <c r="C331" s="17" t="s">
        <v>1076</v>
      </c>
      <c r="D331" s="18" t="s">
        <v>1780</v>
      </c>
      <c r="E331" s="18" t="s">
        <v>1135</v>
      </c>
      <c r="F331" s="18" t="s">
        <v>1218</v>
      </c>
      <c r="G331" s="18" t="s">
        <v>1385</v>
      </c>
      <c r="H331" s="18" t="s">
        <v>1170</v>
      </c>
      <c r="I331" s="18" t="s">
        <v>1155</v>
      </c>
      <c r="J331" s="18" t="s">
        <v>1551</v>
      </c>
      <c r="K331" s="18" t="s">
        <v>1171</v>
      </c>
      <c r="L331" s="18" t="s">
        <v>1123</v>
      </c>
      <c r="M331" s="18" t="s">
        <v>1478</v>
      </c>
      <c r="N331" s="18" t="s">
        <v>1123</v>
      </c>
      <c r="O331" s="18" t="s">
        <v>1081</v>
      </c>
      <c r="P331" s="18" t="s">
        <v>1087</v>
      </c>
      <c r="Q331" s="18" t="s">
        <v>1285</v>
      </c>
      <c r="R331" s="18" t="s">
        <v>1108</v>
      </c>
      <c r="S331" s="18" t="s">
        <v>1171</v>
      </c>
      <c r="T331" s="18" t="s">
        <v>1150</v>
      </c>
      <c r="U331" s="18" t="s">
        <v>1221</v>
      </c>
      <c r="V331" s="18" t="s">
        <v>1168</v>
      </c>
    </row>
    <row r="332" spans="1:22" x14ac:dyDescent="0.25">
      <c r="A332" s="3" t="s">
        <v>905</v>
      </c>
      <c r="B332" s="3" t="s">
        <v>1129</v>
      </c>
      <c r="C332" s="17" t="s">
        <v>1677</v>
      </c>
      <c r="D332" s="18" t="s">
        <v>1304</v>
      </c>
      <c r="E332" s="18" t="s">
        <v>1092</v>
      </c>
      <c r="F332" s="18" t="s">
        <v>1109</v>
      </c>
      <c r="G332" s="18" t="s">
        <v>1455</v>
      </c>
      <c r="H332" s="18" t="s">
        <v>1093</v>
      </c>
      <c r="I332" s="18" t="s">
        <v>1244</v>
      </c>
      <c r="J332" s="18" t="s">
        <v>1383</v>
      </c>
      <c r="K332" s="18" t="s">
        <v>1199</v>
      </c>
      <c r="L332" s="18" t="s">
        <v>1123</v>
      </c>
      <c r="M332" s="18" t="s">
        <v>1429</v>
      </c>
      <c r="N332" s="18" t="s">
        <v>1243</v>
      </c>
      <c r="O332" s="18" t="s">
        <v>1118</v>
      </c>
      <c r="P332" s="18" t="s">
        <v>1252</v>
      </c>
      <c r="Q332" s="18" t="s">
        <v>1108</v>
      </c>
      <c r="R332" s="18" t="s">
        <v>1123</v>
      </c>
      <c r="S332" s="18" t="s">
        <v>1199</v>
      </c>
      <c r="T332" s="18" t="s">
        <v>1199</v>
      </c>
      <c r="U332" s="18" t="s">
        <v>1170</v>
      </c>
      <c r="V332" s="18" t="s">
        <v>1168</v>
      </c>
    </row>
    <row r="333" spans="1:22" x14ac:dyDescent="0.25">
      <c r="A333" s="3" t="s">
        <v>906</v>
      </c>
      <c r="B333" s="3" t="s">
        <v>1279</v>
      </c>
      <c r="C333" s="17" t="s">
        <v>1404</v>
      </c>
      <c r="D333" s="18" t="s">
        <v>1810</v>
      </c>
      <c r="E333" s="18" t="s">
        <v>1143</v>
      </c>
      <c r="F333" s="18" t="s">
        <v>1158</v>
      </c>
      <c r="G333" s="18" t="s">
        <v>1844</v>
      </c>
      <c r="H333" s="18" t="s">
        <v>1150</v>
      </c>
      <c r="I333" s="18" t="s">
        <v>1150</v>
      </c>
      <c r="J333" s="18" t="s">
        <v>1447</v>
      </c>
      <c r="K333" s="18" t="s">
        <v>1143</v>
      </c>
      <c r="L333" s="18" t="s">
        <v>1094</v>
      </c>
      <c r="M333" s="18" t="s">
        <v>1845</v>
      </c>
      <c r="N333" s="18" t="s">
        <v>1155</v>
      </c>
      <c r="O333" s="18" t="s">
        <v>1142</v>
      </c>
      <c r="P333" s="18" t="s">
        <v>1219</v>
      </c>
      <c r="Q333" s="18" t="s">
        <v>1232</v>
      </c>
      <c r="R333" s="18" t="s">
        <v>1244</v>
      </c>
      <c r="S333" s="18" t="s">
        <v>1232</v>
      </c>
      <c r="T333" s="18" t="s">
        <v>1127</v>
      </c>
      <c r="U333" s="18" t="s">
        <v>1156</v>
      </c>
      <c r="V333" s="18" t="s">
        <v>1168</v>
      </c>
    </row>
    <row r="334" spans="1:22" x14ac:dyDescent="0.25">
      <c r="A334" s="3" t="s">
        <v>907</v>
      </c>
      <c r="B334" s="3" t="s">
        <v>1431</v>
      </c>
      <c r="C334" s="17" t="s">
        <v>1147</v>
      </c>
      <c r="D334" s="18" t="s">
        <v>1474</v>
      </c>
      <c r="E334" s="18" t="s">
        <v>1167</v>
      </c>
      <c r="F334" s="18" t="s">
        <v>1142</v>
      </c>
      <c r="G334" s="18" t="s">
        <v>1846</v>
      </c>
      <c r="H334" s="18" t="s">
        <v>1170</v>
      </c>
      <c r="I334" s="18" t="s">
        <v>1155</v>
      </c>
      <c r="J334" s="18" t="s">
        <v>1747</v>
      </c>
      <c r="K334" s="18" t="s">
        <v>1093</v>
      </c>
      <c r="L334" s="18" t="s">
        <v>1232</v>
      </c>
      <c r="M334" s="18" t="s">
        <v>1573</v>
      </c>
      <c r="N334" s="18" t="s">
        <v>1176</v>
      </c>
      <c r="O334" s="18" t="s">
        <v>1123</v>
      </c>
      <c r="P334" s="18" t="s">
        <v>1113</v>
      </c>
      <c r="Q334" s="18" t="s">
        <v>1244</v>
      </c>
      <c r="R334" s="18" t="s">
        <v>1113</v>
      </c>
      <c r="S334" s="18" t="s">
        <v>1093</v>
      </c>
      <c r="T334" s="18" t="s">
        <v>1176</v>
      </c>
      <c r="U334" s="18" t="s">
        <v>1254</v>
      </c>
      <c r="V334" s="18" t="s">
        <v>1168</v>
      </c>
    </row>
    <row r="335" spans="1:22" x14ac:dyDescent="0.25">
      <c r="A335" s="3" t="s">
        <v>733</v>
      </c>
      <c r="B335" s="3" t="s">
        <v>1305</v>
      </c>
      <c r="C335" s="17" t="s">
        <v>1267</v>
      </c>
      <c r="D335" s="18" t="s">
        <v>1658</v>
      </c>
      <c r="E335" s="18" t="s">
        <v>1167</v>
      </c>
      <c r="F335" s="18" t="s">
        <v>1201</v>
      </c>
      <c r="G335" s="18" t="s">
        <v>1407</v>
      </c>
      <c r="H335" s="18" t="s">
        <v>1170</v>
      </c>
      <c r="I335" s="18" t="s">
        <v>1230</v>
      </c>
      <c r="J335" s="18" t="s">
        <v>1570</v>
      </c>
      <c r="K335" s="18" t="s">
        <v>1093</v>
      </c>
      <c r="L335" s="18" t="s">
        <v>1171</v>
      </c>
      <c r="M335" s="18" t="s">
        <v>1801</v>
      </c>
      <c r="N335" s="18" t="s">
        <v>1232</v>
      </c>
      <c r="O335" s="18" t="s">
        <v>1081</v>
      </c>
      <c r="P335" s="18" t="s">
        <v>1143</v>
      </c>
      <c r="Q335" s="18" t="s">
        <v>1118</v>
      </c>
      <c r="R335" s="18" t="s">
        <v>1157</v>
      </c>
      <c r="S335" s="18" t="s">
        <v>1199</v>
      </c>
      <c r="T335" s="18" t="s">
        <v>1093</v>
      </c>
      <c r="U335" s="18" t="s">
        <v>1167</v>
      </c>
      <c r="V335" s="18" t="s">
        <v>1168</v>
      </c>
    </row>
    <row r="336" spans="1:22" x14ac:dyDescent="0.25">
      <c r="A336" s="3" t="s">
        <v>908</v>
      </c>
      <c r="B336" s="3" t="s">
        <v>1445</v>
      </c>
      <c r="C336" s="17" t="s">
        <v>1840</v>
      </c>
      <c r="D336" s="18" t="s">
        <v>1369</v>
      </c>
      <c r="E336" s="18" t="s">
        <v>1144</v>
      </c>
      <c r="F336" s="18" t="s">
        <v>1227</v>
      </c>
      <c r="G336" s="18" t="s">
        <v>1468</v>
      </c>
      <c r="H336" s="18" t="s">
        <v>1171</v>
      </c>
      <c r="I336" s="18" t="s">
        <v>1157</v>
      </c>
      <c r="J336" s="18" t="s">
        <v>1388</v>
      </c>
      <c r="K336" s="18" t="s">
        <v>1093</v>
      </c>
      <c r="L336" s="18" t="s">
        <v>1093</v>
      </c>
      <c r="M336" s="18" t="s">
        <v>1763</v>
      </c>
      <c r="N336" s="18" t="s">
        <v>1093</v>
      </c>
      <c r="O336" s="18" t="s">
        <v>1123</v>
      </c>
      <c r="P336" s="18" t="s">
        <v>1244</v>
      </c>
      <c r="Q336" s="18" t="s">
        <v>1158</v>
      </c>
      <c r="R336" s="18" t="s">
        <v>1244</v>
      </c>
      <c r="S336" s="18" t="s">
        <v>1171</v>
      </c>
      <c r="T336" s="18" t="s">
        <v>1150</v>
      </c>
      <c r="U336" s="18" t="s">
        <v>1108</v>
      </c>
      <c r="V336" s="18" t="s">
        <v>1109</v>
      </c>
    </row>
    <row r="337" spans="1:22" x14ac:dyDescent="0.25">
      <c r="A337" s="3" t="s">
        <v>909</v>
      </c>
      <c r="B337" s="3" t="s">
        <v>1204</v>
      </c>
      <c r="C337" s="17" t="s">
        <v>1076</v>
      </c>
      <c r="D337" s="18" t="s">
        <v>1237</v>
      </c>
      <c r="E337" s="18" t="s">
        <v>1087</v>
      </c>
      <c r="F337" s="18" t="s">
        <v>1218</v>
      </c>
      <c r="G337" s="18" t="s">
        <v>1334</v>
      </c>
      <c r="H337" s="18" t="s">
        <v>1150</v>
      </c>
      <c r="I337" s="18" t="s">
        <v>1150</v>
      </c>
      <c r="J337" s="18" t="s">
        <v>1150</v>
      </c>
      <c r="K337" s="18" t="s">
        <v>1244</v>
      </c>
      <c r="L337" s="18" t="s">
        <v>1254</v>
      </c>
      <c r="M337" s="18" t="s">
        <v>1847</v>
      </c>
      <c r="N337" s="18" t="s">
        <v>1081</v>
      </c>
      <c r="O337" s="18" t="s">
        <v>1092</v>
      </c>
      <c r="P337" s="18" t="s">
        <v>1252</v>
      </c>
      <c r="Q337" s="18" t="s">
        <v>1244</v>
      </c>
      <c r="R337" s="18" t="s">
        <v>1199</v>
      </c>
      <c r="S337" s="18" t="s">
        <v>1171</v>
      </c>
      <c r="T337" s="18" t="s">
        <v>1123</v>
      </c>
      <c r="U337" s="18" t="s">
        <v>1167</v>
      </c>
      <c r="V337" s="18" t="s">
        <v>1218</v>
      </c>
    </row>
    <row r="338" spans="1:22" x14ac:dyDescent="0.25">
      <c r="A338" s="3" t="s">
        <v>910</v>
      </c>
      <c r="B338" s="3" t="s">
        <v>1204</v>
      </c>
      <c r="C338" s="17" t="s">
        <v>1848</v>
      </c>
      <c r="D338" s="18" t="s">
        <v>1401</v>
      </c>
      <c r="E338" s="18" t="s">
        <v>1135</v>
      </c>
      <c r="F338" s="18" t="s">
        <v>1091</v>
      </c>
      <c r="G338" s="18" t="s">
        <v>1456</v>
      </c>
      <c r="H338" s="18" t="s">
        <v>1170</v>
      </c>
      <c r="I338" s="18" t="s">
        <v>1094</v>
      </c>
      <c r="J338" s="18" t="s">
        <v>1131</v>
      </c>
      <c r="K338" s="18" t="s">
        <v>1232</v>
      </c>
      <c r="L338" s="18" t="s">
        <v>1232</v>
      </c>
      <c r="M338" s="18" t="s">
        <v>1849</v>
      </c>
      <c r="N338" s="18" t="s">
        <v>1093</v>
      </c>
      <c r="O338" s="18" t="s">
        <v>1108</v>
      </c>
      <c r="P338" s="18" t="s">
        <v>1254</v>
      </c>
      <c r="Q338" s="18" t="s">
        <v>1087</v>
      </c>
      <c r="R338" s="18" t="s">
        <v>1108</v>
      </c>
      <c r="S338" s="18" t="s">
        <v>1123</v>
      </c>
      <c r="T338" s="18" t="s">
        <v>1176</v>
      </c>
      <c r="U338" s="18" t="s">
        <v>1157</v>
      </c>
      <c r="V338" s="18" t="s">
        <v>1218</v>
      </c>
    </row>
    <row r="339" spans="1:22" x14ac:dyDescent="0.25">
      <c r="A339" s="3" t="s">
        <v>911</v>
      </c>
      <c r="B339" s="3" t="s">
        <v>1360</v>
      </c>
      <c r="C339" s="17" t="s">
        <v>1702</v>
      </c>
      <c r="D339" s="18" t="s">
        <v>1268</v>
      </c>
      <c r="E339" s="18" t="s">
        <v>1143</v>
      </c>
      <c r="F339" s="18" t="s">
        <v>1164</v>
      </c>
      <c r="G339" s="18" t="s">
        <v>1385</v>
      </c>
      <c r="H339" s="18" t="s">
        <v>1171</v>
      </c>
      <c r="I339" s="18" t="s">
        <v>1157</v>
      </c>
      <c r="J339" s="18" t="s">
        <v>1458</v>
      </c>
      <c r="K339" s="18" t="s">
        <v>1170</v>
      </c>
      <c r="L339" s="18" t="s">
        <v>1254</v>
      </c>
      <c r="M339" s="18" t="s">
        <v>1617</v>
      </c>
      <c r="N339" s="18" t="s">
        <v>1232</v>
      </c>
      <c r="O339" s="18" t="s">
        <v>1087</v>
      </c>
      <c r="P339" s="18" t="s">
        <v>1221</v>
      </c>
      <c r="Q339" s="18" t="s">
        <v>1244</v>
      </c>
      <c r="R339" s="18" t="s">
        <v>1123</v>
      </c>
      <c r="S339" s="18" t="s">
        <v>1113</v>
      </c>
      <c r="T339" s="18" t="s">
        <v>1232</v>
      </c>
      <c r="U339" s="18" t="s">
        <v>1254</v>
      </c>
      <c r="V339" s="18" t="s">
        <v>1218</v>
      </c>
    </row>
    <row r="340" spans="1:22" x14ac:dyDescent="0.25">
      <c r="A340" s="3" t="s">
        <v>912</v>
      </c>
      <c r="B340" s="3" t="s">
        <v>1360</v>
      </c>
      <c r="C340" s="17" t="s">
        <v>1633</v>
      </c>
      <c r="D340" s="18" t="s">
        <v>1188</v>
      </c>
      <c r="E340" s="18" t="s">
        <v>1143</v>
      </c>
      <c r="F340" s="18" t="s">
        <v>1126</v>
      </c>
      <c r="G340" s="18" t="s">
        <v>1120</v>
      </c>
      <c r="H340" s="18" t="s">
        <v>1199</v>
      </c>
      <c r="I340" s="18" t="s">
        <v>1143</v>
      </c>
      <c r="J340" s="18" t="s">
        <v>1355</v>
      </c>
      <c r="K340" s="18" t="s">
        <v>1108</v>
      </c>
      <c r="L340" s="18" t="s">
        <v>1254</v>
      </c>
      <c r="M340" s="18" t="s">
        <v>1478</v>
      </c>
      <c r="N340" s="18" t="s">
        <v>1113</v>
      </c>
      <c r="O340" s="18" t="s">
        <v>1081</v>
      </c>
      <c r="P340" s="18" t="s">
        <v>1144</v>
      </c>
      <c r="Q340" s="18" t="s">
        <v>1157</v>
      </c>
      <c r="R340" s="18" t="s">
        <v>1113</v>
      </c>
      <c r="S340" s="18" t="s">
        <v>1113</v>
      </c>
      <c r="T340" s="18" t="s">
        <v>1150</v>
      </c>
      <c r="U340" s="18" t="s">
        <v>1157</v>
      </c>
      <c r="V340" s="18" t="s">
        <v>1218</v>
      </c>
    </row>
    <row r="341" spans="1:22" x14ac:dyDescent="0.25">
      <c r="A341" s="3" t="s">
        <v>913</v>
      </c>
      <c r="B341" s="3" t="s">
        <v>1279</v>
      </c>
      <c r="C341" s="17" t="s">
        <v>1850</v>
      </c>
      <c r="D341" s="18" t="s">
        <v>1084</v>
      </c>
      <c r="E341" s="18" t="s">
        <v>1135</v>
      </c>
      <c r="F341" s="18" t="s">
        <v>1142</v>
      </c>
      <c r="G341" s="18" t="s">
        <v>1530</v>
      </c>
      <c r="H341" s="18" t="s">
        <v>1170</v>
      </c>
      <c r="I341" s="18" t="s">
        <v>1118</v>
      </c>
      <c r="J341" s="18" t="s">
        <v>1482</v>
      </c>
      <c r="K341" s="18" t="s">
        <v>1093</v>
      </c>
      <c r="L341" s="18" t="s">
        <v>1093</v>
      </c>
      <c r="M341" s="18" t="s">
        <v>1763</v>
      </c>
      <c r="N341" s="18" t="s">
        <v>1150</v>
      </c>
      <c r="O341" s="18" t="s">
        <v>1232</v>
      </c>
      <c r="P341" s="18" t="s">
        <v>1232</v>
      </c>
      <c r="Q341" s="18" t="s">
        <v>1108</v>
      </c>
      <c r="R341" s="18" t="s">
        <v>1232</v>
      </c>
      <c r="S341" s="18" t="s">
        <v>1150</v>
      </c>
      <c r="T341" s="18" t="s">
        <v>1150</v>
      </c>
      <c r="U341" s="18" t="s">
        <v>1108</v>
      </c>
      <c r="V341" s="18" t="s">
        <v>1218</v>
      </c>
    </row>
    <row r="342" spans="1:22" x14ac:dyDescent="0.25">
      <c r="A342" s="3" t="s">
        <v>914</v>
      </c>
      <c r="B342" s="3" t="s">
        <v>1367</v>
      </c>
      <c r="C342" s="17" t="s">
        <v>1851</v>
      </c>
      <c r="D342" s="18" t="s">
        <v>1526</v>
      </c>
      <c r="E342" s="18" t="s">
        <v>1167</v>
      </c>
      <c r="F342" s="18" t="s">
        <v>1253</v>
      </c>
      <c r="G342" s="18" t="s">
        <v>1852</v>
      </c>
      <c r="H342" s="18" t="s">
        <v>1150</v>
      </c>
      <c r="I342" s="18" t="s">
        <v>1150</v>
      </c>
      <c r="J342" s="18" t="s">
        <v>1447</v>
      </c>
      <c r="K342" s="18" t="s">
        <v>1170</v>
      </c>
      <c r="L342" s="18" t="s">
        <v>1157</v>
      </c>
      <c r="M342" s="18" t="s">
        <v>1384</v>
      </c>
      <c r="N342" s="18" t="s">
        <v>1244</v>
      </c>
      <c r="O342" s="18" t="s">
        <v>1087</v>
      </c>
      <c r="P342" s="18" t="s">
        <v>1094</v>
      </c>
      <c r="Q342" s="18" t="s">
        <v>1176</v>
      </c>
      <c r="R342" s="18" t="s">
        <v>1244</v>
      </c>
      <c r="S342" s="18" t="s">
        <v>1176</v>
      </c>
      <c r="T342" s="18" t="s">
        <v>1108</v>
      </c>
      <c r="U342" s="18" t="s">
        <v>1081</v>
      </c>
      <c r="V342" s="18" t="s">
        <v>1218</v>
      </c>
    </row>
    <row r="343" spans="1:22" x14ac:dyDescent="0.25">
      <c r="A343" s="3" t="s">
        <v>915</v>
      </c>
      <c r="B343" s="3" t="s">
        <v>1194</v>
      </c>
      <c r="C343" s="17" t="s">
        <v>1623</v>
      </c>
      <c r="D343" s="18" t="s">
        <v>1485</v>
      </c>
      <c r="E343" s="18" t="s">
        <v>1127</v>
      </c>
      <c r="F343" s="18" t="s">
        <v>1112</v>
      </c>
      <c r="G343" s="18" t="s">
        <v>1693</v>
      </c>
      <c r="H343" s="18" t="s">
        <v>1108</v>
      </c>
      <c r="I343" s="18" t="s">
        <v>1221</v>
      </c>
      <c r="J343" s="18" t="s">
        <v>1358</v>
      </c>
      <c r="K343" s="18" t="s">
        <v>1113</v>
      </c>
      <c r="L343" s="18" t="s">
        <v>1108</v>
      </c>
      <c r="M343" s="18" t="s">
        <v>1853</v>
      </c>
      <c r="N343" s="18" t="s">
        <v>1232</v>
      </c>
      <c r="O343" s="18" t="s">
        <v>1144</v>
      </c>
      <c r="P343" s="18" t="s">
        <v>1221</v>
      </c>
      <c r="Q343" s="18" t="s">
        <v>1108</v>
      </c>
      <c r="R343" s="18" t="s">
        <v>1171</v>
      </c>
      <c r="S343" s="18" t="s">
        <v>1171</v>
      </c>
      <c r="T343" s="18" t="s">
        <v>1093</v>
      </c>
      <c r="U343" s="18" t="s">
        <v>1243</v>
      </c>
      <c r="V343" s="18" t="s">
        <v>1218</v>
      </c>
    </row>
    <row r="344" spans="1:22" x14ac:dyDescent="0.25">
      <c r="A344" s="3" t="s">
        <v>916</v>
      </c>
      <c r="B344" s="3" t="s">
        <v>1346</v>
      </c>
      <c r="C344" s="17" t="s">
        <v>1374</v>
      </c>
      <c r="D344" s="18" t="s">
        <v>1428</v>
      </c>
      <c r="E344" s="18" t="s">
        <v>1087</v>
      </c>
      <c r="F344" s="18" t="s">
        <v>1082</v>
      </c>
      <c r="G344" s="18" t="s">
        <v>1190</v>
      </c>
      <c r="H344" s="18" t="s">
        <v>1176</v>
      </c>
      <c r="I344" s="18" t="s">
        <v>1199</v>
      </c>
      <c r="J344" s="18" t="s">
        <v>1184</v>
      </c>
      <c r="K344" s="18" t="s">
        <v>1123</v>
      </c>
      <c r="L344" s="18" t="s">
        <v>1108</v>
      </c>
      <c r="M344" s="18" t="s">
        <v>1628</v>
      </c>
      <c r="N344" s="18" t="s">
        <v>1244</v>
      </c>
      <c r="O344" s="18" t="s">
        <v>1155</v>
      </c>
      <c r="P344" s="18" t="s">
        <v>1241</v>
      </c>
      <c r="Q344" s="18" t="s">
        <v>1113</v>
      </c>
      <c r="R344" s="18" t="s">
        <v>1123</v>
      </c>
      <c r="S344" s="18" t="s">
        <v>1232</v>
      </c>
      <c r="T344" s="18" t="s">
        <v>1176</v>
      </c>
      <c r="U344" s="18" t="s">
        <v>1157</v>
      </c>
      <c r="V344" s="18" t="s">
        <v>1164</v>
      </c>
    </row>
    <row r="345" spans="1:22" x14ac:dyDescent="0.25">
      <c r="A345" s="3" t="s">
        <v>917</v>
      </c>
      <c r="B345" s="3" t="s">
        <v>1245</v>
      </c>
      <c r="C345" s="17" t="s">
        <v>1718</v>
      </c>
      <c r="D345" s="18" t="s">
        <v>1552</v>
      </c>
      <c r="E345" s="18" t="s">
        <v>1144</v>
      </c>
      <c r="F345" s="18" t="s">
        <v>1221</v>
      </c>
      <c r="G345" s="18" t="s">
        <v>1697</v>
      </c>
      <c r="H345" s="18" t="s">
        <v>1150</v>
      </c>
      <c r="I345" s="18" t="s">
        <v>1150</v>
      </c>
      <c r="J345" s="18" t="s">
        <v>1447</v>
      </c>
      <c r="K345" s="18" t="s">
        <v>1199</v>
      </c>
      <c r="L345" s="18" t="s">
        <v>1081</v>
      </c>
      <c r="M345" s="18" t="s">
        <v>1104</v>
      </c>
      <c r="N345" s="18" t="s">
        <v>1254</v>
      </c>
      <c r="O345" s="18" t="s">
        <v>1221</v>
      </c>
      <c r="P345" s="18" t="s">
        <v>1252</v>
      </c>
      <c r="Q345" s="18" t="s">
        <v>1113</v>
      </c>
      <c r="R345" s="18" t="s">
        <v>1232</v>
      </c>
      <c r="S345" s="18" t="s">
        <v>1093</v>
      </c>
      <c r="T345" s="18" t="s">
        <v>1199</v>
      </c>
      <c r="U345" s="18" t="s">
        <v>1170</v>
      </c>
      <c r="V345" s="18" t="s">
        <v>1164</v>
      </c>
    </row>
    <row r="346" spans="1:22" x14ac:dyDescent="0.25">
      <c r="A346" s="3" t="s">
        <v>918</v>
      </c>
      <c r="B346" s="3" t="s">
        <v>1194</v>
      </c>
      <c r="C346" s="17" t="s">
        <v>1671</v>
      </c>
      <c r="D346" s="18" t="s">
        <v>1485</v>
      </c>
      <c r="E346" s="18" t="s">
        <v>1143</v>
      </c>
      <c r="F346" s="18" t="s">
        <v>1253</v>
      </c>
      <c r="G346" s="18" t="s">
        <v>1226</v>
      </c>
      <c r="H346" s="18" t="s">
        <v>1093</v>
      </c>
      <c r="I346" s="18" t="s">
        <v>1123</v>
      </c>
      <c r="J346" s="18" t="s">
        <v>1619</v>
      </c>
      <c r="K346" s="18" t="s">
        <v>1170</v>
      </c>
      <c r="L346" s="18" t="s">
        <v>1157</v>
      </c>
      <c r="M346" s="18" t="s">
        <v>1651</v>
      </c>
      <c r="N346" s="18" t="s">
        <v>1113</v>
      </c>
      <c r="O346" s="18" t="s">
        <v>1243</v>
      </c>
      <c r="P346" s="18" t="s">
        <v>1135</v>
      </c>
      <c r="Q346" s="18" t="s">
        <v>1199</v>
      </c>
      <c r="R346" s="18" t="s">
        <v>1123</v>
      </c>
      <c r="S346" s="18" t="s">
        <v>1123</v>
      </c>
      <c r="T346" s="18" t="s">
        <v>1176</v>
      </c>
      <c r="U346" s="18" t="s">
        <v>1243</v>
      </c>
      <c r="V346" s="18" t="s">
        <v>1164</v>
      </c>
    </row>
    <row r="347" spans="1:22" x14ac:dyDescent="0.25">
      <c r="A347" s="3" t="s">
        <v>734</v>
      </c>
      <c r="B347" s="3" t="s">
        <v>95</v>
      </c>
      <c r="C347" s="17" t="s">
        <v>1391</v>
      </c>
      <c r="D347" s="18" t="s">
        <v>1474</v>
      </c>
      <c r="E347" s="18" t="s">
        <v>1127</v>
      </c>
      <c r="F347" s="18" t="s">
        <v>1126</v>
      </c>
      <c r="G347" s="18" t="s">
        <v>1726</v>
      </c>
      <c r="H347" s="18" t="s">
        <v>1113</v>
      </c>
      <c r="I347" s="18" t="s">
        <v>1144</v>
      </c>
      <c r="J347" s="18" t="s">
        <v>1598</v>
      </c>
      <c r="K347" s="18" t="s">
        <v>1244</v>
      </c>
      <c r="L347" s="18" t="s">
        <v>1108</v>
      </c>
      <c r="M347" s="18" t="s">
        <v>1457</v>
      </c>
      <c r="N347" s="18" t="s">
        <v>1093</v>
      </c>
      <c r="O347" s="18" t="s">
        <v>1243</v>
      </c>
      <c r="P347" s="18" t="s">
        <v>1254</v>
      </c>
      <c r="Q347" s="18" t="s">
        <v>1108</v>
      </c>
      <c r="R347" s="18" t="s">
        <v>1199</v>
      </c>
      <c r="S347" s="18" t="s">
        <v>1232</v>
      </c>
      <c r="T347" s="18" t="s">
        <v>1093</v>
      </c>
      <c r="U347" s="18" t="s">
        <v>1081</v>
      </c>
      <c r="V347" s="18" t="s">
        <v>1091</v>
      </c>
    </row>
    <row r="348" spans="1:22" x14ac:dyDescent="0.25">
      <c r="A348" s="3" t="s">
        <v>919</v>
      </c>
      <c r="B348" s="3" t="s">
        <v>1129</v>
      </c>
      <c r="C348" s="17" t="s">
        <v>1677</v>
      </c>
      <c r="D348" s="18" t="s">
        <v>1532</v>
      </c>
      <c r="E348" s="18" t="s">
        <v>1081</v>
      </c>
      <c r="F348" s="18" t="s">
        <v>1252</v>
      </c>
      <c r="G348" s="18" t="s">
        <v>1098</v>
      </c>
      <c r="H348" s="18" t="s">
        <v>1243</v>
      </c>
      <c r="I348" s="18" t="s">
        <v>1169</v>
      </c>
      <c r="J348" s="18" t="s">
        <v>1472</v>
      </c>
      <c r="K348" s="18" t="s">
        <v>1113</v>
      </c>
      <c r="L348" s="18" t="s">
        <v>1244</v>
      </c>
      <c r="M348" s="18" t="s">
        <v>1604</v>
      </c>
      <c r="N348" s="18" t="s">
        <v>1093</v>
      </c>
      <c r="O348" s="18" t="s">
        <v>1108</v>
      </c>
      <c r="P348" s="18" t="s">
        <v>1243</v>
      </c>
      <c r="Q348" s="18" t="s">
        <v>1171</v>
      </c>
      <c r="R348" s="18" t="s">
        <v>1093</v>
      </c>
      <c r="S348" s="18" t="s">
        <v>1093</v>
      </c>
      <c r="T348" s="18" t="s">
        <v>1176</v>
      </c>
      <c r="U348" s="18" t="s">
        <v>1254</v>
      </c>
      <c r="V348" s="18" t="s">
        <v>1091</v>
      </c>
    </row>
    <row r="349" spans="1:22" x14ac:dyDescent="0.25">
      <c r="A349" s="3" t="s">
        <v>920</v>
      </c>
      <c r="B349" s="3" t="s">
        <v>1245</v>
      </c>
      <c r="C349" s="17" t="s">
        <v>1424</v>
      </c>
      <c r="D349" s="18" t="s">
        <v>1225</v>
      </c>
      <c r="E349" s="18" t="s">
        <v>1167</v>
      </c>
      <c r="F349" s="18" t="s">
        <v>1265</v>
      </c>
      <c r="G349" s="18" t="s">
        <v>1357</v>
      </c>
      <c r="H349" s="18" t="s">
        <v>1171</v>
      </c>
      <c r="I349" s="18" t="s">
        <v>1243</v>
      </c>
      <c r="J349" s="18" t="s">
        <v>1570</v>
      </c>
      <c r="K349" s="18" t="s">
        <v>1199</v>
      </c>
      <c r="L349" s="18" t="s">
        <v>1123</v>
      </c>
      <c r="M349" s="18" t="s">
        <v>1854</v>
      </c>
      <c r="N349" s="18" t="s">
        <v>1113</v>
      </c>
      <c r="O349" s="18" t="s">
        <v>1221</v>
      </c>
      <c r="P349" s="18" t="s">
        <v>1285</v>
      </c>
      <c r="Q349" s="18" t="s">
        <v>1123</v>
      </c>
      <c r="R349" s="18" t="s">
        <v>1171</v>
      </c>
      <c r="S349" s="18" t="s">
        <v>1171</v>
      </c>
      <c r="T349" s="18" t="s">
        <v>1093</v>
      </c>
      <c r="U349" s="18" t="s">
        <v>1087</v>
      </c>
      <c r="V349" s="18" t="s">
        <v>1091</v>
      </c>
    </row>
    <row r="350" spans="1:22" x14ac:dyDescent="0.25">
      <c r="A350" s="3" t="s">
        <v>921</v>
      </c>
      <c r="B350" s="3" t="s">
        <v>1066</v>
      </c>
      <c r="C350" s="17" t="s">
        <v>1855</v>
      </c>
      <c r="D350" s="18" t="s">
        <v>1303</v>
      </c>
      <c r="E350" s="18" t="s">
        <v>1135</v>
      </c>
      <c r="F350" s="18" t="s">
        <v>1285</v>
      </c>
      <c r="G350" s="18" t="s">
        <v>1731</v>
      </c>
      <c r="H350" s="18" t="s">
        <v>1150</v>
      </c>
      <c r="I350" s="18" t="s">
        <v>1150</v>
      </c>
      <c r="J350" s="18" t="s">
        <v>1447</v>
      </c>
      <c r="K350" s="18" t="s">
        <v>1243</v>
      </c>
      <c r="L350" s="18" t="s">
        <v>1135</v>
      </c>
      <c r="M350" s="18" t="s">
        <v>1624</v>
      </c>
      <c r="N350" s="18" t="s">
        <v>1081</v>
      </c>
      <c r="O350" s="18" t="s">
        <v>1092</v>
      </c>
      <c r="P350" s="18" t="s">
        <v>1253</v>
      </c>
      <c r="Q350" s="18" t="s">
        <v>1093</v>
      </c>
      <c r="R350" s="18" t="s">
        <v>1113</v>
      </c>
      <c r="S350" s="18" t="s">
        <v>1093</v>
      </c>
      <c r="T350" s="18" t="s">
        <v>1108</v>
      </c>
      <c r="U350" s="18" t="s">
        <v>1135</v>
      </c>
      <c r="V350" s="18" t="s">
        <v>1091</v>
      </c>
    </row>
    <row r="351" spans="1:22" x14ac:dyDescent="0.25">
      <c r="A351" s="3" t="s">
        <v>922</v>
      </c>
      <c r="B351" s="3" t="s">
        <v>1279</v>
      </c>
      <c r="C351" s="17" t="s">
        <v>1496</v>
      </c>
      <c r="D351" s="18" t="s">
        <v>1321</v>
      </c>
      <c r="E351" s="18" t="s">
        <v>1143</v>
      </c>
      <c r="F351" s="18" t="s">
        <v>1142</v>
      </c>
      <c r="G351" s="18" t="s">
        <v>1575</v>
      </c>
      <c r="H351" s="18" t="s">
        <v>1171</v>
      </c>
      <c r="I351" s="18" t="s">
        <v>1254</v>
      </c>
      <c r="J351" s="18" t="s">
        <v>1396</v>
      </c>
      <c r="K351" s="18" t="s">
        <v>1108</v>
      </c>
      <c r="L351" s="18" t="s">
        <v>1157</v>
      </c>
      <c r="M351" s="18" t="s">
        <v>1856</v>
      </c>
      <c r="N351" s="18" t="s">
        <v>1199</v>
      </c>
      <c r="O351" s="18" t="s">
        <v>1081</v>
      </c>
      <c r="P351" s="18" t="s">
        <v>1167</v>
      </c>
      <c r="Q351" s="18" t="s">
        <v>1244</v>
      </c>
      <c r="R351" s="18" t="s">
        <v>1113</v>
      </c>
      <c r="S351" s="18" t="s">
        <v>1171</v>
      </c>
      <c r="T351" s="18" t="s">
        <v>1150</v>
      </c>
      <c r="U351" s="18" t="s">
        <v>1254</v>
      </c>
      <c r="V351" s="18" t="s">
        <v>1091</v>
      </c>
    </row>
    <row r="352" spans="1:22" x14ac:dyDescent="0.25">
      <c r="A352" s="3" t="s">
        <v>735</v>
      </c>
      <c r="B352" s="3" t="s">
        <v>95</v>
      </c>
      <c r="C352" s="17" t="s">
        <v>1097</v>
      </c>
      <c r="D352" s="18" t="s">
        <v>1397</v>
      </c>
      <c r="E352" s="18" t="s">
        <v>1167</v>
      </c>
      <c r="F352" s="18" t="s">
        <v>1183</v>
      </c>
      <c r="G352" s="18" t="s">
        <v>1452</v>
      </c>
      <c r="H352" s="18" t="s">
        <v>1176</v>
      </c>
      <c r="I352" s="18" t="s">
        <v>1171</v>
      </c>
      <c r="J352" s="18" t="s">
        <v>1780</v>
      </c>
      <c r="K352" s="18" t="s">
        <v>1113</v>
      </c>
      <c r="L352" s="18" t="s">
        <v>1170</v>
      </c>
      <c r="M352" s="18" t="s">
        <v>1620</v>
      </c>
      <c r="N352" s="18" t="s">
        <v>1199</v>
      </c>
      <c r="O352" s="18" t="s">
        <v>1157</v>
      </c>
      <c r="P352" s="18" t="s">
        <v>1087</v>
      </c>
      <c r="Q352" s="18" t="s">
        <v>1252</v>
      </c>
      <c r="R352" s="18" t="s">
        <v>1081</v>
      </c>
      <c r="S352" s="18" t="s">
        <v>1171</v>
      </c>
      <c r="T352" s="18" t="s">
        <v>1176</v>
      </c>
      <c r="U352" s="18" t="s">
        <v>1081</v>
      </c>
      <c r="V352" s="18" t="s">
        <v>1091</v>
      </c>
    </row>
    <row r="353" spans="1:22" x14ac:dyDescent="0.25">
      <c r="A353" s="3" t="s">
        <v>923</v>
      </c>
      <c r="B353" s="3" t="s">
        <v>1066</v>
      </c>
      <c r="C353" s="17" t="s">
        <v>1173</v>
      </c>
      <c r="D353" s="18" t="s">
        <v>1526</v>
      </c>
      <c r="E353" s="18" t="s">
        <v>1127</v>
      </c>
      <c r="F353" s="18" t="s">
        <v>1112</v>
      </c>
      <c r="G353" s="18" t="s">
        <v>1281</v>
      </c>
      <c r="H353" s="18" t="s">
        <v>1123</v>
      </c>
      <c r="I353" s="18" t="s">
        <v>1167</v>
      </c>
      <c r="J353" s="18" t="s">
        <v>1558</v>
      </c>
      <c r="K353" s="18" t="s">
        <v>1123</v>
      </c>
      <c r="L353" s="18" t="s">
        <v>1244</v>
      </c>
      <c r="M353" s="18" t="s">
        <v>1528</v>
      </c>
      <c r="N353" s="18" t="s">
        <v>1093</v>
      </c>
      <c r="O353" s="18" t="s">
        <v>1170</v>
      </c>
      <c r="P353" s="18" t="s">
        <v>1254</v>
      </c>
      <c r="Q353" s="18" t="s">
        <v>1244</v>
      </c>
      <c r="R353" s="18" t="s">
        <v>1199</v>
      </c>
      <c r="S353" s="18" t="s">
        <v>1113</v>
      </c>
      <c r="T353" s="18" t="s">
        <v>1093</v>
      </c>
      <c r="U353" s="18" t="s">
        <v>1108</v>
      </c>
      <c r="V353" s="18" t="s">
        <v>1082</v>
      </c>
    </row>
    <row r="354" spans="1:22" x14ac:dyDescent="0.25">
      <c r="A354" s="3" t="s">
        <v>924</v>
      </c>
      <c r="B354" s="3" t="s">
        <v>1445</v>
      </c>
      <c r="C354" s="17" t="s">
        <v>1857</v>
      </c>
      <c r="D354" s="18" t="s">
        <v>1476</v>
      </c>
      <c r="E354" s="18" t="s">
        <v>1127</v>
      </c>
      <c r="F354" s="18" t="s">
        <v>1227</v>
      </c>
      <c r="G354" s="18" t="s">
        <v>1707</v>
      </c>
      <c r="H354" s="18" t="s">
        <v>1171</v>
      </c>
      <c r="I354" s="18" t="s">
        <v>1087</v>
      </c>
      <c r="J354" s="18" t="s">
        <v>1133</v>
      </c>
      <c r="K354" s="18" t="s">
        <v>1108</v>
      </c>
      <c r="L354" s="18" t="s">
        <v>1170</v>
      </c>
      <c r="M354" s="18" t="s">
        <v>1858</v>
      </c>
      <c r="N354" s="18" t="s">
        <v>1176</v>
      </c>
      <c r="O354" s="18" t="s">
        <v>1081</v>
      </c>
      <c r="P354" s="18" t="s">
        <v>1157</v>
      </c>
      <c r="Q354" s="18" t="s">
        <v>1169</v>
      </c>
      <c r="R354" s="18" t="s">
        <v>1170</v>
      </c>
      <c r="S354" s="18" t="s">
        <v>1123</v>
      </c>
      <c r="T354" s="18" t="s">
        <v>1093</v>
      </c>
      <c r="U354" s="18" t="s">
        <v>1143</v>
      </c>
      <c r="V354" s="18" t="s">
        <v>1082</v>
      </c>
    </row>
    <row r="355" spans="1:22" x14ac:dyDescent="0.25">
      <c r="A355" s="3" t="s">
        <v>925</v>
      </c>
      <c r="B355" s="3" t="s">
        <v>1075</v>
      </c>
      <c r="C355" s="17" t="s">
        <v>1432</v>
      </c>
      <c r="D355" s="18" t="s">
        <v>1401</v>
      </c>
      <c r="E355" s="18" t="s">
        <v>1135</v>
      </c>
      <c r="F355" s="18" t="s">
        <v>1082</v>
      </c>
      <c r="G355" s="18" t="s">
        <v>1512</v>
      </c>
      <c r="H355" s="18" t="s">
        <v>1232</v>
      </c>
      <c r="I355" s="18" t="s">
        <v>1157</v>
      </c>
      <c r="J355" s="18" t="s">
        <v>1735</v>
      </c>
      <c r="K355" s="18" t="s">
        <v>1123</v>
      </c>
      <c r="L355" s="18" t="s">
        <v>1108</v>
      </c>
      <c r="M355" s="18" t="s">
        <v>1831</v>
      </c>
      <c r="N355" s="18" t="s">
        <v>1176</v>
      </c>
      <c r="O355" s="18" t="s">
        <v>1143</v>
      </c>
      <c r="P355" s="18" t="s">
        <v>1167</v>
      </c>
      <c r="Q355" s="18" t="s">
        <v>1171</v>
      </c>
      <c r="R355" s="18" t="s">
        <v>1123</v>
      </c>
      <c r="S355" s="18" t="s">
        <v>1171</v>
      </c>
      <c r="T355" s="18" t="s">
        <v>1093</v>
      </c>
      <c r="U355" s="18" t="s">
        <v>1254</v>
      </c>
      <c r="V355" s="18" t="s">
        <v>1082</v>
      </c>
    </row>
    <row r="356" spans="1:22" x14ac:dyDescent="0.25">
      <c r="A356" s="3" t="s">
        <v>736</v>
      </c>
      <c r="B356" s="3" t="s">
        <v>1194</v>
      </c>
      <c r="C356" s="17" t="s">
        <v>1097</v>
      </c>
      <c r="D356" s="18" t="s">
        <v>1319</v>
      </c>
      <c r="E356" s="18" t="s">
        <v>1127</v>
      </c>
      <c r="F356" s="18" t="s">
        <v>1112</v>
      </c>
      <c r="G356" s="18" t="s">
        <v>1209</v>
      </c>
      <c r="H356" s="18" t="s">
        <v>1170</v>
      </c>
      <c r="I356" s="18" t="s">
        <v>1094</v>
      </c>
      <c r="J356" s="18" t="s">
        <v>1200</v>
      </c>
      <c r="K356" s="18" t="s">
        <v>1171</v>
      </c>
      <c r="L356" s="18" t="s">
        <v>1199</v>
      </c>
      <c r="M356" s="18" t="s">
        <v>1792</v>
      </c>
      <c r="N356" s="18" t="s">
        <v>1093</v>
      </c>
      <c r="O356" s="18" t="s">
        <v>1127</v>
      </c>
      <c r="P356" s="18" t="s">
        <v>1135</v>
      </c>
      <c r="Q356" s="18" t="s">
        <v>1183</v>
      </c>
      <c r="R356" s="18" t="s">
        <v>1081</v>
      </c>
      <c r="S356" s="18" t="s">
        <v>1199</v>
      </c>
      <c r="T356" s="18" t="s">
        <v>1176</v>
      </c>
      <c r="U356" s="18" t="s">
        <v>1127</v>
      </c>
      <c r="V356" s="18" t="s">
        <v>1082</v>
      </c>
    </row>
    <row r="357" spans="1:22" x14ac:dyDescent="0.25">
      <c r="A357" s="3" t="s">
        <v>926</v>
      </c>
      <c r="B357" s="3" t="s">
        <v>1146</v>
      </c>
      <c r="C357" s="17" t="s">
        <v>1859</v>
      </c>
      <c r="D357" s="18" t="s">
        <v>1401</v>
      </c>
      <c r="E357" s="18" t="s">
        <v>1143</v>
      </c>
      <c r="F357" s="18" t="s">
        <v>1082</v>
      </c>
      <c r="G357" s="18" t="s">
        <v>1209</v>
      </c>
      <c r="H357" s="18" t="s">
        <v>1171</v>
      </c>
      <c r="I357" s="18" t="s">
        <v>1127</v>
      </c>
      <c r="J357" s="18" t="s">
        <v>1577</v>
      </c>
      <c r="K357" s="18" t="s">
        <v>1113</v>
      </c>
      <c r="L357" s="18" t="s">
        <v>1243</v>
      </c>
      <c r="M357" s="18" t="s">
        <v>1860</v>
      </c>
      <c r="N357" s="18" t="s">
        <v>1093</v>
      </c>
      <c r="O357" s="18" t="s">
        <v>1135</v>
      </c>
      <c r="P357" s="18" t="s">
        <v>1167</v>
      </c>
      <c r="Q357" s="18" t="s">
        <v>1144</v>
      </c>
      <c r="R357" s="18" t="s">
        <v>1244</v>
      </c>
      <c r="S357" s="18" t="s">
        <v>1108</v>
      </c>
      <c r="T357" s="18" t="s">
        <v>1232</v>
      </c>
      <c r="U357" s="18" t="s">
        <v>1135</v>
      </c>
      <c r="V357" s="18" t="s">
        <v>1082</v>
      </c>
    </row>
    <row r="358" spans="1:22" x14ac:dyDescent="0.25">
      <c r="A358" s="3" t="s">
        <v>927</v>
      </c>
      <c r="B358" s="3" t="s">
        <v>1431</v>
      </c>
      <c r="C358" s="17" t="s">
        <v>1534</v>
      </c>
      <c r="D358" s="18" t="s">
        <v>1813</v>
      </c>
      <c r="E358" s="18" t="s">
        <v>1087</v>
      </c>
      <c r="F358" s="18" t="s">
        <v>1252</v>
      </c>
      <c r="G358" s="18" t="s">
        <v>1861</v>
      </c>
      <c r="H358" s="18" t="s">
        <v>1150</v>
      </c>
      <c r="I358" s="18" t="s">
        <v>1150</v>
      </c>
      <c r="J358" s="18" t="s">
        <v>1447</v>
      </c>
      <c r="K358" s="18" t="s">
        <v>1199</v>
      </c>
      <c r="L358" s="18" t="s">
        <v>1135</v>
      </c>
      <c r="M358" s="18" t="s">
        <v>1353</v>
      </c>
      <c r="N358" s="18" t="s">
        <v>1135</v>
      </c>
      <c r="O358" s="18" t="s">
        <v>1126</v>
      </c>
      <c r="P358" s="18" t="s">
        <v>1260</v>
      </c>
      <c r="Q358" s="18" t="s">
        <v>1199</v>
      </c>
      <c r="R358" s="18" t="s">
        <v>1170</v>
      </c>
      <c r="S358" s="18" t="s">
        <v>1199</v>
      </c>
      <c r="T358" s="18" t="s">
        <v>1244</v>
      </c>
      <c r="U358" s="18" t="s">
        <v>1324</v>
      </c>
      <c r="V358" s="18" t="s">
        <v>1082</v>
      </c>
    </row>
    <row r="359" spans="1:22" x14ac:dyDescent="0.25">
      <c r="A359" s="3" t="s">
        <v>928</v>
      </c>
      <c r="B359" s="3" t="s">
        <v>1096</v>
      </c>
      <c r="C359" s="17" t="s">
        <v>1432</v>
      </c>
      <c r="D359" s="18" t="s">
        <v>1133</v>
      </c>
      <c r="E359" s="18" t="s">
        <v>1143</v>
      </c>
      <c r="F359" s="18" t="s">
        <v>1218</v>
      </c>
      <c r="G359" s="18" t="s">
        <v>1275</v>
      </c>
      <c r="H359" s="18" t="s">
        <v>1113</v>
      </c>
      <c r="I359" s="18" t="s">
        <v>1155</v>
      </c>
      <c r="J359" s="18" t="s">
        <v>1361</v>
      </c>
      <c r="K359" s="18" t="s">
        <v>1232</v>
      </c>
      <c r="L359" s="18" t="s">
        <v>1171</v>
      </c>
      <c r="M359" s="18" t="s">
        <v>1862</v>
      </c>
      <c r="N359" s="18" t="s">
        <v>1108</v>
      </c>
      <c r="O359" s="18" t="s">
        <v>1167</v>
      </c>
      <c r="P359" s="18" t="s">
        <v>1094</v>
      </c>
      <c r="Q359" s="18" t="s">
        <v>1144</v>
      </c>
      <c r="R359" s="18" t="s">
        <v>1081</v>
      </c>
      <c r="S359" s="18" t="s">
        <v>1113</v>
      </c>
      <c r="T359" s="18" t="s">
        <v>1232</v>
      </c>
      <c r="U359" s="18" t="s">
        <v>1135</v>
      </c>
      <c r="V359" s="18" t="s">
        <v>1191</v>
      </c>
    </row>
    <row r="360" spans="1:22" x14ac:dyDescent="0.25">
      <c r="A360" s="3" t="s">
        <v>929</v>
      </c>
      <c r="B360" s="3" t="s">
        <v>1245</v>
      </c>
      <c r="C360" s="17" t="s">
        <v>1246</v>
      </c>
      <c r="D360" s="18" t="s">
        <v>1291</v>
      </c>
      <c r="E360" s="18" t="s">
        <v>1135</v>
      </c>
      <c r="F360" s="18" t="s">
        <v>1142</v>
      </c>
      <c r="G360" s="18" t="s">
        <v>1444</v>
      </c>
      <c r="H360" s="18" t="s">
        <v>1150</v>
      </c>
      <c r="I360" s="18" t="s">
        <v>1093</v>
      </c>
      <c r="J360" s="18" t="s">
        <v>1288</v>
      </c>
      <c r="K360" s="18" t="s">
        <v>1113</v>
      </c>
      <c r="L360" s="18" t="s">
        <v>1170</v>
      </c>
      <c r="M360" s="18" t="s">
        <v>1594</v>
      </c>
      <c r="N360" s="18" t="s">
        <v>1243</v>
      </c>
      <c r="O360" s="18" t="s">
        <v>1285</v>
      </c>
      <c r="P360" s="18" t="s">
        <v>1191</v>
      </c>
      <c r="Q360" s="18" t="s">
        <v>1113</v>
      </c>
      <c r="R360" s="18" t="s">
        <v>1113</v>
      </c>
      <c r="S360" s="18" t="s">
        <v>1232</v>
      </c>
      <c r="T360" s="18" t="s">
        <v>1093</v>
      </c>
      <c r="U360" s="18" t="s">
        <v>1167</v>
      </c>
      <c r="V360" s="18" t="s">
        <v>1191</v>
      </c>
    </row>
    <row r="361" spans="1:22" x14ac:dyDescent="0.25">
      <c r="A361" s="3" t="s">
        <v>930</v>
      </c>
      <c r="B361" s="3" t="s">
        <v>1245</v>
      </c>
      <c r="C361" s="17" t="s">
        <v>1496</v>
      </c>
      <c r="D361" s="18" t="s">
        <v>1319</v>
      </c>
      <c r="E361" s="18" t="s">
        <v>1167</v>
      </c>
      <c r="F361" s="18" t="s">
        <v>1191</v>
      </c>
      <c r="G361" s="18" t="s">
        <v>1080</v>
      </c>
      <c r="H361" s="18" t="s">
        <v>1093</v>
      </c>
      <c r="I361" s="18" t="s">
        <v>1170</v>
      </c>
      <c r="J361" s="18" t="s">
        <v>1863</v>
      </c>
      <c r="K361" s="18" t="s">
        <v>1171</v>
      </c>
      <c r="L361" s="18" t="s">
        <v>1113</v>
      </c>
      <c r="M361" s="18" t="s">
        <v>1864</v>
      </c>
      <c r="N361" s="18" t="s">
        <v>1199</v>
      </c>
      <c r="O361" s="18" t="s">
        <v>1087</v>
      </c>
      <c r="P361" s="18" t="s">
        <v>1118</v>
      </c>
      <c r="Q361" s="18" t="s">
        <v>1169</v>
      </c>
      <c r="R361" s="18" t="s">
        <v>1170</v>
      </c>
      <c r="S361" s="18" t="s">
        <v>1170</v>
      </c>
      <c r="T361" s="18" t="s">
        <v>1093</v>
      </c>
      <c r="U361" s="18" t="s">
        <v>1135</v>
      </c>
      <c r="V361" s="18" t="s">
        <v>1191</v>
      </c>
    </row>
    <row r="362" spans="1:22" x14ac:dyDescent="0.25">
      <c r="A362" s="3" t="s">
        <v>931</v>
      </c>
      <c r="B362" s="3" t="s">
        <v>1245</v>
      </c>
      <c r="C362" s="17" t="s">
        <v>1865</v>
      </c>
      <c r="D362" s="18" t="s">
        <v>1333</v>
      </c>
      <c r="E362" s="18" t="s">
        <v>1143</v>
      </c>
      <c r="F362" s="18" t="s">
        <v>1183</v>
      </c>
      <c r="G362" s="18" t="s">
        <v>1258</v>
      </c>
      <c r="H362" s="18" t="s">
        <v>1123</v>
      </c>
      <c r="I362" s="18" t="s">
        <v>1143</v>
      </c>
      <c r="J362" s="18" t="s">
        <v>1866</v>
      </c>
      <c r="K362" s="18" t="s">
        <v>1232</v>
      </c>
      <c r="L362" s="18" t="s">
        <v>1232</v>
      </c>
      <c r="M362" s="18" t="s">
        <v>1867</v>
      </c>
      <c r="N362" s="18" t="s">
        <v>1176</v>
      </c>
      <c r="O362" s="18" t="s">
        <v>1108</v>
      </c>
      <c r="P362" s="18" t="s">
        <v>1170</v>
      </c>
      <c r="Q362" s="18" t="s">
        <v>1169</v>
      </c>
      <c r="R362" s="18" t="s">
        <v>1081</v>
      </c>
      <c r="S362" s="18" t="s">
        <v>1244</v>
      </c>
      <c r="T362" s="18" t="s">
        <v>1150</v>
      </c>
      <c r="U362" s="18" t="s">
        <v>1108</v>
      </c>
      <c r="V362" s="18" t="s">
        <v>1191</v>
      </c>
    </row>
    <row r="363" spans="1:22" x14ac:dyDescent="0.25">
      <c r="A363" s="3" t="s">
        <v>932</v>
      </c>
      <c r="B363" s="3" t="s">
        <v>1245</v>
      </c>
      <c r="C363" s="17" t="s">
        <v>1833</v>
      </c>
      <c r="D363" s="18" t="s">
        <v>1350</v>
      </c>
      <c r="E363" s="18" t="s">
        <v>1143</v>
      </c>
      <c r="F363" s="18" t="s">
        <v>1169</v>
      </c>
      <c r="G363" s="18" t="s">
        <v>1453</v>
      </c>
      <c r="H363" s="18" t="s">
        <v>1199</v>
      </c>
      <c r="I363" s="18" t="s">
        <v>1243</v>
      </c>
      <c r="J363" s="18" t="s">
        <v>1412</v>
      </c>
      <c r="K363" s="18" t="s">
        <v>1199</v>
      </c>
      <c r="L363" s="18" t="s">
        <v>1244</v>
      </c>
      <c r="M363" s="18" t="s">
        <v>1860</v>
      </c>
      <c r="N363" s="18" t="s">
        <v>1171</v>
      </c>
      <c r="O363" s="18" t="s">
        <v>1156</v>
      </c>
      <c r="P363" s="18" t="s">
        <v>1102</v>
      </c>
      <c r="Q363" s="18" t="s">
        <v>1087</v>
      </c>
      <c r="R363" s="18" t="s">
        <v>1081</v>
      </c>
      <c r="S363" s="18" t="s">
        <v>1113</v>
      </c>
      <c r="T363" s="18" t="s">
        <v>1093</v>
      </c>
      <c r="U363" s="18" t="s">
        <v>1118</v>
      </c>
      <c r="V363" s="18" t="s">
        <v>1191</v>
      </c>
    </row>
    <row r="364" spans="1:22" x14ac:dyDescent="0.25">
      <c r="A364" s="3" t="s">
        <v>933</v>
      </c>
      <c r="B364" s="3" t="s">
        <v>1346</v>
      </c>
      <c r="C364" s="17" t="s">
        <v>1562</v>
      </c>
      <c r="D364" s="18" t="s">
        <v>1506</v>
      </c>
      <c r="E364" s="18" t="s">
        <v>1167</v>
      </c>
      <c r="F364" s="18" t="s">
        <v>1082</v>
      </c>
      <c r="G364" s="18" t="s">
        <v>1412</v>
      </c>
      <c r="H364" s="18" t="s">
        <v>1093</v>
      </c>
      <c r="I364" s="18" t="s">
        <v>1113</v>
      </c>
      <c r="J364" s="18" t="s">
        <v>1868</v>
      </c>
      <c r="K364" s="18" t="s">
        <v>1171</v>
      </c>
      <c r="L364" s="18" t="s">
        <v>1244</v>
      </c>
      <c r="M364" s="18" t="s">
        <v>1800</v>
      </c>
      <c r="N364" s="18" t="s">
        <v>1232</v>
      </c>
      <c r="O364" s="18" t="s">
        <v>1127</v>
      </c>
      <c r="P364" s="18" t="s">
        <v>1167</v>
      </c>
      <c r="Q364" s="18" t="s">
        <v>1155</v>
      </c>
      <c r="R364" s="18" t="s">
        <v>1243</v>
      </c>
      <c r="S364" s="18" t="s">
        <v>1243</v>
      </c>
      <c r="T364" s="18" t="s">
        <v>1176</v>
      </c>
      <c r="U364" s="18" t="s">
        <v>1135</v>
      </c>
      <c r="V364" s="18" t="s">
        <v>1191</v>
      </c>
    </row>
    <row r="365" spans="1:22" x14ac:dyDescent="0.25">
      <c r="A365" s="3" t="s">
        <v>934</v>
      </c>
      <c r="B365" s="3" t="s">
        <v>1066</v>
      </c>
      <c r="C365" s="17" t="s">
        <v>1829</v>
      </c>
      <c r="D365" s="18" t="s">
        <v>1525</v>
      </c>
      <c r="E365" s="18" t="s">
        <v>1143</v>
      </c>
      <c r="F365" s="18" t="s">
        <v>1158</v>
      </c>
      <c r="G365" s="18" t="s">
        <v>1869</v>
      </c>
      <c r="H365" s="18" t="s">
        <v>1150</v>
      </c>
      <c r="I365" s="18" t="s">
        <v>1150</v>
      </c>
      <c r="J365" s="18" t="s">
        <v>1447</v>
      </c>
      <c r="K365" s="18" t="s">
        <v>1108</v>
      </c>
      <c r="L365" s="18" t="s">
        <v>1135</v>
      </c>
      <c r="M365" s="18" t="s">
        <v>1870</v>
      </c>
      <c r="N365" s="18" t="s">
        <v>1170</v>
      </c>
      <c r="O365" s="18" t="s">
        <v>1127</v>
      </c>
      <c r="P365" s="18" t="s">
        <v>1155</v>
      </c>
      <c r="Q365" s="18" t="s">
        <v>1176</v>
      </c>
      <c r="R365" s="18" t="s">
        <v>1171</v>
      </c>
      <c r="S365" s="18" t="s">
        <v>1232</v>
      </c>
      <c r="T365" s="18" t="s">
        <v>1123</v>
      </c>
      <c r="U365" s="18" t="s">
        <v>1157</v>
      </c>
      <c r="V365" s="18" t="s">
        <v>1126</v>
      </c>
    </row>
    <row r="366" spans="1:22" x14ac:dyDescent="0.25">
      <c r="A366" s="3" t="s">
        <v>935</v>
      </c>
      <c r="B366" s="3" t="s">
        <v>1075</v>
      </c>
      <c r="C366" s="17" t="s">
        <v>1460</v>
      </c>
      <c r="D366" s="18" t="s">
        <v>1395</v>
      </c>
      <c r="E366" s="18" t="s">
        <v>1143</v>
      </c>
      <c r="F366" s="18" t="s">
        <v>1265</v>
      </c>
      <c r="G366" s="18" t="s">
        <v>1587</v>
      </c>
      <c r="H366" s="18" t="s">
        <v>1093</v>
      </c>
      <c r="I366" s="18" t="s">
        <v>1108</v>
      </c>
      <c r="J366" s="18" t="s">
        <v>1606</v>
      </c>
      <c r="K366" s="18" t="s">
        <v>1113</v>
      </c>
      <c r="L366" s="18" t="s">
        <v>1170</v>
      </c>
      <c r="M366" s="18" t="s">
        <v>1871</v>
      </c>
      <c r="N366" s="18" t="s">
        <v>1157</v>
      </c>
      <c r="O366" s="18" t="s">
        <v>1118</v>
      </c>
      <c r="P366" s="18" t="s">
        <v>1265</v>
      </c>
      <c r="Q366" s="18" t="s">
        <v>1157</v>
      </c>
      <c r="R366" s="18" t="s">
        <v>1113</v>
      </c>
      <c r="S366" s="18" t="s">
        <v>1199</v>
      </c>
      <c r="T366" s="18" t="s">
        <v>1171</v>
      </c>
      <c r="U366" s="18" t="s">
        <v>1118</v>
      </c>
      <c r="V366" s="18" t="s">
        <v>1126</v>
      </c>
    </row>
    <row r="367" spans="1:22" x14ac:dyDescent="0.25">
      <c r="A367" s="3" t="s">
        <v>936</v>
      </c>
      <c r="B367" s="3" t="s">
        <v>1146</v>
      </c>
      <c r="C367" s="17" t="s">
        <v>1374</v>
      </c>
      <c r="D367" s="18" t="s">
        <v>1348</v>
      </c>
      <c r="E367" s="18" t="s">
        <v>1127</v>
      </c>
      <c r="F367" s="18" t="s">
        <v>1285</v>
      </c>
      <c r="G367" s="18" t="s">
        <v>1406</v>
      </c>
      <c r="H367" s="18" t="s">
        <v>1108</v>
      </c>
      <c r="I367" s="18" t="s">
        <v>1167</v>
      </c>
      <c r="J367" s="18" t="s">
        <v>1363</v>
      </c>
      <c r="K367" s="18" t="s">
        <v>1093</v>
      </c>
      <c r="L367" s="18" t="s">
        <v>1232</v>
      </c>
      <c r="M367" s="18" t="s">
        <v>1660</v>
      </c>
      <c r="N367" s="18" t="s">
        <v>1093</v>
      </c>
      <c r="O367" s="18" t="s">
        <v>1143</v>
      </c>
      <c r="P367" s="18" t="s">
        <v>1167</v>
      </c>
      <c r="Q367" s="18" t="s">
        <v>1171</v>
      </c>
      <c r="R367" s="18" t="s">
        <v>1171</v>
      </c>
      <c r="S367" s="18" t="s">
        <v>1232</v>
      </c>
      <c r="T367" s="18" t="s">
        <v>1093</v>
      </c>
      <c r="U367" s="18" t="s">
        <v>1170</v>
      </c>
      <c r="V367" s="18" t="s">
        <v>1126</v>
      </c>
    </row>
    <row r="368" spans="1:22" x14ac:dyDescent="0.25">
      <c r="A368" s="3" t="s">
        <v>937</v>
      </c>
      <c r="B368" s="3" t="s">
        <v>1096</v>
      </c>
      <c r="C368" s="17" t="s">
        <v>1076</v>
      </c>
      <c r="D368" s="18" t="s">
        <v>1331</v>
      </c>
      <c r="E368" s="18" t="s">
        <v>1157</v>
      </c>
      <c r="F368" s="18" t="s">
        <v>1253</v>
      </c>
      <c r="G368" s="18" t="s">
        <v>1536</v>
      </c>
      <c r="H368" s="18" t="s">
        <v>1108</v>
      </c>
      <c r="I368" s="18" t="s">
        <v>1155</v>
      </c>
      <c r="J368" s="18" t="s">
        <v>1270</v>
      </c>
      <c r="K368" s="18" t="s">
        <v>1199</v>
      </c>
      <c r="L368" s="18" t="s">
        <v>1123</v>
      </c>
      <c r="M368" s="18" t="s">
        <v>1122</v>
      </c>
      <c r="N368" s="18" t="s">
        <v>1171</v>
      </c>
      <c r="O368" s="18" t="s">
        <v>1081</v>
      </c>
      <c r="P368" s="18" t="s">
        <v>1167</v>
      </c>
      <c r="Q368" s="18" t="s">
        <v>1102</v>
      </c>
      <c r="R368" s="18" t="s">
        <v>1108</v>
      </c>
      <c r="S368" s="18" t="s">
        <v>1254</v>
      </c>
      <c r="T368" s="18" t="s">
        <v>1150</v>
      </c>
      <c r="U368" s="18" t="s">
        <v>1081</v>
      </c>
      <c r="V368" s="18" t="s">
        <v>1126</v>
      </c>
    </row>
    <row r="369" spans="1:22" x14ac:dyDescent="0.25">
      <c r="A369" s="3" t="s">
        <v>938</v>
      </c>
      <c r="B369" s="3" t="s">
        <v>1295</v>
      </c>
      <c r="C369" s="17" t="s">
        <v>1702</v>
      </c>
      <c r="D369" s="18" t="s">
        <v>1382</v>
      </c>
      <c r="E369" s="18" t="s">
        <v>1143</v>
      </c>
      <c r="F369" s="18" t="s">
        <v>1213</v>
      </c>
      <c r="G369" s="18" t="s">
        <v>1080</v>
      </c>
      <c r="H369" s="18" t="s">
        <v>1171</v>
      </c>
      <c r="I369" s="18" t="s">
        <v>1081</v>
      </c>
      <c r="J369" s="18" t="s">
        <v>1529</v>
      </c>
      <c r="K369" s="18" t="s">
        <v>1171</v>
      </c>
      <c r="L369" s="18" t="s">
        <v>1171</v>
      </c>
      <c r="M369" s="18" t="s">
        <v>1697</v>
      </c>
      <c r="N369" s="18" t="s">
        <v>1093</v>
      </c>
      <c r="O369" s="18" t="s">
        <v>1081</v>
      </c>
      <c r="P369" s="18" t="s">
        <v>1157</v>
      </c>
      <c r="Q369" s="18" t="s">
        <v>1144</v>
      </c>
      <c r="R369" s="18" t="s">
        <v>1244</v>
      </c>
      <c r="S369" s="18" t="s">
        <v>1171</v>
      </c>
      <c r="T369" s="18" t="s">
        <v>1176</v>
      </c>
      <c r="U369" s="18" t="s">
        <v>1157</v>
      </c>
      <c r="V369" s="18" t="s">
        <v>1112</v>
      </c>
    </row>
    <row r="370" spans="1:22" x14ac:dyDescent="0.25">
      <c r="A370" s="3" t="s">
        <v>939</v>
      </c>
      <c r="B370" s="3" t="s">
        <v>1245</v>
      </c>
      <c r="C370" s="17" t="s">
        <v>1872</v>
      </c>
      <c r="D370" s="18" t="s">
        <v>1336</v>
      </c>
      <c r="E370" s="18" t="s">
        <v>1157</v>
      </c>
      <c r="F370" s="18" t="s">
        <v>1265</v>
      </c>
      <c r="G370" s="18" t="s">
        <v>1098</v>
      </c>
      <c r="H370" s="18" t="s">
        <v>1123</v>
      </c>
      <c r="I370" s="18" t="s">
        <v>1157</v>
      </c>
      <c r="J370" s="18" t="s">
        <v>1530</v>
      </c>
      <c r="K370" s="18" t="s">
        <v>1123</v>
      </c>
      <c r="L370" s="18" t="s">
        <v>1244</v>
      </c>
      <c r="M370" s="18" t="s">
        <v>1448</v>
      </c>
      <c r="N370" s="18" t="s">
        <v>1150</v>
      </c>
      <c r="O370" s="18" t="s">
        <v>1093</v>
      </c>
      <c r="P370" s="18" t="s">
        <v>1093</v>
      </c>
      <c r="Q370" s="18" t="s">
        <v>1123</v>
      </c>
      <c r="R370" s="18" t="s">
        <v>1244</v>
      </c>
      <c r="S370" s="18" t="s">
        <v>1244</v>
      </c>
      <c r="T370" s="18" t="s">
        <v>1150</v>
      </c>
      <c r="U370" s="18" t="s">
        <v>1143</v>
      </c>
      <c r="V370" s="18" t="s">
        <v>1112</v>
      </c>
    </row>
    <row r="371" spans="1:22" x14ac:dyDescent="0.25">
      <c r="A371" s="3" t="s">
        <v>737</v>
      </c>
      <c r="B371" s="3" t="s">
        <v>1204</v>
      </c>
      <c r="C371" s="17" t="s">
        <v>1296</v>
      </c>
      <c r="D371" s="18" t="s">
        <v>1425</v>
      </c>
      <c r="E371" s="18" t="s">
        <v>1143</v>
      </c>
      <c r="F371" s="18" t="s">
        <v>1253</v>
      </c>
      <c r="G371" s="18" t="s">
        <v>1357</v>
      </c>
      <c r="H371" s="18" t="s">
        <v>1150</v>
      </c>
      <c r="I371" s="18" t="s">
        <v>1176</v>
      </c>
      <c r="J371" s="18" t="s">
        <v>1150</v>
      </c>
      <c r="K371" s="18" t="s">
        <v>1244</v>
      </c>
      <c r="L371" s="18" t="s">
        <v>1081</v>
      </c>
      <c r="M371" s="18" t="s">
        <v>1864</v>
      </c>
      <c r="N371" s="18" t="s">
        <v>1123</v>
      </c>
      <c r="O371" s="18" t="s">
        <v>1135</v>
      </c>
      <c r="P371" s="18" t="s">
        <v>1221</v>
      </c>
      <c r="Q371" s="18" t="s">
        <v>1199</v>
      </c>
      <c r="R371" s="18" t="s">
        <v>1199</v>
      </c>
      <c r="S371" s="18" t="s">
        <v>1123</v>
      </c>
      <c r="T371" s="18" t="s">
        <v>1232</v>
      </c>
      <c r="U371" s="18" t="s">
        <v>1167</v>
      </c>
      <c r="V371" s="18" t="s">
        <v>1112</v>
      </c>
    </row>
    <row r="372" spans="1:22" x14ac:dyDescent="0.25">
      <c r="A372" s="3" t="s">
        <v>940</v>
      </c>
      <c r="B372" s="3" t="s">
        <v>1146</v>
      </c>
      <c r="C372" s="17" t="s">
        <v>1788</v>
      </c>
      <c r="D372" s="18" t="s">
        <v>1373</v>
      </c>
      <c r="E372" s="18" t="s">
        <v>1167</v>
      </c>
      <c r="F372" s="18" t="s">
        <v>1126</v>
      </c>
      <c r="G372" s="18" t="s">
        <v>1705</v>
      </c>
      <c r="H372" s="18" t="s">
        <v>1150</v>
      </c>
      <c r="I372" s="18" t="s">
        <v>1150</v>
      </c>
      <c r="J372" s="18" t="s">
        <v>1447</v>
      </c>
      <c r="K372" s="18" t="s">
        <v>1171</v>
      </c>
      <c r="L372" s="18" t="s">
        <v>1123</v>
      </c>
      <c r="M372" s="18" t="s">
        <v>1820</v>
      </c>
      <c r="N372" s="18" t="s">
        <v>1135</v>
      </c>
      <c r="O372" s="18" t="s">
        <v>1183</v>
      </c>
      <c r="P372" s="18" t="s">
        <v>1140</v>
      </c>
      <c r="Q372" s="18" t="s">
        <v>1108</v>
      </c>
      <c r="R372" s="18" t="s">
        <v>1254</v>
      </c>
      <c r="S372" s="18" t="s">
        <v>1171</v>
      </c>
      <c r="T372" s="18" t="s">
        <v>1081</v>
      </c>
      <c r="U372" s="18" t="s">
        <v>1156</v>
      </c>
      <c r="V372" s="18" t="s">
        <v>1112</v>
      </c>
    </row>
    <row r="373" spans="1:22" x14ac:dyDescent="0.25">
      <c r="A373" s="3" t="s">
        <v>738</v>
      </c>
      <c r="B373" s="3" t="s">
        <v>1245</v>
      </c>
      <c r="C373" s="17" t="s">
        <v>1391</v>
      </c>
      <c r="D373" s="18" t="s">
        <v>1257</v>
      </c>
      <c r="E373" s="18" t="s">
        <v>1087</v>
      </c>
      <c r="F373" s="18" t="s">
        <v>1252</v>
      </c>
      <c r="G373" s="18" t="s">
        <v>1149</v>
      </c>
      <c r="H373" s="18" t="s">
        <v>1150</v>
      </c>
      <c r="I373" s="18" t="s">
        <v>1150</v>
      </c>
      <c r="J373" s="18" t="s">
        <v>1447</v>
      </c>
      <c r="K373" s="18" t="s">
        <v>1232</v>
      </c>
      <c r="L373" s="18" t="s">
        <v>1123</v>
      </c>
      <c r="M373" s="18" t="s">
        <v>1827</v>
      </c>
      <c r="N373" s="18" t="s">
        <v>1127</v>
      </c>
      <c r="O373" s="18" t="s">
        <v>1324</v>
      </c>
      <c r="P373" s="18" t="s">
        <v>1091</v>
      </c>
      <c r="Q373" s="18" t="s">
        <v>1199</v>
      </c>
      <c r="R373" s="18" t="s">
        <v>1113</v>
      </c>
      <c r="S373" s="18" t="s">
        <v>1123</v>
      </c>
      <c r="T373" s="18" t="s">
        <v>1108</v>
      </c>
      <c r="U373" s="18" t="s">
        <v>1127</v>
      </c>
      <c r="V373" s="18" t="s">
        <v>1112</v>
      </c>
    </row>
    <row r="374" spans="1:22" x14ac:dyDescent="0.25">
      <c r="A374" s="3" t="s">
        <v>941</v>
      </c>
      <c r="B374" s="3" t="s">
        <v>1342</v>
      </c>
      <c r="C374" s="17" t="s">
        <v>1739</v>
      </c>
      <c r="D374" s="18" t="s">
        <v>1376</v>
      </c>
      <c r="E374" s="18" t="s">
        <v>1081</v>
      </c>
      <c r="F374" s="18" t="s">
        <v>1241</v>
      </c>
      <c r="G374" s="18" t="s">
        <v>1217</v>
      </c>
      <c r="H374" s="18" t="s">
        <v>1123</v>
      </c>
      <c r="I374" s="18" t="s">
        <v>1135</v>
      </c>
      <c r="J374" s="18" t="s">
        <v>1104</v>
      </c>
      <c r="K374" s="18" t="s">
        <v>1113</v>
      </c>
      <c r="L374" s="18" t="s">
        <v>1108</v>
      </c>
      <c r="M374" s="18" t="s">
        <v>1873</v>
      </c>
      <c r="N374" s="18" t="s">
        <v>1199</v>
      </c>
      <c r="O374" s="18" t="s">
        <v>1081</v>
      </c>
      <c r="P374" s="18" t="s">
        <v>1135</v>
      </c>
      <c r="Q374" s="18" t="s">
        <v>1243</v>
      </c>
      <c r="R374" s="18" t="s">
        <v>1113</v>
      </c>
      <c r="S374" s="18" t="s">
        <v>1244</v>
      </c>
      <c r="T374" s="18" t="s">
        <v>1093</v>
      </c>
      <c r="U374" s="18" t="s">
        <v>1127</v>
      </c>
      <c r="V374" s="18" t="s">
        <v>1142</v>
      </c>
    </row>
    <row r="375" spans="1:22" x14ac:dyDescent="0.25">
      <c r="A375" s="3" t="s">
        <v>942</v>
      </c>
      <c r="B375" s="3" t="s">
        <v>1146</v>
      </c>
      <c r="C375" s="17" t="s">
        <v>1337</v>
      </c>
      <c r="D375" s="18" t="s">
        <v>1348</v>
      </c>
      <c r="E375" s="18" t="s">
        <v>1143</v>
      </c>
      <c r="F375" s="18" t="s">
        <v>1126</v>
      </c>
      <c r="G375" s="18" t="s">
        <v>1568</v>
      </c>
      <c r="H375" s="18" t="s">
        <v>1093</v>
      </c>
      <c r="I375" s="18" t="s">
        <v>1123</v>
      </c>
      <c r="J375" s="18" t="s">
        <v>1413</v>
      </c>
      <c r="K375" s="18" t="s">
        <v>1171</v>
      </c>
      <c r="L375" s="18" t="s">
        <v>1199</v>
      </c>
      <c r="M375" s="18" t="s">
        <v>1717</v>
      </c>
      <c r="N375" s="18" t="s">
        <v>1123</v>
      </c>
      <c r="O375" s="18" t="s">
        <v>1127</v>
      </c>
      <c r="P375" s="18" t="s">
        <v>1092</v>
      </c>
      <c r="Q375" s="18" t="s">
        <v>1244</v>
      </c>
      <c r="R375" s="18" t="s">
        <v>1113</v>
      </c>
      <c r="S375" s="18" t="s">
        <v>1232</v>
      </c>
      <c r="T375" s="18" t="s">
        <v>1093</v>
      </c>
      <c r="U375" s="18" t="s">
        <v>1243</v>
      </c>
      <c r="V375" s="18" t="s">
        <v>1142</v>
      </c>
    </row>
    <row r="376" spans="1:22" x14ac:dyDescent="0.25">
      <c r="A376" s="3" t="s">
        <v>943</v>
      </c>
      <c r="B376" s="3" t="s">
        <v>1445</v>
      </c>
      <c r="C376" s="17" t="s">
        <v>1715</v>
      </c>
      <c r="D376" s="18" t="s">
        <v>1645</v>
      </c>
      <c r="E376" s="18" t="s">
        <v>1127</v>
      </c>
      <c r="F376" s="18" t="s">
        <v>1213</v>
      </c>
      <c r="G376" s="18" t="s">
        <v>1468</v>
      </c>
      <c r="H376" s="18" t="s">
        <v>1176</v>
      </c>
      <c r="I376" s="18" t="s">
        <v>1113</v>
      </c>
      <c r="J376" s="18" t="s">
        <v>1813</v>
      </c>
      <c r="K376" s="18" t="s">
        <v>1244</v>
      </c>
      <c r="L376" s="18" t="s">
        <v>1254</v>
      </c>
      <c r="M376" s="18" t="s">
        <v>1874</v>
      </c>
      <c r="N376" s="18" t="s">
        <v>1243</v>
      </c>
      <c r="O376" s="18" t="s">
        <v>1092</v>
      </c>
      <c r="P376" s="18" t="s">
        <v>1230</v>
      </c>
      <c r="Q376" s="18" t="s">
        <v>1199</v>
      </c>
      <c r="R376" s="18" t="s">
        <v>1108</v>
      </c>
      <c r="S376" s="18" t="s">
        <v>1232</v>
      </c>
      <c r="T376" s="18" t="s">
        <v>1171</v>
      </c>
      <c r="U376" s="18" t="s">
        <v>1167</v>
      </c>
      <c r="V376" s="18" t="s">
        <v>1142</v>
      </c>
    </row>
    <row r="377" spans="1:22" x14ac:dyDescent="0.25">
      <c r="A377" s="3" t="s">
        <v>944</v>
      </c>
      <c r="B377" s="3" t="s">
        <v>1367</v>
      </c>
      <c r="C377" s="17" t="s">
        <v>1859</v>
      </c>
      <c r="D377" s="18" t="s">
        <v>1656</v>
      </c>
      <c r="E377" s="18" t="s">
        <v>1135</v>
      </c>
      <c r="F377" s="18" t="s">
        <v>1168</v>
      </c>
      <c r="G377" s="18" t="s">
        <v>1206</v>
      </c>
      <c r="H377" s="18" t="s">
        <v>1232</v>
      </c>
      <c r="I377" s="18" t="s">
        <v>1156</v>
      </c>
      <c r="J377" s="18" t="s">
        <v>1474</v>
      </c>
      <c r="K377" s="18" t="s">
        <v>1093</v>
      </c>
      <c r="L377" s="18" t="s">
        <v>1232</v>
      </c>
      <c r="M377" s="18" t="s">
        <v>1384</v>
      </c>
      <c r="N377" s="18" t="s">
        <v>1176</v>
      </c>
      <c r="O377" s="18" t="s">
        <v>1254</v>
      </c>
      <c r="P377" s="18" t="s">
        <v>1081</v>
      </c>
      <c r="Q377" s="18" t="s">
        <v>1265</v>
      </c>
      <c r="R377" s="18" t="s">
        <v>1092</v>
      </c>
      <c r="S377" s="18" t="s">
        <v>1199</v>
      </c>
      <c r="T377" s="18" t="s">
        <v>1150</v>
      </c>
      <c r="U377" s="18" t="s">
        <v>1243</v>
      </c>
      <c r="V377" s="18" t="s">
        <v>1265</v>
      </c>
    </row>
    <row r="378" spans="1:22" x14ac:dyDescent="0.25">
      <c r="A378" s="3" t="s">
        <v>945</v>
      </c>
      <c r="B378" s="3" t="s">
        <v>1390</v>
      </c>
      <c r="C378" s="17" t="s">
        <v>1857</v>
      </c>
      <c r="D378" s="18" t="s">
        <v>1596</v>
      </c>
      <c r="E378" s="18" t="s">
        <v>1127</v>
      </c>
      <c r="F378" s="18" t="s">
        <v>1126</v>
      </c>
      <c r="G378" s="18" t="s">
        <v>1484</v>
      </c>
      <c r="H378" s="18" t="s">
        <v>1113</v>
      </c>
      <c r="I378" s="18" t="s">
        <v>1092</v>
      </c>
      <c r="J378" s="18" t="s">
        <v>1115</v>
      </c>
      <c r="K378" s="18" t="s">
        <v>1176</v>
      </c>
      <c r="L378" s="18" t="s">
        <v>1093</v>
      </c>
      <c r="M378" s="18" t="s">
        <v>1492</v>
      </c>
      <c r="N378" s="18" t="s">
        <v>1232</v>
      </c>
      <c r="O378" s="18" t="s">
        <v>1087</v>
      </c>
      <c r="P378" s="18" t="s">
        <v>1156</v>
      </c>
      <c r="Q378" s="18" t="s">
        <v>1199</v>
      </c>
      <c r="R378" s="18" t="s">
        <v>1113</v>
      </c>
      <c r="S378" s="18" t="s">
        <v>1171</v>
      </c>
      <c r="T378" s="18" t="s">
        <v>1176</v>
      </c>
      <c r="U378" s="18" t="s">
        <v>1243</v>
      </c>
      <c r="V378" s="18" t="s">
        <v>1265</v>
      </c>
    </row>
    <row r="379" spans="1:22" x14ac:dyDescent="0.25">
      <c r="A379" s="3" t="s">
        <v>946</v>
      </c>
      <c r="B379" s="3" t="s">
        <v>1279</v>
      </c>
      <c r="C379" s="17" t="s">
        <v>1702</v>
      </c>
      <c r="D379" s="18" t="s">
        <v>1298</v>
      </c>
      <c r="E379" s="18" t="s">
        <v>1081</v>
      </c>
      <c r="F379" s="18" t="s">
        <v>1252</v>
      </c>
      <c r="G379" s="18" t="s">
        <v>1676</v>
      </c>
      <c r="H379" s="18" t="s">
        <v>1108</v>
      </c>
      <c r="I379" s="18" t="s">
        <v>1155</v>
      </c>
      <c r="J379" s="18" t="s">
        <v>1224</v>
      </c>
      <c r="K379" s="18" t="s">
        <v>1093</v>
      </c>
      <c r="L379" s="18" t="s">
        <v>1232</v>
      </c>
      <c r="M379" s="18" t="s">
        <v>1875</v>
      </c>
      <c r="N379" s="18" t="s">
        <v>1093</v>
      </c>
      <c r="O379" s="18" t="s">
        <v>1199</v>
      </c>
      <c r="P379" s="18" t="s">
        <v>1113</v>
      </c>
      <c r="Q379" s="18" t="s">
        <v>1199</v>
      </c>
      <c r="R379" s="18" t="s">
        <v>1171</v>
      </c>
      <c r="S379" s="18" t="s">
        <v>1176</v>
      </c>
      <c r="T379" s="18" t="s">
        <v>1150</v>
      </c>
      <c r="U379" s="18" t="s">
        <v>1108</v>
      </c>
      <c r="V379" s="18" t="s">
        <v>1213</v>
      </c>
    </row>
    <row r="380" spans="1:22" x14ac:dyDescent="0.25">
      <c r="A380" s="3" t="s">
        <v>947</v>
      </c>
      <c r="B380" s="3" t="s">
        <v>1316</v>
      </c>
      <c r="C380" s="17" t="s">
        <v>1496</v>
      </c>
      <c r="D380" s="18" t="s">
        <v>1416</v>
      </c>
      <c r="E380" s="18" t="s">
        <v>1127</v>
      </c>
      <c r="F380" s="18" t="s">
        <v>1213</v>
      </c>
      <c r="G380" s="18" t="s">
        <v>1747</v>
      </c>
      <c r="H380" s="18" t="s">
        <v>1232</v>
      </c>
      <c r="I380" s="18" t="s">
        <v>1254</v>
      </c>
      <c r="J380" s="18" t="s">
        <v>1665</v>
      </c>
      <c r="K380" s="18" t="s">
        <v>1171</v>
      </c>
      <c r="L380" s="18" t="s">
        <v>1199</v>
      </c>
      <c r="M380" s="18" t="s">
        <v>1372</v>
      </c>
      <c r="N380" s="18" t="s">
        <v>1176</v>
      </c>
      <c r="O380" s="18" t="s">
        <v>1244</v>
      </c>
      <c r="P380" s="18" t="s">
        <v>1108</v>
      </c>
      <c r="Q380" s="18" t="s">
        <v>1157</v>
      </c>
      <c r="R380" s="18" t="s">
        <v>1123</v>
      </c>
      <c r="S380" s="18" t="s">
        <v>1171</v>
      </c>
      <c r="T380" s="18" t="s">
        <v>1176</v>
      </c>
      <c r="U380" s="18" t="s">
        <v>1123</v>
      </c>
      <c r="V380" s="18" t="s">
        <v>1213</v>
      </c>
    </row>
    <row r="381" spans="1:22" x14ac:dyDescent="0.25">
      <c r="A381" s="3" t="s">
        <v>948</v>
      </c>
      <c r="B381" s="3" t="s">
        <v>1360</v>
      </c>
      <c r="C381" s="17" t="s">
        <v>1720</v>
      </c>
      <c r="D381" s="18" t="s">
        <v>1522</v>
      </c>
      <c r="E381" s="18" t="s">
        <v>1127</v>
      </c>
      <c r="F381" s="18" t="s">
        <v>1241</v>
      </c>
      <c r="G381" s="18" t="s">
        <v>1741</v>
      </c>
      <c r="H381" s="18" t="s">
        <v>1150</v>
      </c>
      <c r="I381" s="18" t="s">
        <v>1232</v>
      </c>
      <c r="J381" s="18" t="s">
        <v>1561</v>
      </c>
      <c r="K381" s="18" t="s">
        <v>1123</v>
      </c>
      <c r="L381" s="18" t="s">
        <v>1243</v>
      </c>
      <c r="M381" s="18" t="s">
        <v>1698</v>
      </c>
      <c r="N381" s="18" t="s">
        <v>1108</v>
      </c>
      <c r="O381" s="18" t="s">
        <v>1144</v>
      </c>
      <c r="P381" s="18" t="s">
        <v>1158</v>
      </c>
      <c r="Q381" s="18" t="s">
        <v>1232</v>
      </c>
      <c r="R381" s="18" t="s">
        <v>1171</v>
      </c>
      <c r="S381" s="18" t="s">
        <v>1093</v>
      </c>
      <c r="T381" s="18" t="s">
        <v>1171</v>
      </c>
      <c r="U381" s="18" t="s">
        <v>1254</v>
      </c>
      <c r="V381" s="18" t="s">
        <v>1213</v>
      </c>
    </row>
    <row r="382" spans="1:22" x14ac:dyDescent="0.25">
      <c r="A382" s="3" t="s">
        <v>949</v>
      </c>
      <c r="B382" s="3" t="s">
        <v>1245</v>
      </c>
      <c r="C382" s="17" t="s">
        <v>1633</v>
      </c>
      <c r="D382" s="18" t="s">
        <v>1443</v>
      </c>
      <c r="E382" s="18" t="s">
        <v>1143</v>
      </c>
      <c r="F382" s="18" t="s">
        <v>1091</v>
      </c>
      <c r="G382" s="18" t="s">
        <v>1131</v>
      </c>
      <c r="H382" s="18" t="s">
        <v>1171</v>
      </c>
      <c r="I382" s="18" t="s">
        <v>1081</v>
      </c>
      <c r="J382" s="18" t="s">
        <v>1537</v>
      </c>
      <c r="K382" s="18" t="s">
        <v>1093</v>
      </c>
      <c r="L382" s="18" t="s">
        <v>1093</v>
      </c>
      <c r="M382" s="18" t="s">
        <v>1815</v>
      </c>
      <c r="N382" s="18" t="s">
        <v>1093</v>
      </c>
      <c r="O382" s="18" t="s">
        <v>1244</v>
      </c>
      <c r="P382" s="18" t="s">
        <v>1243</v>
      </c>
      <c r="Q382" s="18" t="s">
        <v>1156</v>
      </c>
      <c r="R382" s="18" t="s">
        <v>1081</v>
      </c>
      <c r="S382" s="18" t="s">
        <v>1199</v>
      </c>
      <c r="T382" s="18" t="s">
        <v>1093</v>
      </c>
      <c r="U382" s="18" t="s">
        <v>1243</v>
      </c>
      <c r="V382" s="18" t="s">
        <v>1213</v>
      </c>
    </row>
    <row r="383" spans="1:22" x14ac:dyDescent="0.25">
      <c r="A383" s="3" t="s">
        <v>950</v>
      </c>
      <c r="B383" s="3" t="s">
        <v>95</v>
      </c>
      <c r="C383" s="17" t="s">
        <v>1702</v>
      </c>
      <c r="D383" s="18" t="s">
        <v>1299</v>
      </c>
      <c r="E383" s="18" t="s">
        <v>1254</v>
      </c>
      <c r="F383" s="18" t="s">
        <v>1158</v>
      </c>
      <c r="G383" s="18" t="s">
        <v>1701</v>
      </c>
      <c r="H383" s="18" t="s">
        <v>1150</v>
      </c>
      <c r="I383" s="18" t="s">
        <v>1150</v>
      </c>
      <c r="J383" s="18" t="s">
        <v>1150</v>
      </c>
      <c r="K383" s="18" t="s">
        <v>1081</v>
      </c>
      <c r="L383" s="18" t="s">
        <v>1092</v>
      </c>
      <c r="M383" s="18" t="s">
        <v>1876</v>
      </c>
      <c r="N383" s="18" t="s">
        <v>1092</v>
      </c>
      <c r="O383" s="18" t="s">
        <v>1082</v>
      </c>
      <c r="P383" s="18" t="s">
        <v>1219</v>
      </c>
      <c r="Q383" s="18" t="s">
        <v>1113</v>
      </c>
      <c r="R383" s="18" t="s">
        <v>1170</v>
      </c>
      <c r="S383" s="18" t="s">
        <v>1199</v>
      </c>
      <c r="T383" s="18" t="s">
        <v>1176</v>
      </c>
      <c r="U383" s="18" t="s">
        <v>1087</v>
      </c>
      <c r="V383" s="18" t="s">
        <v>1213</v>
      </c>
    </row>
    <row r="384" spans="1:22" x14ac:dyDescent="0.25">
      <c r="A384" s="3" t="s">
        <v>951</v>
      </c>
      <c r="B384" s="3" t="s">
        <v>1204</v>
      </c>
      <c r="C384" s="17" t="s">
        <v>1246</v>
      </c>
      <c r="D384" s="18" t="s">
        <v>1552</v>
      </c>
      <c r="E384" s="18" t="s">
        <v>1081</v>
      </c>
      <c r="F384" s="18" t="s">
        <v>1285</v>
      </c>
      <c r="G384" s="18" t="s">
        <v>1877</v>
      </c>
      <c r="H384" s="18" t="s">
        <v>1170</v>
      </c>
      <c r="I384" s="18" t="s">
        <v>1156</v>
      </c>
      <c r="J384" s="18" t="s">
        <v>1878</v>
      </c>
      <c r="K384" s="18" t="s">
        <v>1176</v>
      </c>
      <c r="L384" s="18" t="s">
        <v>1093</v>
      </c>
      <c r="M384" s="18" t="s">
        <v>1869</v>
      </c>
      <c r="N384" s="18" t="s">
        <v>1176</v>
      </c>
      <c r="O384" s="18" t="s">
        <v>1127</v>
      </c>
      <c r="P384" s="18" t="s">
        <v>1143</v>
      </c>
      <c r="Q384" s="18" t="s">
        <v>1123</v>
      </c>
      <c r="R384" s="18" t="s">
        <v>1199</v>
      </c>
      <c r="S384" s="18" t="s">
        <v>1232</v>
      </c>
      <c r="T384" s="18" t="s">
        <v>1176</v>
      </c>
      <c r="U384" s="18" t="s">
        <v>1243</v>
      </c>
      <c r="V384" s="18" t="s">
        <v>1213</v>
      </c>
    </row>
    <row r="385" spans="1:22" x14ac:dyDescent="0.25">
      <c r="A385" s="3" t="s">
        <v>952</v>
      </c>
      <c r="B385" s="3" t="s">
        <v>1295</v>
      </c>
      <c r="C385" s="17" t="s">
        <v>1173</v>
      </c>
      <c r="D385" s="18" t="s">
        <v>1307</v>
      </c>
      <c r="E385" s="18" t="s">
        <v>1127</v>
      </c>
      <c r="F385" s="18" t="s">
        <v>1094</v>
      </c>
      <c r="G385" s="18" t="s">
        <v>1879</v>
      </c>
      <c r="H385" s="18" t="s">
        <v>1150</v>
      </c>
      <c r="I385" s="18" t="s">
        <v>1150</v>
      </c>
      <c r="J385" s="18" t="s">
        <v>1150</v>
      </c>
      <c r="K385" s="18" t="s">
        <v>1123</v>
      </c>
      <c r="L385" s="18" t="s">
        <v>1243</v>
      </c>
      <c r="M385" s="18" t="s">
        <v>1880</v>
      </c>
      <c r="N385" s="18" t="s">
        <v>1144</v>
      </c>
      <c r="O385" s="18" t="s">
        <v>1285</v>
      </c>
      <c r="P385" s="18" t="s">
        <v>1227</v>
      </c>
      <c r="Q385" s="18" t="s">
        <v>1093</v>
      </c>
      <c r="R385" s="18" t="s">
        <v>1108</v>
      </c>
      <c r="S385" s="18" t="s">
        <v>1232</v>
      </c>
      <c r="T385" s="18" t="s">
        <v>1244</v>
      </c>
      <c r="U385" s="18" t="s">
        <v>1118</v>
      </c>
      <c r="V385" s="18" t="s">
        <v>1213</v>
      </c>
    </row>
    <row r="386" spans="1:22" x14ac:dyDescent="0.25">
      <c r="A386" s="3" t="s">
        <v>739</v>
      </c>
      <c r="B386" s="3" t="s">
        <v>1403</v>
      </c>
      <c r="C386" s="17" t="s">
        <v>1326</v>
      </c>
      <c r="D386" s="18" t="s">
        <v>1567</v>
      </c>
      <c r="E386" s="18" t="s">
        <v>1081</v>
      </c>
      <c r="F386" s="18" t="s">
        <v>1230</v>
      </c>
      <c r="G386" s="18" t="s">
        <v>1482</v>
      </c>
      <c r="H386" s="18" t="s">
        <v>1123</v>
      </c>
      <c r="I386" s="18" t="s">
        <v>1167</v>
      </c>
      <c r="J386" s="18" t="s">
        <v>1726</v>
      </c>
      <c r="K386" s="18" t="s">
        <v>1171</v>
      </c>
      <c r="L386" s="18" t="s">
        <v>1199</v>
      </c>
      <c r="M386" s="18" t="s">
        <v>1881</v>
      </c>
      <c r="N386" s="18" t="s">
        <v>1171</v>
      </c>
      <c r="O386" s="18" t="s">
        <v>1254</v>
      </c>
      <c r="P386" s="18" t="s">
        <v>1143</v>
      </c>
      <c r="Q386" s="18" t="s">
        <v>1113</v>
      </c>
      <c r="R386" s="18" t="s">
        <v>1093</v>
      </c>
      <c r="S386" s="18" t="s">
        <v>1176</v>
      </c>
      <c r="T386" s="18" t="s">
        <v>1093</v>
      </c>
      <c r="U386" s="18" t="s">
        <v>1108</v>
      </c>
      <c r="V386" s="18" t="s">
        <v>1213</v>
      </c>
    </row>
    <row r="387" spans="1:22" x14ac:dyDescent="0.25">
      <c r="A387" s="3" t="s">
        <v>740</v>
      </c>
      <c r="B387" s="3" t="s">
        <v>1072</v>
      </c>
      <c r="C387" s="17" t="s">
        <v>1296</v>
      </c>
      <c r="D387" s="18" t="s">
        <v>1307</v>
      </c>
      <c r="E387" s="18" t="s">
        <v>1254</v>
      </c>
      <c r="F387" s="18" t="s">
        <v>1156</v>
      </c>
      <c r="G387" s="18" t="s">
        <v>1882</v>
      </c>
      <c r="H387" s="18" t="s">
        <v>1150</v>
      </c>
      <c r="I387" s="18" t="s">
        <v>1176</v>
      </c>
      <c r="J387" s="18" t="s">
        <v>1307</v>
      </c>
      <c r="K387" s="18" t="s">
        <v>1081</v>
      </c>
      <c r="L387" s="18" t="s">
        <v>1087</v>
      </c>
      <c r="M387" s="18" t="s">
        <v>1883</v>
      </c>
      <c r="N387" s="18" t="s">
        <v>1157</v>
      </c>
      <c r="O387" s="18" t="s">
        <v>1092</v>
      </c>
      <c r="P387" s="18" t="s">
        <v>1183</v>
      </c>
      <c r="Q387" s="18" t="s">
        <v>1232</v>
      </c>
      <c r="R387" s="18" t="s">
        <v>1232</v>
      </c>
      <c r="S387" s="18" t="s">
        <v>1171</v>
      </c>
      <c r="T387" s="18" t="s">
        <v>1093</v>
      </c>
      <c r="U387" s="18" t="s">
        <v>1087</v>
      </c>
      <c r="V387" s="18" t="s">
        <v>1183</v>
      </c>
    </row>
    <row r="388" spans="1:22" x14ac:dyDescent="0.25">
      <c r="A388" s="3" t="s">
        <v>953</v>
      </c>
      <c r="B388" s="3" t="s">
        <v>1129</v>
      </c>
      <c r="C388" s="17" t="s">
        <v>1147</v>
      </c>
      <c r="D388" s="18" t="s">
        <v>1237</v>
      </c>
      <c r="E388" s="18" t="s">
        <v>1127</v>
      </c>
      <c r="F388" s="18" t="s">
        <v>1241</v>
      </c>
      <c r="G388" s="18" t="s">
        <v>1741</v>
      </c>
      <c r="H388" s="18" t="s">
        <v>1150</v>
      </c>
      <c r="I388" s="18" t="s">
        <v>1150</v>
      </c>
      <c r="J388" s="18" t="s">
        <v>1150</v>
      </c>
      <c r="K388" s="18" t="s">
        <v>1123</v>
      </c>
      <c r="L388" s="18" t="s">
        <v>1254</v>
      </c>
      <c r="M388" s="18" t="s">
        <v>1689</v>
      </c>
      <c r="N388" s="18" t="s">
        <v>1081</v>
      </c>
      <c r="O388" s="18" t="s">
        <v>1253</v>
      </c>
      <c r="P388" s="18" t="s">
        <v>1109</v>
      </c>
      <c r="Q388" s="18" t="s">
        <v>1244</v>
      </c>
      <c r="R388" s="18" t="s">
        <v>1157</v>
      </c>
      <c r="S388" s="18" t="s">
        <v>1093</v>
      </c>
      <c r="T388" s="18" t="s">
        <v>1123</v>
      </c>
      <c r="U388" s="18" t="s">
        <v>1118</v>
      </c>
      <c r="V388" s="18" t="s">
        <v>1183</v>
      </c>
    </row>
    <row r="389" spans="1:22" x14ac:dyDescent="0.25">
      <c r="A389" s="3" t="s">
        <v>954</v>
      </c>
      <c r="B389" s="3" t="s">
        <v>1204</v>
      </c>
      <c r="C389" s="17" t="s">
        <v>1872</v>
      </c>
      <c r="D389" s="18" t="s">
        <v>1526</v>
      </c>
      <c r="E389" s="18" t="s">
        <v>1254</v>
      </c>
      <c r="F389" s="18" t="s">
        <v>1324</v>
      </c>
      <c r="G389" s="18" t="s">
        <v>1530</v>
      </c>
      <c r="H389" s="18" t="s">
        <v>1123</v>
      </c>
      <c r="I389" s="18" t="s">
        <v>1254</v>
      </c>
      <c r="J389" s="18" t="s">
        <v>1452</v>
      </c>
      <c r="K389" s="18" t="s">
        <v>1123</v>
      </c>
      <c r="L389" s="18" t="s">
        <v>1244</v>
      </c>
      <c r="M389" s="18" t="s">
        <v>1448</v>
      </c>
      <c r="N389" s="18" t="s">
        <v>1093</v>
      </c>
      <c r="O389" s="18" t="s">
        <v>1157</v>
      </c>
      <c r="P389" s="18" t="s">
        <v>1143</v>
      </c>
      <c r="Q389" s="18" t="s">
        <v>1170</v>
      </c>
      <c r="R389" s="18" t="s">
        <v>1123</v>
      </c>
      <c r="S389" s="18" t="s">
        <v>1254</v>
      </c>
      <c r="T389" s="18" t="s">
        <v>1093</v>
      </c>
      <c r="U389" s="18" t="s">
        <v>1244</v>
      </c>
      <c r="V389" s="18" t="s">
        <v>1183</v>
      </c>
    </row>
    <row r="390" spans="1:22" x14ac:dyDescent="0.25">
      <c r="A390" s="3" t="s">
        <v>955</v>
      </c>
      <c r="B390" s="3" t="s">
        <v>1146</v>
      </c>
      <c r="C390" s="17" t="s">
        <v>1720</v>
      </c>
      <c r="D390" s="18" t="s">
        <v>1106</v>
      </c>
      <c r="E390" s="18" t="s">
        <v>1081</v>
      </c>
      <c r="F390" s="18" t="s">
        <v>1241</v>
      </c>
      <c r="G390" s="18" t="s">
        <v>1358</v>
      </c>
      <c r="H390" s="18" t="s">
        <v>1093</v>
      </c>
      <c r="I390" s="18" t="s">
        <v>1170</v>
      </c>
      <c r="J390" s="18" t="s">
        <v>1813</v>
      </c>
      <c r="K390" s="18" t="s">
        <v>1108</v>
      </c>
      <c r="L390" s="18" t="s">
        <v>1108</v>
      </c>
      <c r="M390" s="18" t="s">
        <v>1884</v>
      </c>
      <c r="N390" s="18" t="s">
        <v>1093</v>
      </c>
      <c r="O390" s="18" t="s">
        <v>1123</v>
      </c>
      <c r="P390" s="18" t="s">
        <v>1244</v>
      </c>
      <c r="Q390" s="18" t="s">
        <v>1254</v>
      </c>
      <c r="R390" s="18" t="s">
        <v>1113</v>
      </c>
      <c r="S390" s="18" t="s">
        <v>1232</v>
      </c>
      <c r="T390" s="18" t="s">
        <v>1150</v>
      </c>
      <c r="U390" s="18" t="s">
        <v>1108</v>
      </c>
      <c r="V390" s="18" t="s">
        <v>1183</v>
      </c>
    </row>
    <row r="391" spans="1:22" x14ac:dyDescent="0.25">
      <c r="A391" s="3" t="s">
        <v>956</v>
      </c>
      <c r="B391" s="3" t="s">
        <v>1409</v>
      </c>
      <c r="C391" s="17" t="s">
        <v>1720</v>
      </c>
      <c r="D391" s="18" t="s">
        <v>1418</v>
      </c>
      <c r="E391" s="18" t="s">
        <v>1081</v>
      </c>
      <c r="F391" s="18" t="s">
        <v>1252</v>
      </c>
      <c r="G391" s="18" t="s">
        <v>1098</v>
      </c>
      <c r="H391" s="18" t="s">
        <v>1232</v>
      </c>
      <c r="I391" s="18" t="s">
        <v>1081</v>
      </c>
      <c r="J391" s="18" t="s">
        <v>1806</v>
      </c>
      <c r="K391" s="18" t="s">
        <v>1113</v>
      </c>
      <c r="L391" s="18" t="s">
        <v>1170</v>
      </c>
      <c r="M391" s="18" t="s">
        <v>1885</v>
      </c>
      <c r="N391" s="18" t="s">
        <v>1232</v>
      </c>
      <c r="O391" s="18" t="s">
        <v>1081</v>
      </c>
      <c r="P391" s="18" t="s">
        <v>1143</v>
      </c>
      <c r="Q391" s="18" t="s">
        <v>1221</v>
      </c>
      <c r="R391" s="18" t="s">
        <v>1244</v>
      </c>
      <c r="S391" s="18" t="s">
        <v>1123</v>
      </c>
      <c r="T391" s="18" t="s">
        <v>1176</v>
      </c>
      <c r="U391" s="18" t="s">
        <v>1243</v>
      </c>
      <c r="V391" s="18" t="s">
        <v>1252</v>
      </c>
    </row>
    <row r="392" spans="1:22" x14ac:dyDescent="0.25">
      <c r="A392" s="3" t="s">
        <v>957</v>
      </c>
      <c r="B392" s="3" t="s">
        <v>1194</v>
      </c>
      <c r="C392" s="17" t="s">
        <v>1623</v>
      </c>
      <c r="D392" s="18" t="s">
        <v>1405</v>
      </c>
      <c r="E392" s="18" t="s">
        <v>1127</v>
      </c>
      <c r="F392" s="18" t="s">
        <v>1169</v>
      </c>
      <c r="G392" s="18" t="s">
        <v>1591</v>
      </c>
      <c r="H392" s="18" t="s">
        <v>1150</v>
      </c>
      <c r="I392" s="18" t="s">
        <v>1150</v>
      </c>
      <c r="J392" s="18" t="s">
        <v>1447</v>
      </c>
      <c r="K392" s="18" t="s">
        <v>1171</v>
      </c>
      <c r="L392" s="18" t="s">
        <v>1199</v>
      </c>
      <c r="M392" s="18" t="s">
        <v>1842</v>
      </c>
      <c r="N392" s="18" t="s">
        <v>1081</v>
      </c>
      <c r="O392" s="18" t="s">
        <v>1094</v>
      </c>
      <c r="P392" s="18" t="s">
        <v>1112</v>
      </c>
      <c r="Q392" s="18" t="s">
        <v>1232</v>
      </c>
      <c r="R392" s="18" t="s">
        <v>1199</v>
      </c>
      <c r="S392" s="18" t="s">
        <v>1093</v>
      </c>
      <c r="T392" s="18" t="s">
        <v>1199</v>
      </c>
      <c r="U392" s="18" t="s">
        <v>1087</v>
      </c>
      <c r="V392" s="18" t="s">
        <v>1252</v>
      </c>
    </row>
    <row r="393" spans="1:22" x14ac:dyDescent="0.25">
      <c r="A393" s="3" t="s">
        <v>958</v>
      </c>
      <c r="B393" s="3" t="s">
        <v>1245</v>
      </c>
      <c r="C393" s="17" t="s">
        <v>1833</v>
      </c>
      <c r="D393" s="18" t="s">
        <v>1182</v>
      </c>
      <c r="E393" s="18" t="s">
        <v>1243</v>
      </c>
      <c r="F393" s="18" t="s">
        <v>1102</v>
      </c>
      <c r="G393" s="18" t="s">
        <v>1878</v>
      </c>
      <c r="H393" s="18" t="s">
        <v>1150</v>
      </c>
      <c r="I393" s="18" t="s">
        <v>1150</v>
      </c>
      <c r="J393" s="18" t="s">
        <v>1447</v>
      </c>
      <c r="K393" s="18" t="s">
        <v>1081</v>
      </c>
      <c r="L393" s="18" t="s">
        <v>1156</v>
      </c>
      <c r="M393" s="18" t="s">
        <v>1886</v>
      </c>
      <c r="N393" s="18" t="s">
        <v>1157</v>
      </c>
      <c r="O393" s="18" t="s">
        <v>1230</v>
      </c>
      <c r="P393" s="18" t="s">
        <v>1164</v>
      </c>
      <c r="Q393" s="18" t="s">
        <v>1108</v>
      </c>
      <c r="R393" s="18" t="s">
        <v>1199</v>
      </c>
      <c r="S393" s="18" t="s">
        <v>1093</v>
      </c>
      <c r="T393" s="18" t="s">
        <v>1199</v>
      </c>
      <c r="U393" s="18" t="s">
        <v>1167</v>
      </c>
      <c r="V393" s="18" t="s">
        <v>1252</v>
      </c>
    </row>
    <row r="394" spans="1:22" x14ac:dyDescent="0.25">
      <c r="A394" s="3" t="s">
        <v>959</v>
      </c>
      <c r="B394" s="3" t="s">
        <v>1295</v>
      </c>
      <c r="C394" s="17" t="s">
        <v>1424</v>
      </c>
      <c r="D394" s="18" t="s">
        <v>1493</v>
      </c>
      <c r="E394" s="18" t="s">
        <v>1157</v>
      </c>
      <c r="F394" s="18" t="s">
        <v>1252</v>
      </c>
      <c r="G394" s="18" t="s">
        <v>1536</v>
      </c>
      <c r="H394" s="18" t="s">
        <v>1093</v>
      </c>
      <c r="I394" s="18" t="s">
        <v>1254</v>
      </c>
      <c r="J394" s="18" t="s">
        <v>1331</v>
      </c>
      <c r="K394" s="18" t="s">
        <v>1199</v>
      </c>
      <c r="L394" s="18" t="s">
        <v>1108</v>
      </c>
      <c r="M394" s="18" t="s">
        <v>1887</v>
      </c>
      <c r="N394" s="18" t="s">
        <v>1244</v>
      </c>
      <c r="O394" s="18" t="s">
        <v>1127</v>
      </c>
      <c r="P394" s="18" t="s">
        <v>1118</v>
      </c>
      <c r="Q394" s="18" t="s">
        <v>1123</v>
      </c>
      <c r="R394" s="18" t="s">
        <v>1123</v>
      </c>
      <c r="S394" s="18" t="s">
        <v>1113</v>
      </c>
      <c r="T394" s="18" t="s">
        <v>1093</v>
      </c>
      <c r="U394" s="18" t="s">
        <v>1127</v>
      </c>
      <c r="V394" s="18" t="s">
        <v>1252</v>
      </c>
    </row>
    <row r="395" spans="1:22" x14ac:dyDescent="0.25">
      <c r="A395" s="3" t="s">
        <v>960</v>
      </c>
      <c r="B395" s="3" t="s">
        <v>1409</v>
      </c>
      <c r="C395" s="17" t="s">
        <v>1582</v>
      </c>
      <c r="D395" s="18" t="s">
        <v>1653</v>
      </c>
      <c r="E395" s="18" t="s">
        <v>1254</v>
      </c>
      <c r="F395" s="18" t="s">
        <v>1241</v>
      </c>
      <c r="G395" s="18" t="s">
        <v>1888</v>
      </c>
      <c r="H395" s="18" t="s">
        <v>1199</v>
      </c>
      <c r="I395" s="18" t="s">
        <v>1092</v>
      </c>
      <c r="J395" s="18" t="s">
        <v>1410</v>
      </c>
      <c r="K395" s="18" t="s">
        <v>1199</v>
      </c>
      <c r="L395" s="18" t="s">
        <v>1108</v>
      </c>
      <c r="M395" s="18" t="s">
        <v>1861</v>
      </c>
      <c r="N395" s="18" t="s">
        <v>1232</v>
      </c>
      <c r="O395" s="18" t="s">
        <v>1243</v>
      </c>
      <c r="P395" s="18" t="s">
        <v>1157</v>
      </c>
      <c r="Q395" s="18" t="s">
        <v>1171</v>
      </c>
      <c r="R395" s="18" t="s">
        <v>1093</v>
      </c>
      <c r="S395" s="18" t="s">
        <v>1232</v>
      </c>
      <c r="T395" s="18" t="s">
        <v>1176</v>
      </c>
      <c r="U395" s="18" t="s">
        <v>1113</v>
      </c>
      <c r="V395" s="18" t="s">
        <v>1253</v>
      </c>
    </row>
    <row r="396" spans="1:22" x14ac:dyDescent="0.25">
      <c r="A396" s="3" t="s">
        <v>961</v>
      </c>
      <c r="B396" s="3" t="s">
        <v>1445</v>
      </c>
      <c r="C396" s="17" t="s">
        <v>1432</v>
      </c>
      <c r="D396" s="18" t="s">
        <v>1181</v>
      </c>
      <c r="E396" s="18" t="s">
        <v>1157</v>
      </c>
      <c r="F396" s="18" t="s">
        <v>1265</v>
      </c>
      <c r="G396" s="18" t="s">
        <v>1889</v>
      </c>
      <c r="H396" s="18" t="s">
        <v>1232</v>
      </c>
      <c r="I396" s="18" t="s">
        <v>1243</v>
      </c>
      <c r="J396" s="18" t="s">
        <v>1381</v>
      </c>
      <c r="K396" s="18" t="s">
        <v>1093</v>
      </c>
      <c r="L396" s="18" t="s">
        <v>1232</v>
      </c>
      <c r="M396" s="18" t="s">
        <v>1492</v>
      </c>
      <c r="N396" s="18" t="s">
        <v>1093</v>
      </c>
      <c r="O396" s="18" t="s">
        <v>1123</v>
      </c>
      <c r="P396" s="18" t="s">
        <v>1113</v>
      </c>
      <c r="Q396" s="18" t="s">
        <v>1108</v>
      </c>
      <c r="R396" s="18" t="s">
        <v>1232</v>
      </c>
      <c r="S396" s="18" t="s">
        <v>1232</v>
      </c>
      <c r="T396" s="18" t="s">
        <v>1150</v>
      </c>
      <c r="U396" s="18" t="s">
        <v>1123</v>
      </c>
      <c r="V396" s="18" t="s">
        <v>1253</v>
      </c>
    </row>
    <row r="397" spans="1:22" x14ac:dyDescent="0.25">
      <c r="A397" s="3" t="s">
        <v>962</v>
      </c>
      <c r="B397" s="3" t="s">
        <v>1445</v>
      </c>
      <c r="C397" s="17" t="s">
        <v>1650</v>
      </c>
      <c r="D397" s="18" t="s">
        <v>1428</v>
      </c>
      <c r="E397" s="18" t="s">
        <v>1254</v>
      </c>
      <c r="F397" s="18" t="s">
        <v>1142</v>
      </c>
      <c r="G397" s="18" t="s">
        <v>1353</v>
      </c>
      <c r="H397" s="18" t="s">
        <v>1171</v>
      </c>
      <c r="I397" s="18" t="s">
        <v>1087</v>
      </c>
      <c r="J397" s="18" t="s">
        <v>1208</v>
      </c>
      <c r="K397" s="18" t="s">
        <v>1123</v>
      </c>
      <c r="L397" s="18" t="s">
        <v>1108</v>
      </c>
      <c r="M397" s="18" t="s">
        <v>1890</v>
      </c>
      <c r="N397" s="18" t="s">
        <v>1171</v>
      </c>
      <c r="O397" s="18" t="s">
        <v>1244</v>
      </c>
      <c r="P397" s="18" t="s">
        <v>1254</v>
      </c>
      <c r="Q397" s="18" t="s">
        <v>1199</v>
      </c>
      <c r="R397" s="18" t="s">
        <v>1113</v>
      </c>
      <c r="S397" s="18" t="s">
        <v>1113</v>
      </c>
      <c r="T397" s="18" t="s">
        <v>1176</v>
      </c>
      <c r="U397" s="18" t="s">
        <v>1081</v>
      </c>
      <c r="V397" s="18" t="s">
        <v>1253</v>
      </c>
    </row>
    <row r="398" spans="1:22" x14ac:dyDescent="0.25">
      <c r="A398" s="3" t="s">
        <v>963</v>
      </c>
      <c r="B398" s="3" t="s">
        <v>1075</v>
      </c>
      <c r="C398" s="17" t="s">
        <v>1076</v>
      </c>
      <c r="D398" s="18" t="s">
        <v>1743</v>
      </c>
      <c r="E398" s="18" t="s">
        <v>1157</v>
      </c>
      <c r="F398" s="18" t="s">
        <v>1285</v>
      </c>
      <c r="G398" s="18" t="s">
        <v>1891</v>
      </c>
      <c r="H398" s="18" t="s">
        <v>1232</v>
      </c>
      <c r="I398" s="18" t="s">
        <v>1081</v>
      </c>
      <c r="J398" s="18" t="s">
        <v>1666</v>
      </c>
      <c r="K398" s="18" t="s">
        <v>1232</v>
      </c>
      <c r="L398" s="18" t="s">
        <v>1113</v>
      </c>
      <c r="M398" s="18" t="s">
        <v>1406</v>
      </c>
      <c r="N398" s="18" t="s">
        <v>1108</v>
      </c>
      <c r="O398" s="18" t="s">
        <v>1158</v>
      </c>
      <c r="P398" s="18" t="s">
        <v>1265</v>
      </c>
      <c r="Q398" s="18" t="s">
        <v>1170</v>
      </c>
      <c r="R398" s="18" t="s">
        <v>1113</v>
      </c>
      <c r="S398" s="18" t="s">
        <v>1244</v>
      </c>
      <c r="T398" s="18" t="s">
        <v>1171</v>
      </c>
      <c r="U398" s="18" t="s">
        <v>1092</v>
      </c>
      <c r="V398" s="18" t="s">
        <v>1253</v>
      </c>
    </row>
    <row r="399" spans="1:22" x14ac:dyDescent="0.25">
      <c r="A399" s="3" t="s">
        <v>964</v>
      </c>
      <c r="B399" s="3" t="s">
        <v>1194</v>
      </c>
      <c r="C399" s="17" t="s">
        <v>1337</v>
      </c>
      <c r="D399" s="18" t="s">
        <v>1476</v>
      </c>
      <c r="E399" s="18" t="s">
        <v>1254</v>
      </c>
      <c r="F399" s="18" t="s">
        <v>1285</v>
      </c>
      <c r="G399" s="18" t="s">
        <v>1334</v>
      </c>
      <c r="H399" s="18" t="s">
        <v>1123</v>
      </c>
      <c r="I399" s="18" t="s">
        <v>1135</v>
      </c>
      <c r="J399" s="18" t="s">
        <v>1888</v>
      </c>
      <c r="K399" s="18" t="s">
        <v>1093</v>
      </c>
      <c r="L399" s="18" t="s">
        <v>1232</v>
      </c>
      <c r="M399" s="18" t="s">
        <v>1448</v>
      </c>
      <c r="N399" s="18" t="s">
        <v>1176</v>
      </c>
      <c r="O399" s="18" t="s">
        <v>1081</v>
      </c>
      <c r="P399" s="18" t="s">
        <v>1157</v>
      </c>
      <c r="Q399" s="18" t="s">
        <v>1244</v>
      </c>
      <c r="R399" s="18" t="s">
        <v>1232</v>
      </c>
      <c r="S399" s="18" t="s">
        <v>1171</v>
      </c>
      <c r="T399" s="18" t="s">
        <v>1232</v>
      </c>
      <c r="U399" s="18" t="s">
        <v>1127</v>
      </c>
      <c r="V399" s="18" t="s">
        <v>1241</v>
      </c>
    </row>
    <row r="400" spans="1:22" x14ac:dyDescent="0.25">
      <c r="A400" s="3" t="s">
        <v>965</v>
      </c>
      <c r="B400" s="3" t="s">
        <v>1279</v>
      </c>
      <c r="C400" s="17" t="s">
        <v>1590</v>
      </c>
      <c r="D400" s="18" t="s">
        <v>1450</v>
      </c>
      <c r="E400" s="18" t="s">
        <v>1254</v>
      </c>
      <c r="F400" s="18" t="s">
        <v>1285</v>
      </c>
      <c r="G400" s="18" t="s">
        <v>1575</v>
      </c>
      <c r="H400" s="18" t="s">
        <v>1093</v>
      </c>
      <c r="I400" s="18" t="s">
        <v>1199</v>
      </c>
      <c r="J400" s="18" t="s">
        <v>1352</v>
      </c>
      <c r="K400" s="18" t="s">
        <v>1113</v>
      </c>
      <c r="L400" s="18" t="s">
        <v>1170</v>
      </c>
      <c r="M400" s="18" t="s">
        <v>1871</v>
      </c>
      <c r="N400" s="18" t="s">
        <v>1243</v>
      </c>
      <c r="O400" s="18" t="s">
        <v>1221</v>
      </c>
      <c r="P400" s="18" t="s">
        <v>1253</v>
      </c>
      <c r="Q400" s="18" t="s">
        <v>1093</v>
      </c>
      <c r="R400" s="18" t="s">
        <v>1171</v>
      </c>
      <c r="S400" s="18" t="s">
        <v>1093</v>
      </c>
      <c r="T400" s="18" t="s">
        <v>1171</v>
      </c>
      <c r="U400" s="18" t="s">
        <v>1244</v>
      </c>
      <c r="V400" s="18" t="s">
        <v>1241</v>
      </c>
    </row>
    <row r="401" spans="1:22" x14ac:dyDescent="0.25">
      <c r="A401" s="3" t="s">
        <v>966</v>
      </c>
      <c r="B401" s="3" t="s">
        <v>1342</v>
      </c>
      <c r="C401" s="17" t="s">
        <v>1788</v>
      </c>
      <c r="D401" s="18" t="s">
        <v>1550</v>
      </c>
      <c r="E401" s="18" t="s">
        <v>1244</v>
      </c>
      <c r="F401" s="18" t="s">
        <v>1324</v>
      </c>
      <c r="G401" s="18" t="s">
        <v>1580</v>
      </c>
      <c r="H401" s="18" t="s">
        <v>1232</v>
      </c>
      <c r="I401" s="18" t="s">
        <v>1081</v>
      </c>
      <c r="J401" s="18" t="s">
        <v>1735</v>
      </c>
      <c r="K401" s="18" t="s">
        <v>1127</v>
      </c>
      <c r="L401" s="18" t="s">
        <v>1144</v>
      </c>
      <c r="M401" s="18" t="s">
        <v>1448</v>
      </c>
      <c r="N401" s="18" t="s">
        <v>1232</v>
      </c>
      <c r="O401" s="18" t="s">
        <v>1243</v>
      </c>
      <c r="P401" s="18" t="s">
        <v>1157</v>
      </c>
      <c r="Q401" s="18" t="s">
        <v>1199</v>
      </c>
      <c r="R401" s="18" t="s">
        <v>1113</v>
      </c>
      <c r="S401" s="18" t="s">
        <v>1093</v>
      </c>
      <c r="T401" s="18" t="s">
        <v>1150</v>
      </c>
      <c r="U401" s="18" t="s">
        <v>1244</v>
      </c>
      <c r="V401" s="18" t="s">
        <v>1241</v>
      </c>
    </row>
    <row r="402" spans="1:22" x14ac:dyDescent="0.25">
      <c r="A402" s="3" t="s">
        <v>967</v>
      </c>
      <c r="B402" s="3" t="s">
        <v>1279</v>
      </c>
      <c r="C402" s="17" t="s">
        <v>1534</v>
      </c>
      <c r="D402" s="18" t="s">
        <v>1506</v>
      </c>
      <c r="E402" s="18" t="s">
        <v>1081</v>
      </c>
      <c r="F402" s="18" t="s">
        <v>1169</v>
      </c>
      <c r="G402" s="18" t="s">
        <v>1377</v>
      </c>
      <c r="H402" s="18" t="s">
        <v>1150</v>
      </c>
      <c r="I402" s="18" t="s">
        <v>1150</v>
      </c>
      <c r="J402" s="18" t="s">
        <v>1447</v>
      </c>
      <c r="K402" s="18" t="s">
        <v>1113</v>
      </c>
      <c r="L402" s="18" t="s">
        <v>1254</v>
      </c>
      <c r="M402" s="18" t="s">
        <v>1764</v>
      </c>
      <c r="N402" s="18" t="s">
        <v>1157</v>
      </c>
      <c r="O402" s="18" t="s">
        <v>1087</v>
      </c>
      <c r="P402" s="18" t="s">
        <v>1241</v>
      </c>
      <c r="Q402" s="18" t="s">
        <v>1232</v>
      </c>
      <c r="R402" s="18" t="s">
        <v>1199</v>
      </c>
      <c r="S402" s="18" t="s">
        <v>1232</v>
      </c>
      <c r="T402" s="18" t="s">
        <v>1113</v>
      </c>
      <c r="U402" s="18" t="s">
        <v>1143</v>
      </c>
      <c r="V402" s="18" t="s">
        <v>1241</v>
      </c>
    </row>
    <row r="403" spans="1:22" x14ac:dyDescent="0.25">
      <c r="A403" s="3" t="s">
        <v>968</v>
      </c>
      <c r="B403" s="3" t="s">
        <v>1096</v>
      </c>
      <c r="C403" s="17" t="s">
        <v>1892</v>
      </c>
      <c r="D403" s="18" t="s">
        <v>1307</v>
      </c>
      <c r="E403" s="18" t="s">
        <v>1254</v>
      </c>
      <c r="F403" s="18" t="s">
        <v>1164</v>
      </c>
      <c r="G403" s="18" t="s">
        <v>1563</v>
      </c>
      <c r="H403" s="18" t="s">
        <v>1113</v>
      </c>
      <c r="I403" s="18" t="s">
        <v>1230</v>
      </c>
      <c r="J403" s="18" t="s">
        <v>1658</v>
      </c>
      <c r="K403" s="18" t="s">
        <v>1176</v>
      </c>
      <c r="L403" s="18" t="s">
        <v>1232</v>
      </c>
      <c r="M403" s="18" t="s">
        <v>1177</v>
      </c>
      <c r="N403" s="18" t="s">
        <v>1093</v>
      </c>
      <c r="O403" s="18" t="s">
        <v>1170</v>
      </c>
      <c r="P403" s="18" t="s">
        <v>1254</v>
      </c>
      <c r="Q403" s="18" t="s">
        <v>1243</v>
      </c>
      <c r="R403" s="18" t="s">
        <v>1113</v>
      </c>
      <c r="S403" s="18" t="s">
        <v>1123</v>
      </c>
      <c r="T403" s="18" t="s">
        <v>1171</v>
      </c>
      <c r="U403" s="18" t="s">
        <v>1157</v>
      </c>
      <c r="V403" s="18" t="s">
        <v>1230</v>
      </c>
    </row>
    <row r="404" spans="1:22" x14ac:dyDescent="0.25">
      <c r="A404" s="3" t="s">
        <v>969</v>
      </c>
      <c r="B404" s="3" t="s">
        <v>1316</v>
      </c>
      <c r="C404" s="17" t="s">
        <v>1496</v>
      </c>
      <c r="D404" s="18" t="s">
        <v>1187</v>
      </c>
      <c r="E404" s="18" t="s">
        <v>1243</v>
      </c>
      <c r="F404" s="18" t="s">
        <v>1221</v>
      </c>
      <c r="G404" s="18" t="s">
        <v>1238</v>
      </c>
      <c r="H404" s="18" t="s">
        <v>1176</v>
      </c>
      <c r="I404" s="18" t="s">
        <v>1171</v>
      </c>
      <c r="J404" s="18" t="s">
        <v>1613</v>
      </c>
      <c r="K404" s="18" t="s">
        <v>1108</v>
      </c>
      <c r="L404" s="18" t="s">
        <v>1243</v>
      </c>
      <c r="M404" s="18" t="s">
        <v>1694</v>
      </c>
      <c r="N404" s="18" t="s">
        <v>1123</v>
      </c>
      <c r="O404" s="18" t="s">
        <v>1243</v>
      </c>
      <c r="P404" s="18" t="s">
        <v>1135</v>
      </c>
      <c r="Q404" s="18" t="s">
        <v>1232</v>
      </c>
      <c r="R404" s="18" t="s">
        <v>1171</v>
      </c>
      <c r="S404" s="18" t="s">
        <v>1232</v>
      </c>
      <c r="T404" s="18" t="s">
        <v>1093</v>
      </c>
      <c r="U404" s="18" t="s">
        <v>1157</v>
      </c>
      <c r="V404" s="18" t="s">
        <v>1169</v>
      </c>
    </row>
    <row r="405" spans="1:22" x14ac:dyDescent="0.25">
      <c r="A405" s="3" t="s">
        <v>970</v>
      </c>
      <c r="B405" s="3" t="s">
        <v>1360</v>
      </c>
      <c r="C405" s="17" t="s">
        <v>1263</v>
      </c>
      <c r="D405" s="18" t="s">
        <v>1595</v>
      </c>
      <c r="E405" s="18" t="s">
        <v>1243</v>
      </c>
      <c r="F405" s="18" t="s">
        <v>1092</v>
      </c>
      <c r="G405" s="18" t="s">
        <v>1852</v>
      </c>
      <c r="H405" s="18" t="s">
        <v>1150</v>
      </c>
      <c r="I405" s="18" t="s">
        <v>1150</v>
      </c>
      <c r="J405" s="18" t="s">
        <v>1447</v>
      </c>
      <c r="K405" s="18" t="s">
        <v>1108</v>
      </c>
      <c r="L405" s="18" t="s">
        <v>1170</v>
      </c>
      <c r="M405" s="18" t="s">
        <v>1271</v>
      </c>
      <c r="N405" s="18" t="s">
        <v>1254</v>
      </c>
      <c r="O405" s="18" t="s">
        <v>1254</v>
      </c>
      <c r="P405" s="18" t="s">
        <v>1118</v>
      </c>
      <c r="Q405" s="18" t="s">
        <v>1232</v>
      </c>
      <c r="R405" s="18" t="s">
        <v>1199</v>
      </c>
      <c r="S405" s="18" t="s">
        <v>1093</v>
      </c>
      <c r="T405" s="18" t="s">
        <v>1232</v>
      </c>
      <c r="U405" s="18" t="s">
        <v>1081</v>
      </c>
      <c r="V405" s="18" t="s">
        <v>1169</v>
      </c>
    </row>
    <row r="406" spans="1:22" x14ac:dyDescent="0.25">
      <c r="A406" s="3" t="s">
        <v>971</v>
      </c>
      <c r="B406" s="3" t="s">
        <v>1346</v>
      </c>
      <c r="C406" s="17" t="s">
        <v>1380</v>
      </c>
      <c r="D406" s="18" t="s">
        <v>1151</v>
      </c>
      <c r="E406" s="18" t="s">
        <v>1254</v>
      </c>
      <c r="F406" s="18" t="s">
        <v>1158</v>
      </c>
      <c r="G406" s="18" t="s">
        <v>1551</v>
      </c>
      <c r="H406" s="18" t="s">
        <v>1232</v>
      </c>
      <c r="I406" s="18" t="s">
        <v>1244</v>
      </c>
      <c r="J406" s="18" t="s">
        <v>1217</v>
      </c>
      <c r="K406" s="18" t="s">
        <v>1199</v>
      </c>
      <c r="L406" s="18" t="s">
        <v>1244</v>
      </c>
      <c r="M406" s="18" t="s">
        <v>1680</v>
      </c>
      <c r="N406" s="18" t="s">
        <v>1232</v>
      </c>
      <c r="O406" s="18" t="s">
        <v>1123</v>
      </c>
      <c r="P406" s="18" t="s">
        <v>1108</v>
      </c>
      <c r="Q406" s="18" t="s">
        <v>1199</v>
      </c>
      <c r="R406" s="18" t="s">
        <v>1199</v>
      </c>
      <c r="S406" s="18" t="s">
        <v>1199</v>
      </c>
      <c r="T406" s="18" t="s">
        <v>1093</v>
      </c>
      <c r="U406" s="18" t="s">
        <v>1244</v>
      </c>
      <c r="V406" s="18" t="s">
        <v>1169</v>
      </c>
    </row>
    <row r="407" spans="1:22" x14ac:dyDescent="0.25">
      <c r="A407" s="3" t="s">
        <v>972</v>
      </c>
      <c r="B407" s="3" t="s">
        <v>1342</v>
      </c>
      <c r="C407" s="17" t="s">
        <v>1893</v>
      </c>
      <c r="D407" s="18" t="s">
        <v>1181</v>
      </c>
      <c r="E407" s="18" t="s">
        <v>1157</v>
      </c>
      <c r="F407" s="18" t="s">
        <v>1091</v>
      </c>
      <c r="G407" s="18" t="s">
        <v>1375</v>
      </c>
      <c r="H407" s="18" t="s">
        <v>1150</v>
      </c>
      <c r="I407" s="18" t="s">
        <v>1081</v>
      </c>
      <c r="J407" s="18" t="s">
        <v>1150</v>
      </c>
      <c r="K407" s="18" t="s">
        <v>1232</v>
      </c>
      <c r="L407" s="18" t="s">
        <v>1123</v>
      </c>
      <c r="M407" s="18" t="s">
        <v>1452</v>
      </c>
      <c r="N407" s="18" t="s">
        <v>1232</v>
      </c>
      <c r="O407" s="18" t="s">
        <v>1123</v>
      </c>
      <c r="P407" s="18" t="s">
        <v>1108</v>
      </c>
      <c r="Q407" s="18" t="s">
        <v>1102</v>
      </c>
      <c r="R407" s="18" t="s">
        <v>1243</v>
      </c>
      <c r="S407" s="18" t="s">
        <v>1176</v>
      </c>
      <c r="T407" s="18" t="s">
        <v>1176</v>
      </c>
      <c r="U407" s="18" t="s">
        <v>1081</v>
      </c>
      <c r="V407" s="18" t="s">
        <v>1169</v>
      </c>
    </row>
    <row r="408" spans="1:22" x14ac:dyDescent="0.25">
      <c r="A408" s="3" t="s">
        <v>973</v>
      </c>
      <c r="B408" s="3" t="s">
        <v>1346</v>
      </c>
      <c r="C408" s="17" t="s">
        <v>1618</v>
      </c>
      <c r="D408" s="18" t="s">
        <v>1125</v>
      </c>
      <c r="E408" s="18" t="s">
        <v>1243</v>
      </c>
      <c r="F408" s="18" t="s">
        <v>1087</v>
      </c>
      <c r="G408" s="18" t="s">
        <v>1894</v>
      </c>
      <c r="H408" s="18" t="s">
        <v>1150</v>
      </c>
      <c r="I408" s="18" t="s">
        <v>1150</v>
      </c>
      <c r="J408" s="18" t="s">
        <v>1447</v>
      </c>
      <c r="K408" s="18" t="s">
        <v>1244</v>
      </c>
      <c r="L408" s="18" t="s">
        <v>1127</v>
      </c>
      <c r="M408" s="18" t="s">
        <v>1895</v>
      </c>
      <c r="N408" s="18" t="s">
        <v>1244</v>
      </c>
      <c r="O408" s="18" t="s">
        <v>1108</v>
      </c>
      <c r="P408" s="18" t="s">
        <v>1167</v>
      </c>
      <c r="Q408" s="18" t="s">
        <v>1093</v>
      </c>
      <c r="R408" s="18" t="s">
        <v>1171</v>
      </c>
      <c r="S408" s="18" t="s">
        <v>1232</v>
      </c>
      <c r="T408" s="18" t="s">
        <v>1232</v>
      </c>
      <c r="U408" s="18" t="s">
        <v>1081</v>
      </c>
      <c r="V408" s="18" t="s">
        <v>1285</v>
      </c>
    </row>
    <row r="409" spans="1:22" x14ac:dyDescent="0.25">
      <c r="A409" s="3" t="s">
        <v>974</v>
      </c>
      <c r="B409" s="3" t="s">
        <v>1279</v>
      </c>
      <c r="C409" s="17" t="s">
        <v>1848</v>
      </c>
      <c r="D409" s="18" t="s">
        <v>1465</v>
      </c>
      <c r="E409" s="18" t="s">
        <v>1254</v>
      </c>
      <c r="F409" s="18" t="s">
        <v>1285</v>
      </c>
      <c r="G409" s="18" t="s">
        <v>1568</v>
      </c>
      <c r="H409" s="18" t="s">
        <v>1171</v>
      </c>
      <c r="I409" s="18" t="s">
        <v>1243</v>
      </c>
      <c r="J409" s="18" t="s">
        <v>1529</v>
      </c>
      <c r="K409" s="18" t="s">
        <v>1232</v>
      </c>
      <c r="L409" s="18" t="s">
        <v>1171</v>
      </c>
      <c r="M409" s="18" t="s">
        <v>1384</v>
      </c>
      <c r="N409" s="18" t="s">
        <v>1093</v>
      </c>
      <c r="O409" s="18" t="s">
        <v>1170</v>
      </c>
      <c r="P409" s="18" t="s">
        <v>1254</v>
      </c>
      <c r="Q409" s="18" t="s">
        <v>1093</v>
      </c>
      <c r="R409" s="18" t="s">
        <v>1199</v>
      </c>
      <c r="S409" s="18" t="s">
        <v>1176</v>
      </c>
      <c r="T409" s="18" t="s">
        <v>1150</v>
      </c>
      <c r="U409" s="18" t="s">
        <v>1244</v>
      </c>
      <c r="V409" s="18" t="s">
        <v>1285</v>
      </c>
    </row>
    <row r="410" spans="1:22" x14ac:dyDescent="0.25">
      <c r="A410" s="3" t="s">
        <v>975</v>
      </c>
      <c r="B410" s="3" t="s">
        <v>95</v>
      </c>
      <c r="C410" s="17" t="s">
        <v>1855</v>
      </c>
      <c r="D410" s="18" t="s">
        <v>1487</v>
      </c>
      <c r="E410" s="18" t="s">
        <v>1254</v>
      </c>
      <c r="F410" s="18" t="s">
        <v>1167</v>
      </c>
      <c r="G410" s="18" t="s">
        <v>1754</v>
      </c>
      <c r="H410" s="18" t="s">
        <v>1150</v>
      </c>
      <c r="I410" s="18" t="s">
        <v>1150</v>
      </c>
      <c r="J410" s="18" t="s">
        <v>1447</v>
      </c>
      <c r="K410" s="18" t="s">
        <v>1113</v>
      </c>
      <c r="L410" s="18" t="s">
        <v>1254</v>
      </c>
      <c r="M410" s="18" t="s">
        <v>1698</v>
      </c>
      <c r="N410" s="18" t="s">
        <v>1244</v>
      </c>
      <c r="O410" s="18" t="s">
        <v>1127</v>
      </c>
      <c r="P410" s="18" t="s">
        <v>1156</v>
      </c>
      <c r="Q410" s="18" t="s">
        <v>1232</v>
      </c>
      <c r="R410" s="18" t="s">
        <v>1199</v>
      </c>
      <c r="S410" s="18" t="s">
        <v>1176</v>
      </c>
      <c r="T410" s="18" t="s">
        <v>1171</v>
      </c>
      <c r="U410" s="18" t="s">
        <v>1157</v>
      </c>
      <c r="V410" s="18" t="s">
        <v>1285</v>
      </c>
    </row>
    <row r="411" spans="1:22" x14ac:dyDescent="0.25">
      <c r="A411" s="3" t="s">
        <v>976</v>
      </c>
      <c r="B411" s="3" t="s">
        <v>1431</v>
      </c>
      <c r="C411" s="17" t="s">
        <v>1896</v>
      </c>
      <c r="D411" s="18" t="s">
        <v>1088</v>
      </c>
      <c r="E411" s="18" t="s">
        <v>1170</v>
      </c>
      <c r="F411" s="18" t="s">
        <v>1092</v>
      </c>
      <c r="G411" s="18" t="s">
        <v>1846</v>
      </c>
      <c r="H411" s="18" t="s">
        <v>1176</v>
      </c>
      <c r="I411" s="18" t="s">
        <v>1232</v>
      </c>
      <c r="J411" s="18" t="s">
        <v>1395</v>
      </c>
      <c r="K411" s="18" t="s">
        <v>1108</v>
      </c>
      <c r="L411" s="18" t="s">
        <v>1254</v>
      </c>
      <c r="M411" s="18" t="s">
        <v>1483</v>
      </c>
      <c r="N411" s="18" t="s">
        <v>1199</v>
      </c>
      <c r="O411" s="18" t="s">
        <v>1170</v>
      </c>
      <c r="P411" s="18" t="s">
        <v>1127</v>
      </c>
      <c r="Q411" s="18" t="s">
        <v>1232</v>
      </c>
      <c r="R411" s="18" t="s">
        <v>1232</v>
      </c>
      <c r="S411" s="18" t="s">
        <v>1232</v>
      </c>
      <c r="T411" s="18" t="s">
        <v>1176</v>
      </c>
      <c r="U411" s="18" t="s">
        <v>1108</v>
      </c>
      <c r="V411" s="18" t="s">
        <v>1158</v>
      </c>
    </row>
    <row r="412" spans="1:22" x14ac:dyDescent="0.25">
      <c r="A412" s="3" t="s">
        <v>977</v>
      </c>
      <c r="B412" s="3" t="s">
        <v>1445</v>
      </c>
      <c r="C412" s="17" t="s">
        <v>1897</v>
      </c>
      <c r="D412" s="18" t="s">
        <v>1418</v>
      </c>
      <c r="E412" s="18" t="s">
        <v>1108</v>
      </c>
      <c r="F412" s="18" t="s">
        <v>1265</v>
      </c>
      <c r="G412" s="18" t="s">
        <v>1738</v>
      </c>
      <c r="H412" s="18" t="s">
        <v>1232</v>
      </c>
      <c r="I412" s="18" t="s">
        <v>1167</v>
      </c>
      <c r="J412" s="18" t="s">
        <v>1395</v>
      </c>
      <c r="K412" s="18" t="s">
        <v>1244</v>
      </c>
      <c r="L412" s="18" t="s">
        <v>1243</v>
      </c>
      <c r="M412" s="18" t="s">
        <v>1706</v>
      </c>
      <c r="N412" s="18" t="s">
        <v>1171</v>
      </c>
      <c r="O412" s="18" t="s">
        <v>1143</v>
      </c>
      <c r="P412" s="18" t="s">
        <v>1144</v>
      </c>
      <c r="Q412" s="18" t="s">
        <v>1244</v>
      </c>
      <c r="R412" s="18" t="s">
        <v>1199</v>
      </c>
      <c r="S412" s="18" t="s">
        <v>1113</v>
      </c>
      <c r="T412" s="18" t="s">
        <v>1199</v>
      </c>
      <c r="U412" s="18" t="s">
        <v>1108</v>
      </c>
      <c r="V412" s="18" t="s">
        <v>1158</v>
      </c>
    </row>
    <row r="413" spans="1:22" x14ac:dyDescent="0.25">
      <c r="A413" s="3" t="s">
        <v>978</v>
      </c>
      <c r="B413" s="3" t="s">
        <v>1245</v>
      </c>
      <c r="C413" s="17" t="s">
        <v>1857</v>
      </c>
      <c r="D413" s="18" t="s">
        <v>1538</v>
      </c>
      <c r="E413" s="18" t="s">
        <v>1081</v>
      </c>
      <c r="F413" s="18" t="s">
        <v>1252</v>
      </c>
      <c r="G413" s="18" t="s">
        <v>1413</v>
      </c>
      <c r="H413" s="18" t="s">
        <v>1150</v>
      </c>
      <c r="I413" s="18" t="s">
        <v>1150</v>
      </c>
      <c r="J413" s="18" t="s">
        <v>1447</v>
      </c>
      <c r="K413" s="18" t="s">
        <v>1171</v>
      </c>
      <c r="L413" s="18" t="s">
        <v>1244</v>
      </c>
      <c r="M413" s="18" t="s">
        <v>1163</v>
      </c>
      <c r="N413" s="18" t="s">
        <v>1244</v>
      </c>
      <c r="O413" s="18" t="s">
        <v>1243</v>
      </c>
      <c r="P413" s="18" t="s">
        <v>1087</v>
      </c>
      <c r="Q413" s="18" t="s">
        <v>1199</v>
      </c>
      <c r="R413" s="18" t="s">
        <v>1113</v>
      </c>
      <c r="S413" s="18" t="s">
        <v>1176</v>
      </c>
      <c r="T413" s="18" t="s">
        <v>1176</v>
      </c>
      <c r="U413" s="18" t="s">
        <v>1081</v>
      </c>
      <c r="V413" s="18" t="s">
        <v>1158</v>
      </c>
    </row>
    <row r="414" spans="1:22" x14ac:dyDescent="0.25">
      <c r="A414" s="3" t="s">
        <v>979</v>
      </c>
      <c r="B414" s="3" t="s">
        <v>1146</v>
      </c>
      <c r="C414" s="17" t="s">
        <v>1898</v>
      </c>
      <c r="D414" s="18" t="s">
        <v>1525</v>
      </c>
      <c r="E414" s="18" t="s">
        <v>1243</v>
      </c>
      <c r="F414" s="18" t="s">
        <v>1324</v>
      </c>
      <c r="G414" s="18" t="s">
        <v>1286</v>
      </c>
      <c r="H414" s="18" t="s">
        <v>1123</v>
      </c>
      <c r="I414" s="18" t="s">
        <v>1157</v>
      </c>
      <c r="J414" s="18" t="s">
        <v>1163</v>
      </c>
      <c r="K414" s="18" t="s">
        <v>1176</v>
      </c>
      <c r="L414" s="18" t="s">
        <v>1232</v>
      </c>
      <c r="M414" s="18" t="s">
        <v>1177</v>
      </c>
      <c r="N414" s="18" t="s">
        <v>1150</v>
      </c>
      <c r="O414" s="18" t="s">
        <v>1123</v>
      </c>
      <c r="P414" s="18" t="s">
        <v>1123</v>
      </c>
      <c r="Q414" s="18" t="s">
        <v>1108</v>
      </c>
      <c r="R414" s="18" t="s">
        <v>1232</v>
      </c>
      <c r="S414" s="18" t="s">
        <v>1232</v>
      </c>
      <c r="T414" s="18" t="s">
        <v>1150</v>
      </c>
      <c r="U414" s="18" t="s">
        <v>1108</v>
      </c>
      <c r="V414" s="18" t="s">
        <v>1324</v>
      </c>
    </row>
    <row r="415" spans="1:22" x14ac:dyDescent="0.25">
      <c r="A415" s="3" t="s">
        <v>980</v>
      </c>
      <c r="B415" s="3" t="s">
        <v>1316</v>
      </c>
      <c r="C415" s="17" t="s">
        <v>1734</v>
      </c>
      <c r="D415" s="18" t="s">
        <v>1605</v>
      </c>
      <c r="E415" s="18" t="s">
        <v>1244</v>
      </c>
      <c r="F415" s="18" t="s">
        <v>1135</v>
      </c>
      <c r="G415" s="18" t="s">
        <v>1163</v>
      </c>
      <c r="H415" s="18" t="s">
        <v>1150</v>
      </c>
      <c r="I415" s="18" t="s">
        <v>1150</v>
      </c>
      <c r="J415" s="18" t="s">
        <v>1447</v>
      </c>
      <c r="K415" s="18" t="s">
        <v>1081</v>
      </c>
      <c r="L415" s="18" t="s">
        <v>1157</v>
      </c>
      <c r="M415" s="18" t="s">
        <v>1899</v>
      </c>
      <c r="N415" s="18" t="s">
        <v>1243</v>
      </c>
      <c r="O415" s="18" t="s">
        <v>1081</v>
      </c>
      <c r="P415" s="18" t="s">
        <v>1118</v>
      </c>
      <c r="Q415" s="18" t="s">
        <v>1232</v>
      </c>
      <c r="R415" s="18" t="s">
        <v>1171</v>
      </c>
      <c r="S415" s="18" t="s">
        <v>1176</v>
      </c>
      <c r="T415" s="18" t="s">
        <v>1108</v>
      </c>
      <c r="U415" s="18" t="s">
        <v>1243</v>
      </c>
      <c r="V415" s="18" t="s">
        <v>1324</v>
      </c>
    </row>
    <row r="416" spans="1:22" x14ac:dyDescent="0.25">
      <c r="A416" s="3" t="s">
        <v>981</v>
      </c>
      <c r="B416" s="3" t="s">
        <v>95</v>
      </c>
      <c r="C416" s="17" t="s">
        <v>1900</v>
      </c>
      <c r="D416" s="18" t="s">
        <v>1550</v>
      </c>
      <c r="E416" s="18" t="s">
        <v>1113</v>
      </c>
      <c r="F416" s="18" t="s">
        <v>1144</v>
      </c>
      <c r="G416" s="18" t="s">
        <v>1301</v>
      </c>
      <c r="H416" s="18" t="s">
        <v>1232</v>
      </c>
      <c r="I416" s="18" t="s">
        <v>1113</v>
      </c>
      <c r="J416" s="18" t="s">
        <v>1452</v>
      </c>
      <c r="K416" s="18" t="s">
        <v>1170</v>
      </c>
      <c r="L416" s="18" t="s">
        <v>1144</v>
      </c>
      <c r="M416" s="18" t="s">
        <v>1452</v>
      </c>
      <c r="N416" s="18" t="s">
        <v>1150</v>
      </c>
      <c r="O416" s="18" t="s">
        <v>1113</v>
      </c>
      <c r="P416" s="18" t="s">
        <v>1113</v>
      </c>
      <c r="Q416" s="18" t="s">
        <v>1285</v>
      </c>
      <c r="R416" s="18" t="s">
        <v>1081</v>
      </c>
      <c r="S416" s="18" t="s">
        <v>1113</v>
      </c>
      <c r="T416" s="18" t="s">
        <v>1150</v>
      </c>
      <c r="U416" s="18" t="s">
        <v>1232</v>
      </c>
      <c r="V416" s="18" t="s">
        <v>1094</v>
      </c>
    </row>
    <row r="417" spans="1:22" x14ac:dyDescent="0.25">
      <c r="A417" s="3" t="s">
        <v>982</v>
      </c>
      <c r="B417" s="3" t="s">
        <v>1390</v>
      </c>
      <c r="C417" s="17" t="s">
        <v>1848</v>
      </c>
      <c r="D417" s="18" t="s">
        <v>1481</v>
      </c>
      <c r="E417" s="18" t="s">
        <v>1254</v>
      </c>
      <c r="F417" s="18" t="s">
        <v>1102</v>
      </c>
      <c r="G417" s="18" t="s">
        <v>1901</v>
      </c>
      <c r="H417" s="18" t="s">
        <v>1150</v>
      </c>
      <c r="I417" s="18" t="s">
        <v>1150</v>
      </c>
      <c r="J417" s="18" t="s">
        <v>1150</v>
      </c>
      <c r="K417" s="18" t="s">
        <v>1232</v>
      </c>
      <c r="L417" s="18" t="s">
        <v>1123</v>
      </c>
      <c r="M417" s="18" t="s">
        <v>1902</v>
      </c>
      <c r="N417" s="18" t="s">
        <v>1244</v>
      </c>
      <c r="O417" s="18" t="s">
        <v>1144</v>
      </c>
      <c r="P417" s="18" t="s">
        <v>1324</v>
      </c>
      <c r="Q417" s="18" t="s">
        <v>1123</v>
      </c>
      <c r="R417" s="18" t="s">
        <v>1199</v>
      </c>
      <c r="S417" s="18" t="s">
        <v>1199</v>
      </c>
      <c r="T417" s="18" t="s">
        <v>1113</v>
      </c>
      <c r="U417" s="18" t="s">
        <v>1127</v>
      </c>
      <c r="V417" s="18" t="s">
        <v>1094</v>
      </c>
    </row>
    <row r="418" spans="1:22" x14ac:dyDescent="0.25">
      <c r="A418" s="3" t="s">
        <v>983</v>
      </c>
      <c r="B418" s="3" t="s">
        <v>1204</v>
      </c>
      <c r="C418" s="17" t="s">
        <v>1892</v>
      </c>
      <c r="D418" s="18" t="s">
        <v>1595</v>
      </c>
      <c r="E418" s="18" t="s">
        <v>1170</v>
      </c>
      <c r="F418" s="18" t="s">
        <v>1155</v>
      </c>
      <c r="G418" s="18" t="s">
        <v>1217</v>
      </c>
      <c r="H418" s="18" t="s">
        <v>1113</v>
      </c>
      <c r="I418" s="18" t="s">
        <v>1127</v>
      </c>
      <c r="J418" s="18" t="s">
        <v>1392</v>
      </c>
      <c r="K418" s="18" t="s">
        <v>1150</v>
      </c>
      <c r="L418" s="18" t="s">
        <v>1150</v>
      </c>
      <c r="M418" s="18" t="s">
        <v>1447</v>
      </c>
      <c r="N418" s="18" t="s">
        <v>1176</v>
      </c>
      <c r="O418" s="18" t="s">
        <v>1170</v>
      </c>
      <c r="P418" s="18" t="s">
        <v>1243</v>
      </c>
      <c r="Q418" s="18" t="s">
        <v>1199</v>
      </c>
      <c r="R418" s="18" t="s">
        <v>1232</v>
      </c>
      <c r="S418" s="18" t="s">
        <v>1176</v>
      </c>
      <c r="T418" s="18" t="s">
        <v>1150</v>
      </c>
      <c r="U418" s="18" t="s">
        <v>1170</v>
      </c>
      <c r="V418" s="18" t="s">
        <v>1094</v>
      </c>
    </row>
    <row r="419" spans="1:22" x14ac:dyDescent="0.25">
      <c r="A419" s="3" t="s">
        <v>984</v>
      </c>
      <c r="B419" s="3" t="s">
        <v>1279</v>
      </c>
      <c r="C419" s="17" t="s">
        <v>1674</v>
      </c>
      <c r="D419" s="18" t="s">
        <v>1132</v>
      </c>
      <c r="E419" s="18" t="s">
        <v>1243</v>
      </c>
      <c r="F419" s="18" t="s">
        <v>1155</v>
      </c>
      <c r="G419" s="18" t="s">
        <v>1455</v>
      </c>
      <c r="H419" s="18" t="s">
        <v>1093</v>
      </c>
      <c r="I419" s="18" t="s">
        <v>1113</v>
      </c>
      <c r="J419" s="18" t="s">
        <v>1297</v>
      </c>
      <c r="K419" s="18" t="s">
        <v>1093</v>
      </c>
      <c r="L419" s="18" t="s">
        <v>1171</v>
      </c>
      <c r="M419" s="18" t="s">
        <v>1836</v>
      </c>
      <c r="N419" s="18" t="s">
        <v>1093</v>
      </c>
      <c r="O419" s="18" t="s">
        <v>1123</v>
      </c>
      <c r="P419" s="18" t="s">
        <v>1244</v>
      </c>
      <c r="Q419" s="18" t="s">
        <v>1123</v>
      </c>
      <c r="R419" s="18" t="s">
        <v>1232</v>
      </c>
      <c r="S419" s="18" t="s">
        <v>1171</v>
      </c>
      <c r="T419" s="18" t="s">
        <v>1176</v>
      </c>
      <c r="U419" s="18" t="s">
        <v>1244</v>
      </c>
      <c r="V419" s="18" t="s">
        <v>1094</v>
      </c>
    </row>
    <row r="420" spans="1:22" x14ac:dyDescent="0.25">
      <c r="A420" s="3" t="s">
        <v>985</v>
      </c>
      <c r="B420" s="3" t="s">
        <v>1403</v>
      </c>
      <c r="C420" s="17" t="s">
        <v>1337</v>
      </c>
      <c r="D420" s="18" t="s">
        <v>1256</v>
      </c>
      <c r="E420" s="18" t="s">
        <v>1243</v>
      </c>
      <c r="F420" s="18" t="s">
        <v>1087</v>
      </c>
      <c r="G420" s="18" t="s">
        <v>1886</v>
      </c>
      <c r="H420" s="18" t="s">
        <v>1150</v>
      </c>
      <c r="I420" s="18" t="s">
        <v>1150</v>
      </c>
      <c r="J420" s="18" t="s">
        <v>1447</v>
      </c>
      <c r="K420" s="18" t="s">
        <v>1199</v>
      </c>
      <c r="L420" s="18" t="s">
        <v>1113</v>
      </c>
      <c r="M420" s="18" t="s">
        <v>1448</v>
      </c>
      <c r="N420" s="18" t="s">
        <v>1113</v>
      </c>
      <c r="O420" s="18" t="s">
        <v>1143</v>
      </c>
      <c r="P420" s="18" t="s">
        <v>1221</v>
      </c>
      <c r="Q420" s="18" t="s">
        <v>1232</v>
      </c>
      <c r="R420" s="18" t="s">
        <v>1199</v>
      </c>
      <c r="S420" s="18" t="s">
        <v>1093</v>
      </c>
      <c r="T420" s="18" t="s">
        <v>1093</v>
      </c>
      <c r="U420" s="18" t="s">
        <v>1254</v>
      </c>
      <c r="V420" s="18" t="s">
        <v>1094</v>
      </c>
    </row>
    <row r="421" spans="1:22" x14ac:dyDescent="0.25">
      <c r="A421" s="3" t="s">
        <v>986</v>
      </c>
      <c r="B421" s="3" t="s">
        <v>1245</v>
      </c>
      <c r="C421" s="17" t="s">
        <v>1896</v>
      </c>
      <c r="D421" s="18" t="s">
        <v>1595</v>
      </c>
      <c r="E421" s="18" t="s">
        <v>1243</v>
      </c>
      <c r="F421" s="18" t="s">
        <v>1092</v>
      </c>
      <c r="G421" s="18" t="s">
        <v>1887</v>
      </c>
      <c r="H421" s="18" t="s">
        <v>1150</v>
      </c>
      <c r="I421" s="18" t="s">
        <v>1093</v>
      </c>
      <c r="J421" s="18" t="s">
        <v>1150</v>
      </c>
      <c r="K421" s="18" t="s">
        <v>1199</v>
      </c>
      <c r="L421" s="18" t="s">
        <v>1113</v>
      </c>
      <c r="M421" s="18" t="s">
        <v>1871</v>
      </c>
      <c r="N421" s="18" t="s">
        <v>1232</v>
      </c>
      <c r="O421" s="18" t="s">
        <v>1170</v>
      </c>
      <c r="P421" s="18" t="s">
        <v>1081</v>
      </c>
      <c r="Q421" s="18" t="s">
        <v>1243</v>
      </c>
      <c r="R421" s="18" t="s">
        <v>1123</v>
      </c>
      <c r="S421" s="18" t="s">
        <v>1232</v>
      </c>
      <c r="T421" s="18" t="s">
        <v>1150</v>
      </c>
      <c r="U421" s="18" t="s">
        <v>1081</v>
      </c>
      <c r="V421" s="18" t="s">
        <v>1094</v>
      </c>
    </row>
    <row r="422" spans="1:22" x14ac:dyDescent="0.25">
      <c r="A422" s="3" t="s">
        <v>987</v>
      </c>
      <c r="B422" s="3" t="s">
        <v>1096</v>
      </c>
      <c r="C422" s="17" t="s">
        <v>1859</v>
      </c>
      <c r="D422" s="18" t="s">
        <v>1256</v>
      </c>
      <c r="E422" s="18" t="s">
        <v>1254</v>
      </c>
      <c r="F422" s="18" t="s">
        <v>1118</v>
      </c>
      <c r="G422" s="18" t="s">
        <v>1841</v>
      </c>
      <c r="H422" s="18" t="s">
        <v>1150</v>
      </c>
      <c r="I422" s="18" t="s">
        <v>1150</v>
      </c>
      <c r="J422" s="18" t="s">
        <v>1447</v>
      </c>
      <c r="K422" s="18" t="s">
        <v>1232</v>
      </c>
      <c r="L422" s="18" t="s">
        <v>1087</v>
      </c>
      <c r="M422" s="18" t="s">
        <v>1350</v>
      </c>
      <c r="N422" s="18" t="s">
        <v>1244</v>
      </c>
      <c r="O422" s="18" t="s">
        <v>1156</v>
      </c>
      <c r="P422" s="18" t="s">
        <v>1285</v>
      </c>
      <c r="Q422" s="18" t="s">
        <v>1093</v>
      </c>
      <c r="R422" s="18" t="s">
        <v>1171</v>
      </c>
      <c r="S422" s="18" t="s">
        <v>1176</v>
      </c>
      <c r="T422" s="18" t="s">
        <v>1244</v>
      </c>
      <c r="U422" s="18" t="s">
        <v>1254</v>
      </c>
      <c r="V422" s="18" t="s">
        <v>1094</v>
      </c>
    </row>
    <row r="423" spans="1:22" x14ac:dyDescent="0.25">
      <c r="A423" s="3" t="s">
        <v>988</v>
      </c>
      <c r="B423" s="3" t="s">
        <v>1129</v>
      </c>
      <c r="C423" s="17" t="s">
        <v>1337</v>
      </c>
      <c r="D423" s="18" t="s">
        <v>1416</v>
      </c>
      <c r="E423" s="18" t="s">
        <v>1108</v>
      </c>
      <c r="F423" s="18" t="s">
        <v>1118</v>
      </c>
      <c r="G423" s="18" t="s">
        <v>1217</v>
      </c>
      <c r="H423" s="18" t="s">
        <v>1123</v>
      </c>
      <c r="I423" s="18" t="s">
        <v>1143</v>
      </c>
      <c r="J423" s="18" t="s">
        <v>1556</v>
      </c>
      <c r="K423" s="18" t="s">
        <v>1093</v>
      </c>
      <c r="L423" s="18" t="s">
        <v>1232</v>
      </c>
      <c r="M423" s="18" t="s">
        <v>1836</v>
      </c>
      <c r="N423" s="18" t="s">
        <v>1176</v>
      </c>
      <c r="O423" s="18" t="s">
        <v>1113</v>
      </c>
      <c r="P423" s="18" t="s">
        <v>1244</v>
      </c>
      <c r="Q423" s="18" t="s">
        <v>1199</v>
      </c>
      <c r="R423" s="18" t="s">
        <v>1199</v>
      </c>
      <c r="S423" s="18" t="s">
        <v>1176</v>
      </c>
      <c r="T423" s="18" t="s">
        <v>1150</v>
      </c>
      <c r="U423" s="18" t="s">
        <v>1254</v>
      </c>
      <c r="V423" s="18" t="s">
        <v>1094</v>
      </c>
    </row>
    <row r="424" spans="1:22" x14ac:dyDescent="0.25">
      <c r="A424" s="3" t="s">
        <v>989</v>
      </c>
      <c r="B424" s="3" t="s">
        <v>1360</v>
      </c>
      <c r="C424" s="17" t="s">
        <v>1897</v>
      </c>
      <c r="D424" s="18" t="s">
        <v>1196</v>
      </c>
      <c r="E424" s="18" t="s">
        <v>1243</v>
      </c>
      <c r="F424" s="18" t="s">
        <v>1285</v>
      </c>
      <c r="G424" s="18" t="s">
        <v>1413</v>
      </c>
      <c r="H424" s="18" t="s">
        <v>1171</v>
      </c>
      <c r="I424" s="18" t="s">
        <v>1157</v>
      </c>
      <c r="J424" s="18" t="s">
        <v>1470</v>
      </c>
      <c r="K424" s="18" t="s">
        <v>1176</v>
      </c>
      <c r="L424" s="18" t="s">
        <v>1171</v>
      </c>
      <c r="M424" s="18" t="s">
        <v>1177</v>
      </c>
      <c r="N424" s="18" t="s">
        <v>1176</v>
      </c>
      <c r="O424" s="18" t="s">
        <v>1156</v>
      </c>
      <c r="P424" s="18" t="s">
        <v>1221</v>
      </c>
      <c r="Q424" s="18" t="s">
        <v>1232</v>
      </c>
      <c r="R424" s="18" t="s">
        <v>1123</v>
      </c>
      <c r="S424" s="18" t="s">
        <v>1232</v>
      </c>
      <c r="T424" s="18" t="s">
        <v>1171</v>
      </c>
      <c r="U424" s="18" t="s">
        <v>1254</v>
      </c>
      <c r="V424" s="18" t="s">
        <v>1094</v>
      </c>
    </row>
    <row r="425" spans="1:22" x14ac:dyDescent="0.25">
      <c r="A425" s="3" t="s">
        <v>990</v>
      </c>
      <c r="B425" s="3" t="s">
        <v>1096</v>
      </c>
      <c r="C425" s="17" t="s">
        <v>1130</v>
      </c>
      <c r="D425" s="18" t="s">
        <v>1434</v>
      </c>
      <c r="E425" s="18" t="s">
        <v>1254</v>
      </c>
      <c r="F425" s="18" t="s">
        <v>1092</v>
      </c>
      <c r="G425" s="18" t="s">
        <v>1861</v>
      </c>
      <c r="H425" s="18" t="s">
        <v>1150</v>
      </c>
      <c r="I425" s="18" t="s">
        <v>1150</v>
      </c>
      <c r="J425" s="18" t="s">
        <v>1150</v>
      </c>
      <c r="K425" s="18" t="s">
        <v>1232</v>
      </c>
      <c r="L425" s="18" t="s">
        <v>1254</v>
      </c>
      <c r="M425" s="18" t="s">
        <v>1521</v>
      </c>
      <c r="N425" s="18" t="s">
        <v>1127</v>
      </c>
      <c r="O425" s="18" t="s">
        <v>1102</v>
      </c>
      <c r="P425" s="18" t="s">
        <v>1112</v>
      </c>
      <c r="Q425" s="18" t="s">
        <v>1171</v>
      </c>
      <c r="R425" s="18" t="s">
        <v>1123</v>
      </c>
      <c r="S425" s="18" t="s">
        <v>1123</v>
      </c>
      <c r="T425" s="18" t="s">
        <v>1171</v>
      </c>
      <c r="U425" s="18" t="s">
        <v>1221</v>
      </c>
      <c r="V425" s="18" t="s">
        <v>1094</v>
      </c>
    </row>
    <row r="426" spans="1:22" x14ac:dyDescent="0.25">
      <c r="A426" s="3" t="s">
        <v>991</v>
      </c>
      <c r="B426" s="3" t="s">
        <v>1367</v>
      </c>
      <c r="C426" s="17" t="s">
        <v>1833</v>
      </c>
      <c r="D426" s="18" t="s">
        <v>1552</v>
      </c>
      <c r="E426" s="18" t="s">
        <v>1243</v>
      </c>
      <c r="F426" s="18" t="s">
        <v>1118</v>
      </c>
      <c r="G426" s="18" t="s">
        <v>1722</v>
      </c>
      <c r="H426" s="18" t="s">
        <v>1150</v>
      </c>
      <c r="I426" s="18" t="s">
        <v>1171</v>
      </c>
      <c r="J426" s="18" t="s">
        <v>1150</v>
      </c>
      <c r="K426" s="18" t="s">
        <v>1199</v>
      </c>
      <c r="L426" s="18" t="s">
        <v>1244</v>
      </c>
      <c r="M426" s="18" t="s">
        <v>1871</v>
      </c>
      <c r="N426" s="18" t="s">
        <v>1108</v>
      </c>
      <c r="O426" s="18" t="s">
        <v>1118</v>
      </c>
      <c r="P426" s="18" t="s">
        <v>1241</v>
      </c>
      <c r="Q426" s="18" t="s">
        <v>1171</v>
      </c>
      <c r="R426" s="18" t="s">
        <v>1244</v>
      </c>
      <c r="S426" s="18" t="s">
        <v>1093</v>
      </c>
      <c r="T426" s="18" t="s">
        <v>1176</v>
      </c>
      <c r="U426" s="18" t="s">
        <v>1170</v>
      </c>
      <c r="V426" s="18" t="s">
        <v>1102</v>
      </c>
    </row>
    <row r="427" spans="1:22" x14ac:dyDescent="0.25">
      <c r="A427" s="3" t="s">
        <v>992</v>
      </c>
      <c r="B427" s="3" t="s">
        <v>1146</v>
      </c>
      <c r="C427" s="17" t="s">
        <v>1903</v>
      </c>
      <c r="D427" s="18" t="s">
        <v>1111</v>
      </c>
      <c r="E427" s="18" t="s">
        <v>1108</v>
      </c>
      <c r="F427" s="18" t="s">
        <v>1135</v>
      </c>
      <c r="G427" s="18" t="s">
        <v>1452</v>
      </c>
      <c r="H427" s="18" t="s">
        <v>1150</v>
      </c>
      <c r="I427" s="18" t="s">
        <v>1150</v>
      </c>
      <c r="J427" s="18" t="s">
        <v>1447</v>
      </c>
      <c r="K427" s="18" t="s">
        <v>1108</v>
      </c>
      <c r="L427" s="18" t="s">
        <v>1157</v>
      </c>
      <c r="M427" s="18" t="s">
        <v>1626</v>
      </c>
      <c r="N427" s="18" t="s">
        <v>1123</v>
      </c>
      <c r="O427" s="18" t="s">
        <v>1243</v>
      </c>
      <c r="P427" s="18" t="s">
        <v>1135</v>
      </c>
      <c r="Q427" s="18" t="s">
        <v>1232</v>
      </c>
      <c r="R427" s="18" t="s">
        <v>1232</v>
      </c>
      <c r="S427" s="18" t="s">
        <v>1176</v>
      </c>
      <c r="T427" s="18" t="s">
        <v>1199</v>
      </c>
      <c r="U427" s="18" t="s">
        <v>1113</v>
      </c>
      <c r="V427" s="18" t="s">
        <v>1102</v>
      </c>
    </row>
    <row r="428" spans="1:22" x14ac:dyDescent="0.25">
      <c r="A428" s="3" t="s">
        <v>993</v>
      </c>
      <c r="B428" s="3" t="s">
        <v>1346</v>
      </c>
      <c r="C428" s="17" t="s">
        <v>1715</v>
      </c>
      <c r="D428" s="18" t="s">
        <v>1153</v>
      </c>
      <c r="E428" s="18" t="s">
        <v>1243</v>
      </c>
      <c r="F428" s="18" t="s">
        <v>1144</v>
      </c>
      <c r="G428" s="18" t="s">
        <v>1698</v>
      </c>
      <c r="H428" s="18" t="s">
        <v>1150</v>
      </c>
      <c r="I428" s="18" t="s">
        <v>1232</v>
      </c>
      <c r="J428" s="18" t="s">
        <v>1150</v>
      </c>
      <c r="K428" s="18" t="s">
        <v>1232</v>
      </c>
      <c r="L428" s="18" t="s">
        <v>1171</v>
      </c>
      <c r="M428" s="18" t="s">
        <v>1372</v>
      </c>
      <c r="N428" s="18" t="s">
        <v>1244</v>
      </c>
      <c r="O428" s="18" t="s">
        <v>1243</v>
      </c>
      <c r="P428" s="18" t="s">
        <v>1087</v>
      </c>
      <c r="Q428" s="18" t="s">
        <v>1093</v>
      </c>
      <c r="R428" s="18" t="s">
        <v>1123</v>
      </c>
      <c r="S428" s="18" t="s">
        <v>1093</v>
      </c>
      <c r="T428" s="18" t="s">
        <v>1093</v>
      </c>
      <c r="U428" s="18" t="s">
        <v>1170</v>
      </c>
      <c r="V428" s="18" t="s">
        <v>1102</v>
      </c>
    </row>
    <row r="429" spans="1:22" x14ac:dyDescent="0.25">
      <c r="A429" s="3" t="s">
        <v>994</v>
      </c>
      <c r="B429" s="3" t="s">
        <v>1096</v>
      </c>
      <c r="C429" s="17" t="s">
        <v>1865</v>
      </c>
      <c r="D429" s="18" t="s">
        <v>1078</v>
      </c>
      <c r="E429" s="18" t="s">
        <v>1108</v>
      </c>
      <c r="F429" s="18" t="s">
        <v>1094</v>
      </c>
      <c r="G429" s="18" t="s">
        <v>1422</v>
      </c>
      <c r="H429" s="18" t="s">
        <v>1093</v>
      </c>
      <c r="I429" s="18" t="s">
        <v>1244</v>
      </c>
      <c r="J429" s="18" t="s">
        <v>1193</v>
      </c>
      <c r="K429" s="18" t="s">
        <v>1123</v>
      </c>
      <c r="L429" s="18" t="s">
        <v>1108</v>
      </c>
      <c r="M429" s="18" t="s">
        <v>1626</v>
      </c>
      <c r="N429" s="18" t="s">
        <v>1199</v>
      </c>
      <c r="O429" s="18" t="s">
        <v>1108</v>
      </c>
      <c r="P429" s="18" t="s">
        <v>1157</v>
      </c>
      <c r="Q429" s="18" t="s">
        <v>1171</v>
      </c>
      <c r="R429" s="18" t="s">
        <v>1113</v>
      </c>
      <c r="S429" s="18" t="s">
        <v>1232</v>
      </c>
      <c r="T429" s="18" t="s">
        <v>1176</v>
      </c>
      <c r="U429" s="18" t="s">
        <v>1254</v>
      </c>
      <c r="V429" s="18" t="s">
        <v>1102</v>
      </c>
    </row>
    <row r="430" spans="1:22" x14ac:dyDescent="0.25">
      <c r="A430" s="3" t="s">
        <v>995</v>
      </c>
      <c r="B430" s="3" t="s">
        <v>1346</v>
      </c>
      <c r="C430" s="17" t="s">
        <v>1859</v>
      </c>
      <c r="D430" s="18" t="s">
        <v>1088</v>
      </c>
      <c r="E430" s="18" t="s">
        <v>1113</v>
      </c>
      <c r="F430" s="18" t="s">
        <v>1092</v>
      </c>
      <c r="G430" s="18" t="s">
        <v>1515</v>
      </c>
      <c r="H430" s="18" t="s">
        <v>1093</v>
      </c>
      <c r="I430" s="18" t="s">
        <v>1108</v>
      </c>
      <c r="J430" s="18" t="s">
        <v>1745</v>
      </c>
      <c r="K430" s="18" t="s">
        <v>1170</v>
      </c>
      <c r="L430" s="18" t="s">
        <v>1243</v>
      </c>
      <c r="M430" s="18" t="s">
        <v>1904</v>
      </c>
      <c r="N430" s="18" t="s">
        <v>1176</v>
      </c>
      <c r="O430" s="18" t="s">
        <v>1171</v>
      </c>
      <c r="P430" s="18" t="s">
        <v>1199</v>
      </c>
      <c r="Q430" s="18" t="s">
        <v>1113</v>
      </c>
      <c r="R430" s="18" t="s">
        <v>1170</v>
      </c>
      <c r="S430" s="18" t="s">
        <v>1232</v>
      </c>
      <c r="T430" s="18" t="s">
        <v>1150</v>
      </c>
      <c r="U430" s="18" t="s">
        <v>1243</v>
      </c>
      <c r="V430" s="18" t="s">
        <v>1155</v>
      </c>
    </row>
    <row r="431" spans="1:22" x14ac:dyDescent="0.25">
      <c r="A431" s="3" t="s">
        <v>996</v>
      </c>
      <c r="B431" s="3" t="s">
        <v>1194</v>
      </c>
      <c r="C431" s="17" t="s">
        <v>1897</v>
      </c>
      <c r="D431" s="18" t="s">
        <v>1207</v>
      </c>
      <c r="E431" s="18" t="s">
        <v>1108</v>
      </c>
      <c r="F431" s="18" t="s">
        <v>1144</v>
      </c>
      <c r="G431" s="18" t="s">
        <v>1722</v>
      </c>
      <c r="H431" s="18" t="s">
        <v>1123</v>
      </c>
      <c r="I431" s="18" t="s">
        <v>1243</v>
      </c>
      <c r="J431" s="18" t="s">
        <v>1869</v>
      </c>
      <c r="K431" s="18" t="s">
        <v>1150</v>
      </c>
      <c r="L431" s="18" t="s">
        <v>1150</v>
      </c>
      <c r="M431" s="18" t="s">
        <v>1447</v>
      </c>
      <c r="N431" s="18" t="s">
        <v>1232</v>
      </c>
      <c r="O431" s="18" t="s">
        <v>1135</v>
      </c>
      <c r="P431" s="18" t="s">
        <v>1144</v>
      </c>
      <c r="Q431" s="18" t="s">
        <v>1176</v>
      </c>
      <c r="R431" s="18" t="s">
        <v>1171</v>
      </c>
      <c r="S431" s="18" t="s">
        <v>1176</v>
      </c>
      <c r="T431" s="18" t="s">
        <v>1176</v>
      </c>
      <c r="U431" s="18" t="s">
        <v>1254</v>
      </c>
      <c r="V431" s="18" t="s">
        <v>1118</v>
      </c>
    </row>
    <row r="432" spans="1:22" x14ac:dyDescent="0.25">
      <c r="A432" s="3" t="s">
        <v>997</v>
      </c>
      <c r="B432" s="3" t="s">
        <v>1305</v>
      </c>
      <c r="C432" s="17" t="s">
        <v>1541</v>
      </c>
      <c r="D432" s="18" t="s">
        <v>1111</v>
      </c>
      <c r="E432" s="18" t="s">
        <v>1244</v>
      </c>
      <c r="F432" s="18" t="s">
        <v>1127</v>
      </c>
      <c r="G432" s="18" t="s">
        <v>1861</v>
      </c>
      <c r="H432" s="18" t="s">
        <v>1176</v>
      </c>
      <c r="I432" s="18" t="s">
        <v>1176</v>
      </c>
      <c r="J432" s="18" t="s">
        <v>1217</v>
      </c>
      <c r="K432" s="18" t="s">
        <v>1123</v>
      </c>
      <c r="L432" s="18" t="s">
        <v>1244</v>
      </c>
      <c r="M432" s="18" t="s">
        <v>1854</v>
      </c>
      <c r="N432" s="18" t="s">
        <v>1113</v>
      </c>
      <c r="O432" s="18" t="s">
        <v>1254</v>
      </c>
      <c r="P432" s="18" t="s">
        <v>1087</v>
      </c>
      <c r="Q432" s="18" t="s">
        <v>1232</v>
      </c>
      <c r="R432" s="18" t="s">
        <v>1176</v>
      </c>
      <c r="S432" s="18" t="s">
        <v>1232</v>
      </c>
      <c r="T432" s="18" t="s">
        <v>1232</v>
      </c>
      <c r="U432" s="18" t="s">
        <v>1244</v>
      </c>
      <c r="V432" s="18" t="s">
        <v>1118</v>
      </c>
    </row>
    <row r="433" spans="1:22" x14ac:dyDescent="0.25">
      <c r="A433" s="3" t="s">
        <v>998</v>
      </c>
      <c r="B433" s="3" t="s">
        <v>1295</v>
      </c>
      <c r="C433" s="17" t="s">
        <v>1734</v>
      </c>
      <c r="D433" s="18" t="s">
        <v>1567</v>
      </c>
      <c r="E433" s="18" t="s">
        <v>1108</v>
      </c>
      <c r="F433" s="18" t="s">
        <v>1324</v>
      </c>
      <c r="G433" s="18" t="s">
        <v>1247</v>
      </c>
      <c r="H433" s="18" t="s">
        <v>1232</v>
      </c>
      <c r="I433" s="18" t="s">
        <v>1157</v>
      </c>
      <c r="J433" s="18" t="s">
        <v>1745</v>
      </c>
      <c r="K433" s="18" t="s">
        <v>1232</v>
      </c>
      <c r="L433" s="18" t="s">
        <v>1170</v>
      </c>
      <c r="M433" s="18" t="s">
        <v>1574</v>
      </c>
      <c r="N433" s="18" t="s">
        <v>1232</v>
      </c>
      <c r="O433" s="18" t="s">
        <v>1143</v>
      </c>
      <c r="P433" s="18" t="s">
        <v>1087</v>
      </c>
      <c r="Q433" s="18" t="s">
        <v>1243</v>
      </c>
      <c r="R433" s="18" t="s">
        <v>1123</v>
      </c>
      <c r="S433" s="18" t="s">
        <v>1123</v>
      </c>
      <c r="T433" s="18" t="s">
        <v>1176</v>
      </c>
      <c r="U433" s="18" t="s">
        <v>1108</v>
      </c>
      <c r="V433" s="18" t="s">
        <v>1221</v>
      </c>
    </row>
    <row r="434" spans="1:22" x14ac:dyDescent="0.25">
      <c r="A434" s="3" t="s">
        <v>999</v>
      </c>
      <c r="B434" s="3" t="s">
        <v>1367</v>
      </c>
      <c r="C434" s="17" t="s">
        <v>1449</v>
      </c>
      <c r="D434" s="18" t="s">
        <v>1348</v>
      </c>
      <c r="E434" s="18" t="s">
        <v>1170</v>
      </c>
      <c r="F434" s="18" t="s">
        <v>1087</v>
      </c>
      <c r="G434" s="18" t="s">
        <v>1363</v>
      </c>
      <c r="H434" s="18" t="s">
        <v>1150</v>
      </c>
      <c r="I434" s="18" t="s">
        <v>1176</v>
      </c>
      <c r="J434" s="18" t="s">
        <v>1150</v>
      </c>
      <c r="K434" s="18" t="s">
        <v>1232</v>
      </c>
      <c r="L434" s="18" t="s">
        <v>1113</v>
      </c>
      <c r="M434" s="18" t="s">
        <v>1398</v>
      </c>
      <c r="N434" s="18" t="s">
        <v>1087</v>
      </c>
      <c r="O434" s="18" t="s">
        <v>1118</v>
      </c>
      <c r="P434" s="18" t="s">
        <v>1082</v>
      </c>
      <c r="Q434" s="18" t="s">
        <v>1113</v>
      </c>
      <c r="R434" s="18" t="s">
        <v>1171</v>
      </c>
      <c r="S434" s="18" t="s">
        <v>1171</v>
      </c>
      <c r="T434" s="18" t="s">
        <v>1171</v>
      </c>
      <c r="U434" s="18" t="s">
        <v>1221</v>
      </c>
      <c r="V434" s="18" t="s">
        <v>1221</v>
      </c>
    </row>
    <row r="435" spans="1:22" x14ac:dyDescent="0.25">
      <c r="A435" s="3" t="s">
        <v>1000</v>
      </c>
      <c r="B435" s="3" t="s">
        <v>1360</v>
      </c>
      <c r="C435" s="17" t="s">
        <v>1541</v>
      </c>
      <c r="D435" s="18" t="s">
        <v>1415</v>
      </c>
      <c r="E435" s="18" t="s">
        <v>1108</v>
      </c>
      <c r="F435" s="18" t="s">
        <v>1324</v>
      </c>
      <c r="G435" s="18" t="s">
        <v>1400</v>
      </c>
      <c r="H435" s="18" t="s">
        <v>1093</v>
      </c>
      <c r="I435" s="18" t="s">
        <v>1108</v>
      </c>
      <c r="J435" s="18" t="s">
        <v>1796</v>
      </c>
      <c r="K435" s="18" t="s">
        <v>1176</v>
      </c>
      <c r="L435" s="18" t="s">
        <v>1093</v>
      </c>
      <c r="M435" s="18" t="s">
        <v>1163</v>
      </c>
      <c r="N435" s="18" t="s">
        <v>1093</v>
      </c>
      <c r="O435" s="18" t="s">
        <v>1199</v>
      </c>
      <c r="P435" s="18" t="s">
        <v>1113</v>
      </c>
      <c r="Q435" s="18" t="s">
        <v>1081</v>
      </c>
      <c r="R435" s="18" t="s">
        <v>1123</v>
      </c>
      <c r="S435" s="18" t="s">
        <v>1093</v>
      </c>
      <c r="T435" s="18" t="s">
        <v>1150</v>
      </c>
      <c r="U435" s="18" t="s">
        <v>1199</v>
      </c>
      <c r="V435" s="18" t="s">
        <v>1156</v>
      </c>
    </row>
    <row r="436" spans="1:22" x14ac:dyDescent="0.25">
      <c r="A436" s="3" t="s">
        <v>1001</v>
      </c>
      <c r="B436" s="3" t="s">
        <v>1204</v>
      </c>
      <c r="C436" s="17" t="s">
        <v>1850</v>
      </c>
      <c r="D436" s="18" t="s">
        <v>1181</v>
      </c>
      <c r="E436" s="18" t="s">
        <v>1232</v>
      </c>
      <c r="F436" s="18" t="s">
        <v>1157</v>
      </c>
      <c r="G436" s="18" t="s">
        <v>1789</v>
      </c>
      <c r="H436" s="18" t="s">
        <v>1150</v>
      </c>
      <c r="I436" s="18" t="s">
        <v>1150</v>
      </c>
      <c r="J436" s="18" t="s">
        <v>1447</v>
      </c>
      <c r="K436" s="18" t="s">
        <v>1143</v>
      </c>
      <c r="L436" s="18" t="s">
        <v>1094</v>
      </c>
      <c r="M436" s="18" t="s">
        <v>1845</v>
      </c>
      <c r="N436" s="18" t="s">
        <v>1093</v>
      </c>
      <c r="O436" s="18" t="s">
        <v>1093</v>
      </c>
      <c r="P436" s="18" t="s">
        <v>1171</v>
      </c>
      <c r="Q436" s="18" t="s">
        <v>1232</v>
      </c>
      <c r="R436" s="18" t="s">
        <v>1232</v>
      </c>
      <c r="S436" s="18" t="s">
        <v>1232</v>
      </c>
      <c r="T436" s="18" t="s">
        <v>1150</v>
      </c>
      <c r="U436" s="18" t="s">
        <v>1113</v>
      </c>
      <c r="V436" s="18" t="s">
        <v>1156</v>
      </c>
    </row>
    <row r="437" spans="1:22" x14ac:dyDescent="0.25">
      <c r="A437" s="3" t="s">
        <v>1002</v>
      </c>
      <c r="B437" s="3" t="s">
        <v>1342</v>
      </c>
      <c r="C437" s="17" t="s">
        <v>1872</v>
      </c>
      <c r="D437" s="18" t="s">
        <v>1298</v>
      </c>
      <c r="E437" s="18" t="s">
        <v>1123</v>
      </c>
      <c r="F437" s="18" t="s">
        <v>1285</v>
      </c>
      <c r="G437" s="18" t="s">
        <v>1288</v>
      </c>
      <c r="H437" s="18" t="s">
        <v>1093</v>
      </c>
      <c r="I437" s="18" t="s">
        <v>1157</v>
      </c>
      <c r="J437" s="18" t="s">
        <v>1307</v>
      </c>
      <c r="K437" s="18" t="s">
        <v>1244</v>
      </c>
      <c r="L437" s="18" t="s">
        <v>1254</v>
      </c>
      <c r="M437" s="18" t="s">
        <v>1384</v>
      </c>
      <c r="N437" s="18" t="s">
        <v>1171</v>
      </c>
      <c r="O437" s="18" t="s">
        <v>1171</v>
      </c>
      <c r="P437" s="18" t="s">
        <v>1244</v>
      </c>
      <c r="Q437" s="18" t="s">
        <v>1171</v>
      </c>
      <c r="R437" s="18" t="s">
        <v>1171</v>
      </c>
      <c r="S437" s="18" t="s">
        <v>1150</v>
      </c>
      <c r="T437" s="18" t="s">
        <v>1150</v>
      </c>
      <c r="U437" s="18" t="s">
        <v>1156</v>
      </c>
      <c r="V437" s="18" t="s">
        <v>1156</v>
      </c>
    </row>
    <row r="438" spans="1:22" x14ac:dyDescent="0.25">
      <c r="A438" s="3" t="s">
        <v>1003</v>
      </c>
      <c r="B438" s="3" t="s">
        <v>1403</v>
      </c>
      <c r="C438" s="17" t="s">
        <v>1633</v>
      </c>
      <c r="D438" s="18" t="s">
        <v>1303</v>
      </c>
      <c r="E438" s="18" t="s">
        <v>1108</v>
      </c>
      <c r="F438" s="18" t="s">
        <v>1094</v>
      </c>
      <c r="G438" s="18" t="s">
        <v>1311</v>
      </c>
      <c r="H438" s="18" t="s">
        <v>1176</v>
      </c>
      <c r="I438" s="18" t="s">
        <v>1232</v>
      </c>
      <c r="J438" s="18" t="s">
        <v>1613</v>
      </c>
      <c r="K438" s="18" t="s">
        <v>1232</v>
      </c>
      <c r="L438" s="18" t="s">
        <v>1171</v>
      </c>
      <c r="M438" s="18" t="s">
        <v>1874</v>
      </c>
      <c r="N438" s="18" t="s">
        <v>1093</v>
      </c>
      <c r="O438" s="18" t="s">
        <v>1144</v>
      </c>
      <c r="P438" s="18" t="s">
        <v>1156</v>
      </c>
      <c r="Q438" s="18" t="s">
        <v>1244</v>
      </c>
      <c r="R438" s="18" t="s">
        <v>1232</v>
      </c>
      <c r="S438" s="18" t="s">
        <v>1199</v>
      </c>
      <c r="T438" s="18" t="s">
        <v>1093</v>
      </c>
      <c r="U438" s="18" t="s">
        <v>1244</v>
      </c>
      <c r="V438" s="18" t="s">
        <v>1156</v>
      </c>
    </row>
    <row r="439" spans="1:22" x14ac:dyDescent="0.25">
      <c r="A439" s="3" t="s">
        <v>1004</v>
      </c>
      <c r="B439" s="3" t="s">
        <v>1129</v>
      </c>
      <c r="C439" s="17" t="s">
        <v>1739</v>
      </c>
      <c r="D439" s="18" t="s">
        <v>1481</v>
      </c>
      <c r="E439" s="18" t="s">
        <v>1113</v>
      </c>
      <c r="F439" s="18" t="s">
        <v>1156</v>
      </c>
      <c r="G439" s="18" t="s">
        <v>1905</v>
      </c>
      <c r="H439" s="18" t="s">
        <v>1123</v>
      </c>
      <c r="I439" s="18" t="s">
        <v>1087</v>
      </c>
      <c r="J439" s="18" t="s">
        <v>1186</v>
      </c>
      <c r="K439" s="18" t="s">
        <v>1176</v>
      </c>
      <c r="L439" s="18" t="s">
        <v>1176</v>
      </c>
      <c r="M439" s="18" t="s">
        <v>1448</v>
      </c>
      <c r="N439" s="18" t="s">
        <v>1176</v>
      </c>
      <c r="O439" s="18" t="s">
        <v>1135</v>
      </c>
      <c r="P439" s="18" t="s">
        <v>1167</v>
      </c>
      <c r="Q439" s="18" t="s">
        <v>1108</v>
      </c>
      <c r="R439" s="18" t="s">
        <v>1171</v>
      </c>
      <c r="S439" s="18" t="s">
        <v>1232</v>
      </c>
      <c r="T439" s="18" t="s">
        <v>1176</v>
      </c>
      <c r="U439" s="18" t="s">
        <v>1157</v>
      </c>
      <c r="V439" s="18" t="s">
        <v>1092</v>
      </c>
    </row>
    <row r="440" spans="1:22" x14ac:dyDescent="0.25">
      <c r="A440" s="3" t="s">
        <v>1005</v>
      </c>
      <c r="B440" s="3" t="s">
        <v>1367</v>
      </c>
      <c r="C440" s="17" t="s">
        <v>1205</v>
      </c>
      <c r="D440" s="18" t="s">
        <v>1141</v>
      </c>
      <c r="E440" s="18" t="s">
        <v>1113</v>
      </c>
      <c r="F440" s="18" t="s">
        <v>1087</v>
      </c>
      <c r="G440" s="18" t="s">
        <v>1906</v>
      </c>
      <c r="H440" s="18" t="s">
        <v>1176</v>
      </c>
      <c r="I440" s="18" t="s">
        <v>1199</v>
      </c>
      <c r="J440" s="18" t="s">
        <v>1547</v>
      </c>
      <c r="K440" s="18" t="s">
        <v>1199</v>
      </c>
      <c r="L440" s="18" t="s">
        <v>1113</v>
      </c>
      <c r="M440" s="18" t="s">
        <v>1384</v>
      </c>
      <c r="N440" s="18" t="s">
        <v>1171</v>
      </c>
      <c r="O440" s="18" t="s">
        <v>1113</v>
      </c>
      <c r="P440" s="18" t="s">
        <v>1243</v>
      </c>
      <c r="Q440" s="18" t="s">
        <v>1232</v>
      </c>
      <c r="R440" s="18" t="s">
        <v>1232</v>
      </c>
      <c r="S440" s="18" t="s">
        <v>1093</v>
      </c>
      <c r="T440" s="18" t="s">
        <v>1150</v>
      </c>
      <c r="U440" s="18" t="s">
        <v>1171</v>
      </c>
      <c r="V440" s="18" t="s">
        <v>1092</v>
      </c>
    </row>
    <row r="441" spans="1:22" x14ac:dyDescent="0.25">
      <c r="A441" s="3" t="s">
        <v>1006</v>
      </c>
      <c r="B441" s="3" t="s">
        <v>1204</v>
      </c>
      <c r="C441" s="17" t="s">
        <v>1840</v>
      </c>
      <c r="D441" s="18" t="s">
        <v>1168</v>
      </c>
      <c r="E441" s="18" t="s">
        <v>1244</v>
      </c>
      <c r="F441" s="18" t="s">
        <v>1167</v>
      </c>
      <c r="G441" s="18" t="s">
        <v>1412</v>
      </c>
      <c r="H441" s="18" t="s">
        <v>1232</v>
      </c>
      <c r="I441" s="18" t="s">
        <v>1108</v>
      </c>
      <c r="J441" s="18" t="s">
        <v>1098</v>
      </c>
      <c r="K441" s="18" t="s">
        <v>1176</v>
      </c>
      <c r="L441" s="18" t="s">
        <v>1176</v>
      </c>
      <c r="M441" s="18" t="s">
        <v>1763</v>
      </c>
      <c r="N441" s="18" t="s">
        <v>1150</v>
      </c>
      <c r="O441" s="18" t="s">
        <v>1232</v>
      </c>
      <c r="P441" s="18" t="s">
        <v>1232</v>
      </c>
      <c r="Q441" s="18" t="s">
        <v>1171</v>
      </c>
      <c r="R441" s="18" t="s">
        <v>1199</v>
      </c>
      <c r="S441" s="18" t="s">
        <v>1176</v>
      </c>
      <c r="T441" s="18" t="s">
        <v>1150</v>
      </c>
      <c r="U441" s="18" t="s">
        <v>1232</v>
      </c>
      <c r="V441" s="18" t="s">
        <v>1144</v>
      </c>
    </row>
    <row r="442" spans="1:22" x14ac:dyDescent="0.25">
      <c r="A442" s="3" t="s">
        <v>1007</v>
      </c>
      <c r="B442" s="3" t="s">
        <v>1146</v>
      </c>
      <c r="C442" s="17" t="s">
        <v>1840</v>
      </c>
      <c r="D442" s="18" t="s">
        <v>1532</v>
      </c>
      <c r="E442" s="18" t="s">
        <v>1170</v>
      </c>
      <c r="F442" s="18" t="s">
        <v>1094</v>
      </c>
      <c r="G442" s="18" t="s">
        <v>1634</v>
      </c>
      <c r="H442" s="18" t="s">
        <v>1150</v>
      </c>
      <c r="I442" s="18" t="s">
        <v>1232</v>
      </c>
      <c r="J442" s="18" t="s">
        <v>1150</v>
      </c>
      <c r="K442" s="18" t="s">
        <v>1176</v>
      </c>
      <c r="L442" s="18" t="s">
        <v>1232</v>
      </c>
      <c r="M442" s="18" t="s">
        <v>1301</v>
      </c>
      <c r="N442" s="18" t="s">
        <v>1171</v>
      </c>
      <c r="O442" s="18" t="s">
        <v>1254</v>
      </c>
      <c r="P442" s="18" t="s">
        <v>1143</v>
      </c>
      <c r="Q442" s="18" t="s">
        <v>1170</v>
      </c>
      <c r="R442" s="18" t="s">
        <v>1123</v>
      </c>
      <c r="S442" s="18" t="s">
        <v>1171</v>
      </c>
      <c r="T442" s="18" t="s">
        <v>1176</v>
      </c>
      <c r="U442" s="18" t="s">
        <v>1108</v>
      </c>
      <c r="V442" s="18" t="s">
        <v>1144</v>
      </c>
    </row>
    <row r="443" spans="1:22" x14ac:dyDescent="0.25">
      <c r="A443" s="3" t="s">
        <v>1008</v>
      </c>
      <c r="B443" s="3" t="s">
        <v>1146</v>
      </c>
      <c r="C443" s="17" t="s">
        <v>1840</v>
      </c>
      <c r="D443" s="18" t="s">
        <v>1405</v>
      </c>
      <c r="E443" s="18" t="s">
        <v>1244</v>
      </c>
      <c r="F443" s="18" t="s">
        <v>1221</v>
      </c>
      <c r="G443" s="18" t="s">
        <v>1301</v>
      </c>
      <c r="H443" s="18" t="s">
        <v>1171</v>
      </c>
      <c r="I443" s="18" t="s">
        <v>1254</v>
      </c>
      <c r="J443" s="18" t="s">
        <v>1437</v>
      </c>
      <c r="K443" s="18" t="s">
        <v>1176</v>
      </c>
      <c r="L443" s="18" t="s">
        <v>1093</v>
      </c>
      <c r="M443" s="18" t="s">
        <v>1452</v>
      </c>
      <c r="N443" s="18" t="s">
        <v>1093</v>
      </c>
      <c r="O443" s="18" t="s">
        <v>1244</v>
      </c>
      <c r="P443" s="18" t="s">
        <v>1170</v>
      </c>
      <c r="Q443" s="18" t="s">
        <v>1123</v>
      </c>
      <c r="R443" s="18" t="s">
        <v>1093</v>
      </c>
      <c r="S443" s="18" t="s">
        <v>1171</v>
      </c>
      <c r="T443" s="18" t="s">
        <v>1093</v>
      </c>
      <c r="U443" s="18" t="s">
        <v>1254</v>
      </c>
      <c r="V443" s="18" t="s">
        <v>1144</v>
      </c>
    </row>
    <row r="444" spans="1:22" x14ac:dyDescent="0.25">
      <c r="A444" s="3" t="s">
        <v>1009</v>
      </c>
      <c r="B444" s="3" t="s">
        <v>1346</v>
      </c>
      <c r="C444" s="17" t="s">
        <v>1647</v>
      </c>
      <c r="D444" s="18" t="s">
        <v>1241</v>
      </c>
      <c r="E444" s="18" t="s">
        <v>1199</v>
      </c>
      <c r="F444" s="18" t="s">
        <v>1199</v>
      </c>
      <c r="G444" s="18" t="s">
        <v>1763</v>
      </c>
      <c r="H444" s="18" t="s">
        <v>1150</v>
      </c>
      <c r="I444" s="18" t="s">
        <v>1150</v>
      </c>
      <c r="J444" s="18" t="s">
        <v>1447</v>
      </c>
      <c r="K444" s="18" t="s">
        <v>1170</v>
      </c>
      <c r="L444" s="18" t="s">
        <v>1170</v>
      </c>
      <c r="M444" s="18" t="s">
        <v>1763</v>
      </c>
      <c r="N444" s="18" t="s">
        <v>1150</v>
      </c>
      <c r="O444" s="18" t="s">
        <v>1150</v>
      </c>
      <c r="P444" s="18" t="s">
        <v>1150</v>
      </c>
      <c r="Q444" s="18" t="s">
        <v>1199</v>
      </c>
      <c r="R444" s="18" t="s">
        <v>1150</v>
      </c>
      <c r="S444" s="18" t="s">
        <v>1150</v>
      </c>
      <c r="T444" s="18" t="s">
        <v>1150</v>
      </c>
      <c r="U444" s="18" t="s">
        <v>1150</v>
      </c>
      <c r="V444" s="18" t="s">
        <v>1144</v>
      </c>
    </row>
    <row r="445" spans="1:22" x14ac:dyDescent="0.25">
      <c r="A445" s="3" t="s">
        <v>1010</v>
      </c>
      <c r="B445" s="3" t="s">
        <v>1305</v>
      </c>
      <c r="C445" s="17" t="s">
        <v>1907</v>
      </c>
      <c r="D445" s="18" t="s">
        <v>1219</v>
      </c>
      <c r="E445" s="18" t="s">
        <v>1108</v>
      </c>
      <c r="F445" s="18" t="s">
        <v>1241</v>
      </c>
      <c r="G445" s="18" t="s">
        <v>1755</v>
      </c>
      <c r="H445" s="18" t="s">
        <v>1176</v>
      </c>
      <c r="I445" s="18" t="s">
        <v>1087</v>
      </c>
      <c r="J445" s="18" t="s">
        <v>1501</v>
      </c>
      <c r="K445" s="18" t="s">
        <v>1176</v>
      </c>
      <c r="L445" s="18" t="s">
        <v>1176</v>
      </c>
      <c r="M445" s="18" t="s">
        <v>1763</v>
      </c>
      <c r="N445" s="18" t="s">
        <v>1232</v>
      </c>
      <c r="O445" s="18" t="s">
        <v>1108</v>
      </c>
      <c r="P445" s="18" t="s">
        <v>1243</v>
      </c>
      <c r="Q445" s="18" t="s">
        <v>1171</v>
      </c>
      <c r="R445" s="18" t="s">
        <v>1171</v>
      </c>
      <c r="S445" s="18" t="s">
        <v>1232</v>
      </c>
      <c r="T445" s="18" t="s">
        <v>1232</v>
      </c>
      <c r="U445" s="18" t="s">
        <v>1157</v>
      </c>
      <c r="V445" s="18" t="s">
        <v>1144</v>
      </c>
    </row>
    <row r="446" spans="1:22" x14ac:dyDescent="0.25">
      <c r="A446" s="3" t="s">
        <v>1011</v>
      </c>
      <c r="B446" s="3" t="s">
        <v>1367</v>
      </c>
      <c r="C446" s="17" t="s">
        <v>1734</v>
      </c>
      <c r="D446" s="18" t="s">
        <v>1465</v>
      </c>
      <c r="E446" s="18" t="s">
        <v>1244</v>
      </c>
      <c r="F446" s="18" t="s">
        <v>1118</v>
      </c>
      <c r="G446" s="18" t="s">
        <v>1437</v>
      </c>
      <c r="H446" s="18" t="s">
        <v>1176</v>
      </c>
      <c r="I446" s="18" t="s">
        <v>1232</v>
      </c>
      <c r="J446" s="18" t="s">
        <v>1452</v>
      </c>
      <c r="K446" s="18" t="s">
        <v>1171</v>
      </c>
      <c r="L446" s="18" t="s">
        <v>1244</v>
      </c>
      <c r="M446" s="18" t="s">
        <v>1452</v>
      </c>
      <c r="N446" s="18" t="s">
        <v>1108</v>
      </c>
      <c r="O446" s="18" t="s">
        <v>1108</v>
      </c>
      <c r="P446" s="18" t="s">
        <v>1167</v>
      </c>
      <c r="Q446" s="18" t="s">
        <v>1232</v>
      </c>
      <c r="R446" s="18" t="s">
        <v>1232</v>
      </c>
      <c r="S446" s="18" t="s">
        <v>1232</v>
      </c>
      <c r="T446" s="18" t="s">
        <v>1176</v>
      </c>
      <c r="U446" s="18" t="s">
        <v>1143</v>
      </c>
      <c r="V446" s="18" t="s">
        <v>1144</v>
      </c>
    </row>
    <row r="447" spans="1:22" x14ac:dyDescent="0.25">
      <c r="A447" s="3" t="s">
        <v>1012</v>
      </c>
      <c r="B447" s="3" t="s">
        <v>1204</v>
      </c>
      <c r="C447" s="17" t="s">
        <v>1908</v>
      </c>
      <c r="D447" s="18" t="s">
        <v>1909</v>
      </c>
      <c r="E447" s="18" t="s">
        <v>1170</v>
      </c>
      <c r="F447" s="18" t="s">
        <v>1285</v>
      </c>
      <c r="G447" s="18" t="s">
        <v>1301</v>
      </c>
      <c r="H447" s="18" t="s">
        <v>1150</v>
      </c>
      <c r="I447" s="18" t="s">
        <v>1150</v>
      </c>
      <c r="J447" s="18" t="s">
        <v>1447</v>
      </c>
      <c r="K447" s="18" t="s">
        <v>1150</v>
      </c>
      <c r="L447" s="18" t="s">
        <v>1144</v>
      </c>
      <c r="M447" s="18" t="s">
        <v>1150</v>
      </c>
      <c r="N447" s="18" t="s">
        <v>1150</v>
      </c>
      <c r="O447" s="18" t="s">
        <v>1150</v>
      </c>
      <c r="P447" s="18" t="s">
        <v>1150</v>
      </c>
      <c r="Q447" s="18" t="s">
        <v>1150</v>
      </c>
      <c r="R447" s="18" t="s">
        <v>1170</v>
      </c>
      <c r="S447" s="18" t="s">
        <v>1150</v>
      </c>
      <c r="T447" s="18" t="s">
        <v>1150</v>
      </c>
      <c r="U447" s="18" t="s">
        <v>1170</v>
      </c>
      <c r="V447" s="18" t="s">
        <v>1144</v>
      </c>
    </row>
    <row r="448" spans="1:22" x14ac:dyDescent="0.25">
      <c r="A448" s="3" t="s">
        <v>1013</v>
      </c>
      <c r="B448" s="3" t="s">
        <v>1445</v>
      </c>
      <c r="C448" s="17" t="s">
        <v>1380</v>
      </c>
      <c r="D448" s="18" t="s">
        <v>1219</v>
      </c>
      <c r="E448" s="18" t="s">
        <v>1123</v>
      </c>
      <c r="F448" s="18" t="s">
        <v>1167</v>
      </c>
      <c r="G448" s="18" t="s">
        <v>1206</v>
      </c>
      <c r="H448" s="18" t="s">
        <v>1232</v>
      </c>
      <c r="I448" s="18" t="s">
        <v>1170</v>
      </c>
      <c r="J448" s="18" t="s">
        <v>1301</v>
      </c>
      <c r="K448" s="18" t="s">
        <v>1232</v>
      </c>
      <c r="L448" s="18" t="s">
        <v>1232</v>
      </c>
      <c r="M448" s="18" t="s">
        <v>1763</v>
      </c>
      <c r="N448" s="18" t="s">
        <v>1176</v>
      </c>
      <c r="O448" s="18" t="s">
        <v>1171</v>
      </c>
      <c r="P448" s="18" t="s">
        <v>1199</v>
      </c>
      <c r="Q448" s="18" t="s">
        <v>1171</v>
      </c>
      <c r="R448" s="18" t="s">
        <v>1232</v>
      </c>
      <c r="S448" s="18" t="s">
        <v>1232</v>
      </c>
      <c r="T448" s="18" t="s">
        <v>1176</v>
      </c>
      <c r="U448" s="18" t="s">
        <v>1113</v>
      </c>
      <c r="V448" s="18" t="s">
        <v>1087</v>
      </c>
    </row>
    <row r="449" spans="1:22" x14ac:dyDescent="0.25">
      <c r="A449" s="3" t="s">
        <v>1014</v>
      </c>
      <c r="B449" s="3" t="s">
        <v>1367</v>
      </c>
      <c r="C449" s="17" t="s">
        <v>1848</v>
      </c>
      <c r="D449" s="18" t="s">
        <v>1078</v>
      </c>
      <c r="E449" s="18" t="s">
        <v>1113</v>
      </c>
      <c r="F449" s="18" t="s">
        <v>1087</v>
      </c>
      <c r="G449" s="18" t="s">
        <v>1270</v>
      </c>
      <c r="H449" s="18" t="s">
        <v>1171</v>
      </c>
      <c r="I449" s="18" t="s">
        <v>1081</v>
      </c>
      <c r="J449" s="18" t="s">
        <v>1494</v>
      </c>
      <c r="K449" s="18" t="s">
        <v>1093</v>
      </c>
      <c r="L449" s="18" t="s">
        <v>1232</v>
      </c>
      <c r="M449" s="18" t="s">
        <v>1384</v>
      </c>
      <c r="N449" s="18" t="s">
        <v>1150</v>
      </c>
      <c r="O449" s="18" t="s">
        <v>1157</v>
      </c>
      <c r="P449" s="18" t="s">
        <v>1157</v>
      </c>
      <c r="Q449" s="18" t="s">
        <v>1093</v>
      </c>
      <c r="R449" s="18" t="s">
        <v>1093</v>
      </c>
      <c r="S449" s="18" t="s">
        <v>1232</v>
      </c>
      <c r="T449" s="18" t="s">
        <v>1176</v>
      </c>
      <c r="U449" s="18" t="s">
        <v>1199</v>
      </c>
      <c r="V449" s="18" t="s">
        <v>1087</v>
      </c>
    </row>
    <row r="450" spans="1:22" x14ac:dyDescent="0.25">
      <c r="A450" s="3" t="s">
        <v>1015</v>
      </c>
      <c r="B450" s="3" t="s">
        <v>1316</v>
      </c>
      <c r="C450" s="17" t="s">
        <v>1554</v>
      </c>
      <c r="D450" s="18" t="s">
        <v>1090</v>
      </c>
      <c r="E450" s="18" t="s">
        <v>1113</v>
      </c>
      <c r="F450" s="18" t="s">
        <v>1254</v>
      </c>
      <c r="G450" s="18" t="s">
        <v>1699</v>
      </c>
      <c r="H450" s="18" t="s">
        <v>1150</v>
      </c>
      <c r="I450" s="18" t="s">
        <v>1150</v>
      </c>
      <c r="J450" s="18" t="s">
        <v>1447</v>
      </c>
      <c r="K450" s="18" t="s">
        <v>1199</v>
      </c>
      <c r="L450" s="18" t="s">
        <v>1108</v>
      </c>
      <c r="M450" s="18" t="s">
        <v>1363</v>
      </c>
      <c r="N450" s="18" t="s">
        <v>1123</v>
      </c>
      <c r="O450" s="18" t="s">
        <v>1081</v>
      </c>
      <c r="P450" s="18" t="s">
        <v>1087</v>
      </c>
      <c r="Q450" s="18" t="s">
        <v>1093</v>
      </c>
      <c r="R450" s="18" t="s">
        <v>1232</v>
      </c>
      <c r="S450" s="18" t="s">
        <v>1093</v>
      </c>
      <c r="T450" s="18" t="s">
        <v>1232</v>
      </c>
      <c r="U450" s="18" t="s">
        <v>1081</v>
      </c>
      <c r="V450" s="18" t="s">
        <v>1087</v>
      </c>
    </row>
    <row r="451" spans="1:22" x14ac:dyDescent="0.25">
      <c r="A451" s="3" t="s">
        <v>1016</v>
      </c>
      <c r="B451" s="3" t="s">
        <v>1129</v>
      </c>
      <c r="C451" s="17" t="s">
        <v>1907</v>
      </c>
      <c r="D451" s="18" t="s">
        <v>1595</v>
      </c>
      <c r="E451" s="18" t="s">
        <v>1123</v>
      </c>
      <c r="F451" s="18" t="s">
        <v>1118</v>
      </c>
      <c r="G451" s="18" t="s">
        <v>1547</v>
      </c>
      <c r="H451" s="18" t="s">
        <v>1232</v>
      </c>
      <c r="I451" s="18" t="s">
        <v>1243</v>
      </c>
      <c r="J451" s="18" t="s">
        <v>1658</v>
      </c>
      <c r="K451" s="18" t="s">
        <v>1171</v>
      </c>
      <c r="L451" s="18" t="s">
        <v>1244</v>
      </c>
      <c r="M451" s="18" t="s">
        <v>1452</v>
      </c>
      <c r="N451" s="18" t="s">
        <v>1176</v>
      </c>
      <c r="O451" s="18" t="s">
        <v>1199</v>
      </c>
      <c r="P451" s="18" t="s">
        <v>1123</v>
      </c>
      <c r="Q451" s="18" t="s">
        <v>1170</v>
      </c>
      <c r="R451" s="18" t="s">
        <v>1199</v>
      </c>
      <c r="S451" s="18" t="s">
        <v>1244</v>
      </c>
      <c r="T451" s="18" t="s">
        <v>1176</v>
      </c>
      <c r="U451" s="18" t="s">
        <v>1081</v>
      </c>
      <c r="V451" s="18" t="s">
        <v>1087</v>
      </c>
    </row>
    <row r="452" spans="1:22" x14ac:dyDescent="0.25">
      <c r="A452" s="3" t="s">
        <v>1017</v>
      </c>
      <c r="B452" s="3" t="s">
        <v>1342</v>
      </c>
      <c r="C452" s="17" t="s">
        <v>1496</v>
      </c>
      <c r="D452" s="18" t="s">
        <v>1272</v>
      </c>
      <c r="E452" s="18" t="s">
        <v>1108</v>
      </c>
      <c r="F452" s="18" t="s">
        <v>1144</v>
      </c>
      <c r="G452" s="18" t="s">
        <v>1910</v>
      </c>
      <c r="H452" s="18" t="s">
        <v>1150</v>
      </c>
      <c r="I452" s="18" t="s">
        <v>1150</v>
      </c>
      <c r="J452" s="18" t="s">
        <v>1447</v>
      </c>
      <c r="K452" s="18" t="s">
        <v>1176</v>
      </c>
      <c r="L452" s="18" t="s">
        <v>1093</v>
      </c>
      <c r="M452" s="18" t="s">
        <v>1384</v>
      </c>
      <c r="N452" s="18" t="s">
        <v>1123</v>
      </c>
      <c r="O452" s="18" t="s">
        <v>1157</v>
      </c>
      <c r="P452" s="18" t="s">
        <v>1087</v>
      </c>
      <c r="Q452" s="18" t="s">
        <v>1176</v>
      </c>
      <c r="R452" s="18" t="s">
        <v>1171</v>
      </c>
      <c r="S452" s="18" t="s">
        <v>1093</v>
      </c>
      <c r="T452" s="18" t="s">
        <v>1150</v>
      </c>
      <c r="U452" s="18" t="s">
        <v>1157</v>
      </c>
      <c r="V452" s="18" t="s">
        <v>1087</v>
      </c>
    </row>
    <row r="453" spans="1:22" x14ac:dyDescent="0.25">
      <c r="A453" s="3" t="s">
        <v>1018</v>
      </c>
      <c r="B453" s="3" t="s">
        <v>1403</v>
      </c>
      <c r="C453" s="17" t="s">
        <v>1896</v>
      </c>
      <c r="D453" s="18" t="s">
        <v>1140</v>
      </c>
      <c r="E453" s="18" t="s">
        <v>1244</v>
      </c>
      <c r="F453" s="18" t="s">
        <v>1144</v>
      </c>
      <c r="G453" s="18" t="s">
        <v>1352</v>
      </c>
      <c r="H453" s="18" t="s">
        <v>1093</v>
      </c>
      <c r="I453" s="18" t="s">
        <v>1170</v>
      </c>
      <c r="J453" s="18" t="s">
        <v>1351</v>
      </c>
      <c r="K453" s="18" t="s">
        <v>1093</v>
      </c>
      <c r="L453" s="18" t="s">
        <v>1093</v>
      </c>
      <c r="M453" s="18" t="s">
        <v>1763</v>
      </c>
      <c r="N453" s="18" t="s">
        <v>1232</v>
      </c>
      <c r="O453" s="18" t="s">
        <v>1123</v>
      </c>
      <c r="P453" s="18" t="s">
        <v>1108</v>
      </c>
      <c r="Q453" s="18" t="s">
        <v>1199</v>
      </c>
      <c r="R453" s="18" t="s">
        <v>1176</v>
      </c>
      <c r="S453" s="18" t="s">
        <v>1176</v>
      </c>
      <c r="T453" s="18" t="s">
        <v>1150</v>
      </c>
      <c r="U453" s="18" t="s">
        <v>1123</v>
      </c>
      <c r="V453" s="18" t="s">
        <v>1087</v>
      </c>
    </row>
    <row r="454" spans="1:22" x14ac:dyDescent="0.25">
      <c r="A454" s="3" t="s">
        <v>1019</v>
      </c>
      <c r="B454" s="3" t="s">
        <v>1367</v>
      </c>
      <c r="C454" s="17" t="s">
        <v>1850</v>
      </c>
      <c r="D454" s="18" t="s">
        <v>1415</v>
      </c>
      <c r="E454" s="18" t="s">
        <v>1108</v>
      </c>
      <c r="F454" s="18" t="s">
        <v>1092</v>
      </c>
      <c r="G454" s="18" t="s">
        <v>1412</v>
      </c>
      <c r="H454" s="18" t="s">
        <v>1150</v>
      </c>
      <c r="I454" s="18" t="s">
        <v>1232</v>
      </c>
      <c r="J454" s="18" t="s">
        <v>1150</v>
      </c>
      <c r="K454" s="18" t="s">
        <v>1176</v>
      </c>
      <c r="L454" s="18" t="s">
        <v>1093</v>
      </c>
      <c r="M454" s="18" t="s">
        <v>1452</v>
      </c>
      <c r="N454" s="18" t="s">
        <v>1244</v>
      </c>
      <c r="O454" s="18" t="s">
        <v>1254</v>
      </c>
      <c r="P454" s="18" t="s">
        <v>1144</v>
      </c>
      <c r="Q454" s="18" t="s">
        <v>1093</v>
      </c>
      <c r="R454" s="18" t="s">
        <v>1108</v>
      </c>
      <c r="S454" s="18" t="s">
        <v>1176</v>
      </c>
      <c r="T454" s="18" t="s">
        <v>1150</v>
      </c>
      <c r="U454" s="18" t="s">
        <v>1244</v>
      </c>
      <c r="V454" s="18" t="s">
        <v>1087</v>
      </c>
    </row>
    <row r="455" spans="1:22" x14ac:dyDescent="0.25">
      <c r="A455" s="3" t="s">
        <v>1020</v>
      </c>
      <c r="B455" s="3" t="s">
        <v>1075</v>
      </c>
      <c r="C455" s="17" t="s">
        <v>1205</v>
      </c>
      <c r="D455" s="18" t="s">
        <v>1211</v>
      </c>
      <c r="E455" s="18" t="s">
        <v>1123</v>
      </c>
      <c r="F455" s="18" t="s">
        <v>1143</v>
      </c>
      <c r="G455" s="18" t="s">
        <v>1293</v>
      </c>
      <c r="H455" s="18" t="s">
        <v>1199</v>
      </c>
      <c r="I455" s="18" t="s">
        <v>1157</v>
      </c>
      <c r="J455" s="18" t="s">
        <v>1459</v>
      </c>
      <c r="K455" s="18" t="s">
        <v>1150</v>
      </c>
      <c r="L455" s="18" t="s">
        <v>1176</v>
      </c>
      <c r="M455" s="18" t="s">
        <v>1150</v>
      </c>
      <c r="N455" s="18" t="s">
        <v>1176</v>
      </c>
      <c r="O455" s="18" t="s">
        <v>1123</v>
      </c>
      <c r="P455" s="18" t="s">
        <v>1123</v>
      </c>
      <c r="Q455" s="18" t="s">
        <v>1232</v>
      </c>
      <c r="R455" s="18" t="s">
        <v>1176</v>
      </c>
      <c r="S455" s="18" t="s">
        <v>1150</v>
      </c>
      <c r="T455" s="18" t="s">
        <v>1176</v>
      </c>
      <c r="U455" s="18" t="s">
        <v>1113</v>
      </c>
      <c r="V455" s="18" t="s">
        <v>1167</v>
      </c>
    </row>
    <row r="456" spans="1:22" x14ac:dyDescent="0.25">
      <c r="A456" s="3" t="s">
        <v>1021</v>
      </c>
      <c r="B456" s="3" t="s">
        <v>1204</v>
      </c>
      <c r="C456" s="17" t="s">
        <v>1618</v>
      </c>
      <c r="D456" s="18" t="s">
        <v>1109</v>
      </c>
      <c r="E456" s="18" t="s">
        <v>1123</v>
      </c>
      <c r="F456" s="18" t="s">
        <v>1135</v>
      </c>
      <c r="G456" s="18" t="s">
        <v>1224</v>
      </c>
      <c r="H456" s="18" t="s">
        <v>1093</v>
      </c>
      <c r="I456" s="18" t="s">
        <v>1113</v>
      </c>
      <c r="J456" s="18" t="s">
        <v>1437</v>
      </c>
      <c r="K456" s="18" t="s">
        <v>1171</v>
      </c>
      <c r="L456" s="18" t="s">
        <v>1113</v>
      </c>
      <c r="M456" s="18" t="s">
        <v>1489</v>
      </c>
      <c r="N456" s="18" t="s">
        <v>1176</v>
      </c>
      <c r="O456" s="18" t="s">
        <v>1171</v>
      </c>
      <c r="P456" s="18" t="s">
        <v>1199</v>
      </c>
      <c r="Q456" s="18" t="s">
        <v>1199</v>
      </c>
      <c r="R456" s="18" t="s">
        <v>1171</v>
      </c>
      <c r="S456" s="18" t="s">
        <v>1093</v>
      </c>
      <c r="T456" s="18" t="s">
        <v>1150</v>
      </c>
      <c r="U456" s="18" t="s">
        <v>1123</v>
      </c>
      <c r="V456" s="18" t="s">
        <v>1167</v>
      </c>
    </row>
    <row r="457" spans="1:22" x14ac:dyDescent="0.25">
      <c r="A457" s="3" t="s">
        <v>1022</v>
      </c>
      <c r="B457" s="3" t="s">
        <v>1072</v>
      </c>
      <c r="C457" s="17" t="s">
        <v>1686</v>
      </c>
      <c r="D457" s="18" t="s">
        <v>1151</v>
      </c>
      <c r="E457" s="18" t="s">
        <v>1244</v>
      </c>
      <c r="F457" s="18" t="s">
        <v>1143</v>
      </c>
      <c r="G457" s="18" t="s">
        <v>1134</v>
      </c>
      <c r="H457" s="18" t="s">
        <v>1150</v>
      </c>
      <c r="I457" s="18" t="s">
        <v>1176</v>
      </c>
      <c r="J457" s="18" t="s">
        <v>1452</v>
      </c>
      <c r="K457" s="18" t="s">
        <v>1093</v>
      </c>
      <c r="L457" s="18" t="s">
        <v>1093</v>
      </c>
      <c r="M457" s="18" t="s">
        <v>1492</v>
      </c>
      <c r="N457" s="18" t="s">
        <v>1171</v>
      </c>
      <c r="O457" s="18" t="s">
        <v>1123</v>
      </c>
      <c r="P457" s="18" t="s">
        <v>1170</v>
      </c>
      <c r="Q457" s="18" t="s">
        <v>1123</v>
      </c>
      <c r="R457" s="18" t="s">
        <v>1232</v>
      </c>
      <c r="S457" s="18" t="s">
        <v>1171</v>
      </c>
      <c r="T457" s="18" t="s">
        <v>1150</v>
      </c>
      <c r="U457" s="18" t="s">
        <v>1232</v>
      </c>
      <c r="V457" s="18" t="s">
        <v>1167</v>
      </c>
    </row>
    <row r="458" spans="1:22" x14ac:dyDescent="0.25">
      <c r="A458" s="3" t="s">
        <v>1023</v>
      </c>
      <c r="B458" s="3" t="s">
        <v>1245</v>
      </c>
      <c r="C458" s="17" t="s">
        <v>1839</v>
      </c>
      <c r="D458" s="18" t="s">
        <v>1181</v>
      </c>
      <c r="E458" s="18" t="s">
        <v>1244</v>
      </c>
      <c r="F458" s="18" t="s">
        <v>1144</v>
      </c>
      <c r="G458" s="18" t="s">
        <v>1482</v>
      </c>
      <c r="H458" s="18" t="s">
        <v>1150</v>
      </c>
      <c r="I458" s="18" t="s">
        <v>1150</v>
      </c>
      <c r="J458" s="18" t="s">
        <v>1447</v>
      </c>
      <c r="K458" s="18" t="s">
        <v>1093</v>
      </c>
      <c r="L458" s="18" t="s">
        <v>1093</v>
      </c>
      <c r="M458" s="18" t="s">
        <v>1763</v>
      </c>
      <c r="N458" s="18" t="s">
        <v>1199</v>
      </c>
      <c r="O458" s="18" t="s">
        <v>1254</v>
      </c>
      <c r="P458" s="18" t="s">
        <v>1135</v>
      </c>
      <c r="Q458" s="18" t="s">
        <v>1199</v>
      </c>
      <c r="R458" s="18" t="s">
        <v>1232</v>
      </c>
      <c r="S458" s="18" t="s">
        <v>1199</v>
      </c>
      <c r="T458" s="18" t="s">
        <v>1199</v>
      </c>
      <c r="U458" s="18" t="s">
        <v>1254</v>
      </c>
      <c r="V458" s="18" t="s">
        <v>1167</v>
      </c>
    </row>
    <row r="459" spans="1:22" x14ac:dyDescent="0.25">
      <c r="A459" s="3" t="s">
        <v>1024</v>
      </c>
      <c r="B459" s="3" t="s">
        <v>1245</v>
      </c>
      <c r="C459" s="17" t="s">
        <v>1734</v>
      </c>
      <c r="D459" s="18" t="s">
        <v>1109</v>
      </c>
      <c r="E459" s="18" t="s">
        <v>1113</v>
      </c>
      <c r="F459" s="18" t="s">
        <v>1087</v>
      </c>
      <c r="G459" s="18" t="s">
        <v>1413</v>
      </c>
      <c r="H459" s="18" t="s">
        <v>1093</v>
      </c>
      <c r="I459" s="18" t="s">
        <v>1108</v>
      </c>
      <c r="J459" s="18" t="s">
        <v>1863</v>
      </c>
      <c r="K459" s="18" t="s">
        <v>1093</v>
      </c>
      <c r="L459" s="18" t="s">
        <v>1232</v>
      </c>
      <c r="M459" s="18" t="s">
        <v>1836</v>
      </c>
      <c r="N459" s="18" t="s">
        <v>1232</v>
      </c>
      <c r="O459" s="18" t="s">
        <v>1093</v>
      </c>
      <c r="P459" s="18" t="s">
        <v>1199</v>
      </c>
      <c r="Q459" s="18" t="s">
        <v>1232</v>
      </c>
      <c r="R459" s="18" t="s">
        <v>1232</v>
      </c>
      <c r="S459" s="18" t="s">
        <v>1176</v>
      </c>
      <c r="T459" s="18" t="s">
        <v>1150</v>
      </c>
      <c r="U459" s="18" t="s">
        <v>1171</v>
      </c>
      <c r="V459" s="18" t="s">
        <v>1167</v>
      </c>
    </row>
    <row r="460" spans="1:22" x14ac:dyDescent="0.25">
      <c r="A460" s="3" t="s">
        <v>1025</v>
      </c>
      <c r="B460" s="3" t="s">
        <v>1445</v>
      </c>
      <c r="C460" s="17" t="s">
        <v>1748</v>
      </c>
      <c r="D460" s="18" t="s">
        <v>1151</v>
      </c>
      <c r="E460" s="18" t="s">
        <v>1113</v>
      </c>
      <c r="F460" s="18" t="s">
        <v>1081</v>
      </c>
      <c r="G460" s="18" t="s">
        <v>1776</v>
      </c>
      <c r="H460" s="18" t="s">
        <v>1150</v>
      </c>
      <c r="I460" s="18" t="s">
        <v>1150</v>
      </c>
      <c r="J460" s="18" t="s">
        <v>1447</v>
      </c>
      <c r="K460" s="18" t="s">
        <v>1232</v>
      </c>
      <c r="L460" s="18" t="s">
        <v>1171</v>
      </c>
      <c r="M460" s="18" t="s">
        <v>1911</v>
      </c>
      <c r="N460" s="18" t="s">
        <v>1113</v>
      </c>
      <c r="O460" s="18" t="s">
        <v>1254</v>
      </c>
      <c r="P460" s="18" t="s">
        <v>1087</v>
      </c>
      <c r="Q460" s="18" t="s">
        <v>1176</v>
      </c>
      <c r="R460" s="18" t="s">
        <v>1093</v>
      </c>
      <c r="S460" s="18" t="s">
        <v>1093</v>
      </c>
      <c r="T460" s="18" t="s">
        <v>1170</v>
      </c>
      <c r="U460" s="18" t="s">
        <v>1243</v>
      </c>
      <c r="V460" s="18" t="s">
        <v>1167</v>
      </c>
    </row>
    <row r="461" spans="1:22" x14ac:dyDescent="0.25">
      <c r="A461" s="3" t="s">
        <v>1026</v>
      </c>
      <c r="B461" s="3" t="s">
        <v>1305</v>
      </c>
      <c r="C461" s="17" t="s">
        <v>1734</v>
      </c>
      <c r="D461" s="18" t="s">
        <v>1088</v>
      </c>
      <c r="E461" s="18" t="s">
        <v>1123</v>
      </c>
      <c r="F461" s="18" t="s">
        <v>1157</v>
      </c>
      <c r="G461" s="18" t="s">
        <v>1482</v>
      </c>
      <c r="H461" s="18" t="s">
        <v>1150</v>
      </c>
      <c r="I461" s="18" t="s">
        <v>1150</v>
      </c>
      <c r="J461" s="18" t="s">
        <v>1447</v>
      </c>
      <c r="K461" s="18" t="s">
        <v>1123</v>
      </c>
      <c r="L461" s="18" t="s">
        <v>1081</v>
      </c>
      <c r="M461" s="18" t="s">
        <v>1530</v>
      </c>
      <c r="N461" s="18" t="s">
        <v>1123</v>
      </c>
      <c r="O461" s="18" t="s">
        <v>1108</v>
      </c>
      <c r="P461" s="18" t="s">
        <v>1143</v>
      </c>
      <c r="Q461" s="18" t="s">
        <v>1176</v>
      </c>
      <c r="R461" s="18" t="s">
        <v>1093</v>
      </c>
      <c r="S461" s="18" t="s">
        <v>1171</v>
      </c>
      <c r="T461" s="18" t="s">
        <v>1093</v>
      </c>
      <c r="U461" s="18" t="s">
        <v>1157</v>
      </c>
      <c r="V461" s="18" t="s">
        <v>1135</v>
      </c>
    </row>
    <row r="462" spans="1:22" x14ac:dyDescent="0.25">
      <c r="A462" s="3" t="s">
        <v>1027</v>
      </c>
      <c r="B462" s="3" t="s">
        <v>1072</v>
      </c>
      <c r="C462" s="17" t="s">
        <v>1496</v>
      </c>
      <c r="D462" s="18" t="s">
        <v>1105</v>
      </c>
      <c r="E462" s="18" t="s">
        <v>1244</v>
      </c>
      <c r="F462" s="18" t="s">
        <v>1143</v>
      </c>
      <c r="G462" s="18" t="s">
        <v>1827</v>
      </c>
      <c r="H462" s="18" t="s">
        <v>1150</v>
      </c>
      <c r="I462" s="18" t="s">
        <v>1150</v>
      </c>
      <c r="J462" s="18" t="s">
        <v>1447</v>
      </c>
      <c r="K462" s="18" t="s">
        <v>1093</v>
      </c>
      <c r="L462" s="18" t="s">
        <v>1171</v>
      </c>
      <c r="M462" s="18" t="s">
        <v>1869</v>
      </c>
      <c r="N462" s="18" t="s">
        <v>1123</v>
      </c>
      <c r="O462" s="18" t="s">
        <v>1243</v>
      </c>
      <c r="P462" s="18" t="s">
        <v>1167</v>
      </c>
      <c r="Q462" s="18" t="s">
        <v>1113</v>
      </c>
      <c r="R462" s="18" t="s">
        <v>1232</v>
      </c>
      <c r="S462" s="18" t="s">
        <v>1232</v>
      </c>
      <c r="T462" s="18" t="s">
        <v>1176</v>
      </c>
      <c r="U462" s="18" t="s">
        <v>1081</v>
      </c>
      <c r="V462" s="18" t="s">
        <v>1135</v>
      </c>
    </row>
    <row r="463" spans="1:22" x14ac:dyDescent="0.25">
      <c r="A463" s="3" t="s">
        <v>1028</v>
      </c>
      <c r="B463" s="3" t="s">
        <v>1204</v>
      </c>
      <c r="C463" s="17" t="s">
        <v>1859</v>
      </c>
      <c r="D463" s="18" t="s">
        <v>1298</v>
      </c>
      <c r="E463" s="18" t="s">
        <v>1171</v>
      </c>
      <c r="F463" s="18" t="s">
        <v>1167</v>
      </c>
      <c r="G463" s="18" t="s">
        <v>1193</v>
      </c>
      <c r="H463" s="18" t="s">
        <v>1176</v>
      </c>
      <c r="I463" s="18" t="s">
        <v>1123</v>
      </c>
      <c r="J463" s="18" t="s">
        <v>1307</v>
      </c>
      <c r="K463" s="18" t="s">
        <v>1113</v>
      </c>
      <c r="L463" s="18" t="s">
        <v>1113</v>
      </c>
      <c r="M463" s="18" t="s">
        <v>1763</v>
      </c>
      <c r="N463" s="18" t="s">
        <v>1176</v>
      </c>
      <c r="O463" s="18" t="s">
        <v>1108</v>
      </c>
      <c r="P463" s="18" t="s">
        <v>1170</v>
      </c>
      <c r="Q463" s="18" t="s">
        <v>1232</v>
      </c>
      <c r="R463" s="18" t="s">
        <v>1150</v>
      </c>
      <c r="S463" s="18" t="s">
        <v>1176</v>
      </c>
      <c r="T463" s="18" t="s">
        <v>1150</v>
      </c>
      <c r="U463" s="18" t="s">
        <v>1254</v>
      </c>
      <c r="V463" s="18" t="s">
        <v>1143</v>
      </c>
    </row>
    <row r="464" spans="1:22" x14ac:dyDescent="0.25">
      <c r="A464" s="3" t="s">
        <v>1029</v>
      </c>
      <c r="B464" s="3" t="s">
        <v>1445</v>
      </c>
      <c r="C464" s="17" t="s">
        <v>1851</v>
      </c>
      <c r="D464" s="18" t="s">
        <v>1090</v>
      </c>
      <c r="E464" s="18" t="s">
        <v>1113</v>
      </c>
      <c r="F464" s="18" t="s">
        <v>1221</v>
      </c>
      <c r="G464" s="18" t="s">
        <v>1564</v>
      </c>
      <c r="H464" s="18" t="s">
        <v>1232</v>
      </c>
      <c r="I464" s="18" t="s">
        <v>1157</v>
      </c>
      <c r="J464" s="18" t="s">
        <v>1745</v>
      </c>
      <c r="K464" s="18" t="s">
        <v>1150</v>
      </c>
      <c r="L464" s="18" t="s">
        <v>1150</v>
      </c>
      <c r="M464" s="18" t="s">
        <v>1447</v>
      </c>
      <c r="N464" s="18" t="s">
        <v>1150</v>
      </c>
      <c r="O464" s="18" t="s">
        <v>1108</v>
      </c>
      <c r="P464" s="18" t="s">
        <v>1108</v>
      </c>
      <c r="Q464" s="18" t="s">
        <v>1199</v>
      </c>
      <c r="R464" s="18" t="s">
        <v>1093</v>
      </c>
      <c r="S464" s="18" t="s">
        <v>1176</v>
      </c>
      <c r="T464" s="18" t="s">
        <v>1150</v>
      </c>
      <c r="U464" s="18" t="s">
        <v>1108</v>
      </c>
      <c r="V464" s="18" t="s">
        <v>1143</v>
      </c>
    </row>
    <row r="465" spans="1:22" x14ac:dyDescent="0.25">
      <c r="A465" s="3" t="s">
        <v>1030</v>
      </c>
      <c r="B465" s="3" t="s">
        <v>1245</v>
      </c>
      <c r="C465" s="17" t="s">
        <v>1872</v>
      </c>
      <c r="D465" s="18" t="s">
        <v>1218</v>
      </c>
      <c r="E465" s="18" t="s">
        <v>1123</v>
      </c>
      <c r="F465" s="18" t="s">
        <v>1143</v>
      </c>
      <c r="G465" s="18" t="s">
        <v>1104</v>
      </c>
      <c r="H465" s="18" t="s">
        <v>1150</v>
      </c>
      <c r="I465" s="18" t="s">
        <v>1150</v>
      </c>
      <c r="J465" s="18" t="s">
        <v>1447</v>
      </c>
      <c r="K465" s="18" t="s">
        <v>1171</v>
      </c>
      <c r="L465" s="18" t="s">
        <v>1171</v>
      </c>
      <c r="M465" s="18" t="s">
        <v>1763</v>
      </c>
      <c r="N465" s="18" t="s">
        <v>1171</v>
      </c>
      <c r="O465" s="18" t="s">
        <v>1123</v>
      </c>
      <c r="P465" s="18" t="s">
        <v>1170</v>
      </c>
      <c r="Q465" s="18" t="s">
        <v>1150</v>
      </c>
      <c r="R465" s="18" t="s">
        <v>1171</v>
      </c>
      <c r="S465" s="18" t="s">
        <v>1093</v>
      </c>
      <c r="T465" s="18" t="s">
        <v>1150</v>
      </c>
      <c r="U465" s="18" t="s">
        <v>1143</v>
      </c>
      <c r="V465" s="18" t="s">
        <v>1143</v>
      </c>
    </row>
    <row r="466" spans="1:22" x14ac:dyDescent="0.25">
      <c r="A466" s="3" t="s">
        <v>1031</v>
      </c>
      <c r="B466" s="3" t="s">
        <v>1129</v>
      </c>
      <c r="C466" s="17" t="s">
        <v>1661</v>
      </c>
      <c r="D466" s="18" t="s">
        <v>1088</v>
      </c>
      <c r="E466" s="18" t="s">
        <v>1123</v>
      </c>
      <c r="F466" s="18" t="s">
        <v>1157</v>
      </c>
      <c r="G466" s="18" t="s">
        <v>1175</v>
      </c>
      <c r="H466" s="18" t="s">
        <v>1150</v>
      </c>
      <c r="I466" s="18" t="s">
        <v>1150</v>
      </c>
      <c r="J466" s="18" t="s">
        <v>1447</v>
      </c>
      <c r="K466" s="18" t="s">
        <v>1232</v>
      </c>
      <c r="L466" s="18" t="s">
        <v>1123</v>
      </c>
      <c r="M466" s="18" t="s">
        <v>1489</v>
      </c>
      <c r="N466" s="18" t="s">
        <v>1232</v>
      </c>
      <c r="O466" s="18" t="s">
        <v>1170</v>
      </c>
      <c r="P466" s="18" t="s">
        <v>1081</v>
      </c>
      <c r="Q466" s="18" t="s">
        <v>1176</v>
      </c>
      <c r="R466" s="18" t="s">
        <v>1199</v>
      </c>
      <c r="S466" s="18" t="s">
        <v>1176</v>
      </c>
      <c r="T466" s="18" t="s">
        <v>1199</v>
      </c>
      <c r="U466" s="18" t="s">
        <v>1244</v>
      </c>
      <c r="V466" s="18" t="s">
        <v>1143</v>
      </c>
    </row>
    <row r="467" spans="1:22" x14ac:dyDescent="0.25">
      <c r="A467" s="3" t="s">
        <v>1032</v>
      </c>
      <c r="B467" s="3" t="s">
        <v>1146</v>
      </c>
      <c r="C467" s="17" t="s">
        <v>1826</v>
      </c>
      <c r="D467" s="18" t="s">
        <v>1303</v>
      </c>
      <c r="E467" s="18" t="s">
        <v>1244</v>
      </c>
      <c r="F467" s="18" t="s">
        <v>1227</v>
      </c>
      <c r="G467" s="18" t="s">
        <v>1493</v>
      </c>
      <c r="H467" s="18" t="s">
        <v>1150</v>
      </c>
      <c r="I467" s="18" t="s">
        <v>1244</v>
      </c>
      <c r="J467" s="18" t="s">
        <v>1150</v>
      </c>
      <c r="K467" s="18" t="s">
        <v>1150</v>
      </c>
      <c r="L467" s="18" t="s">
        <v>1150</v>
      </c>
      <c r="M467" s="18" t="s">
        <v>1447</v>
      </c>
      <c r="N467" s="18" t="s">
        <v>1150</v>
      </c>
      <c r="O467" s="18" t="s">
        <v>1232</v>
      </c>
      <c r="P467" s="18" t="s">
        <v>1232</v>
      </c>
      <c r="Q467" s="18" t="s">
        <v>1241</v>
      </c>
      <c r="R467" s="18" t="s">
        <v>1199</v>
      </c>
      <c r="S467" s="18" t="s">
        <v>1199</v>
      </c>
      <c r="T467" s="18" t="s">
        <v>1150</v>
      </c>
      <c r="U467" s="18" t="s">
        <v>1232</v>
      </c>
      <c r="V467" s="18" t="s">
        <v>1127</v>
      </c>
    </row>
    <row r="468" spans="1:22" x14ac:dyDescent="0.25">
      <c r="A468" s="3" t="s">
        <v>1033</v>
      </c>
      <c r="B468" s="3" t="s">
        <v>1367</v>
      </c>
      <c r="C468" s="17" t="s">
        <v>1718</v>
      </c>
      <c r="D468" s="18" t="s">
        <v>1309</v>
      </c>
      <c r="E468" s="18" t="s">
        <v>1199</v>
      </c>
      <c r="F468" s="18" t="s">
        <v>1167</v>
      </c>
      <c r="G468" s="18" t="s">
        <v>1613</v>
      </c>
      <c r="H468" s="18" t="s">
        <v>1093</v>
      </c>
      <c r="I468" s="18" t="s">
        <v>1232</v>
      </c>
      <c r="J468" s="18" t="s">
        <v>1452</v>
      </c>
      <c r="K468" s="18" t="s">
        <v>1232</v>
      </c>
      <c r="L468" s="18" t="s">
        <v>1232</v>
      </c>
      <c r="M468" s="18" t="s">
        <v>1763</v>
      </c>
      <c r="N468" s="18" t="s">
        <v>1150</v>
      </c>
      <c r="O468" s="18" t="s">
        <v>1199</v>
      </c>
      <c r="P468" s="18" t="s">
        <v>1199</v>
      </c>
      <c r="Q468" s="18" t="s">
        <v>1232</v>
      </c>
      <c r="R468" s="18" t="s">
        <v>1244</v>
      </c>
      <c r="S468" s="18" t="s">
        <v>1199</v>
      </c>
      <c r="T468" s="18" t="s">
        <v>1093</v>
      </c>
      <c r="U468" s="18" t="s">
        <v>1244</v>
      </c>
      <c r="V468" s="18" t="s">
        <v>1127</v>
      </c>
    </row>
    <row r="469" spans="1:22" x14ac:dyDescent="0.25">
      <c r="A469" s="3" t="s">
        <v>1034</v>
      </c>
      <c r="B469" s="3" t="s">
        <v>1305</v>
      </c>
      <c r="C469" s="17" t="s">
        <v>1826</v>
      </c>
      <c r="D469" s="18" t="s">
        <v>1178</v>
      </c>
      <c r="E469" s="18" t="s">
        <v>1244</v>
      </c>
      <c r="F469" s="18" t="s">
        <v>1285</v>
      </c>
      <c r="G469" s="18" t="s">
        <v>1177</v>
      </c>
      <c r="H469" s="18" t="s">
        <v>1150</v>
      </c>
      <c r="I469" s="18" t="s">
        <v>1170</v>
      </c>
      <c r="J469" s="18" t="s">
        <v>1150</v>
      </c>
      <c r="K469" s="18" t="s">
        <v>1150</v>
      </c>
      <c r="L469" s="18" t="s">
        <v>1150</v>
      </c>
      <c r="M469" s="18" t="s">
        <v>1447</v>
      </c>
      <c r="N469" s="18" t="s">
        <v>1199</v>
      </c>
      <c r="O469" s="18" t="s">
        <v>1170</v>
      </c>
      <c r="P469" s="18" t="s">
        <v>1127</v>
      </c>
      <c r="Q469" s="18" t="s">
        <v>1150</v>
      </c>
      <c r="R469" s="18" t="s">
        <v>1232</v>
      </c>
      <c r="S469" s="18" t="s">
        <v>1232</v>
      </c>
      <c r="T469" s="18" t="s">
        <v>1150</v>
      </c>
      <c r="U469" s="18" t="s">
        <v>1127</v>
      </c>
      <c r="V469" s="18" t="s">
        <v>1127</v>
      </c>
    </row>
    <row r="470" spans="1:22" x14ac:dyDescent="0.25">
      <c r="A470" s="3" t="s">
        <v>1035</v>
      </c>
      <c r="B470" s="3" t="s">
        <v>1066</v>
      </c>
      <c r="C470" s="17" t="s">
        <v>1734</v>
      </c>
      <c r="D470" s="18" t="s">
        <v>1164</v>
      </c>
      <c r="E470" s="18" t="s">
        <v>1199</v>
      </c>
      <c r="F470" s="18" t="s">
        <v>1244</v>
      </c>
      <c r="G470" s="18" t="s">
        <v>1384</v>
      </c>
      <c r="H470" s="18" t="s">
        <v>1150</v>
      </c>
      <c r="I470" s="18" t="s">
        <v>1150</v>
      </c>
      <c r="J470" s="18" t="s">
        <v>1447</v>
      </c>
      <c r="K470" s="18" t="s">
        <v>1232</v>
      </c>
      <c r="L470" s="18" t="s">
        <v>1232</v>
      </c>
      <c r="M470" s="18" t="s">
        <v>1763</v>
      </c>
      <c r="N470" s="18" t="s">
        <v>1171</v>
      </c>
      <c r="O470" s="18" t="s">
        <v>1123</v>
      </c>
      <c r="P470" s="18" t="s">
        <v>1243</v>
      </c>
      <c r="Q470" s="18" t="s">
        <v>1171</v>
      </c>
      <c r="R470" s="18" t="s">
        <v>1232</v>
      </c>
      <c r="S470" s="18" t="s">
        <v>1176</v>
      </c>
      <c r="T470" s="18" t="s">
        <v>1176</v>
      </c>
      <c r="U470" s="18" t="s">
        <v>1244</v>
      </c>
      <c r="V470" s="18" t="s">
        <v>1081</v>
      </c>
    </row>
    <row r="471" spans="1:22" x14ac:dyDescent="0.25">
      <c r="A471" s="3" t="s">
        <v>1036</v>
      </c>
      <c r="B471" s="3" t="s">
        <v>1072</v>
      </c>
      <c r="C471" s="17" t="s">
        <v>1907</v>
      </c>
      <c r="D471" s="18" t="s">
        <v>1158</v>
      </c>
      <c r="E471" s="18" t="s">
        <v>1199</v>
      </c>
      <c r="F471" s="18" t="s">
        <v>1127</v>
      </c>
      <c r="G471" s="18" t="s">
        <v>1301</v>
      </c>
      <c r="H471" s="18" t="s">
        <v>1232</v>
      </c>
      <c r="I471" s="18" t="s">
        <v>1171</v>
      </c>
      <c r="J471" s="18" t="s">
        <v>1384</v>
      </c>
      <c r="K471" s="18" t="s">
        <v>1150</v>
      </c>
      <c r="L471" s="18" t="s">
        <v>1150</v>
      </c>
      <c r="M471" s="18" t="s">
        <v>1447</v>
      </c>
      <c r="N471" s="18" t="s">
        <v>1176</v>
      </c>
      <c r="O471" s="18" t="s">
        <v>1176</v>
      </c>
      <c r="P471" s="18" t="s">
        <v>1232</v>
      </c>
      <c r="Q471" s="18" t="s">
        <v>1150</v>
      </c>
      <c r="R471" s="18" t="s">
        <v>1199</v>
      </c>
      <c r="S471" s="18" t="s">
        <v>1150</v>
      </c>
      <c r="T471" s="18" t="s">
        <v>1176</v>
      </c>
      <c r="U471" s="18" t="s">
        <v>1171</v>
      </c>
      <c r="V471" s="18" t="s">
        <v>1081</v>
      </c>
    </row>
    <row r="472" spans="1:22" x14ac:dyDescent="0.25">
      <c r="A472" s="3" t="s">
        <v>1037</v>
      </c>
      <c r="B472" s="3" t="s">
        <v>1342</v>
      </c>
      <c r="C472" s="17" t="s">
        <v>1872</v>
      </c>
      <c r="D472" s="18" t="s">
        <v>1183</v>
      </c>
      <c r="E472" s="18" t="s">
        <v>1171</v>
      </c>
      <c r="F472" s="18" t="s">
        <v>1170</v>
      </c>
      <c r="G472" s="18" t="s">
        <v>1217</v>
      </c>
      <c r="H472" s="18" t="s">
        <v>1150</v>
      </c>
      <c r="I472" s="18" t="s">
        <v>1150</v>
      </c>
      <c r="J472" s="18" t="s">
        <v>1447</v>
      </c>
      <c r="K472" s="18" t="s">
        <v>1171</v>
      </c>
      <c r="L472" s="18" t="s">
        <v>1171</v>
      </c>
      <c r="M472" s="18" t="s">
        <v>1763</v>
      </c>
      <c r="N472" s="18" t="s">
        <v>1093</v>
      </c>
      <c r="O472" s="18" t="s">
        <v>1150</v>
      </c>
      <c r="P472" s="18" t="s">
        <v>1093</v>
      </c>
      <c r="Q472" s="18" t="s">
        <v>1093</v>
      </c>
      <c r="R472" s="18" t="s">
        <v>1244</v>
      </c>
      <c r="S472" s="18" t="s">
        <v>1093</v>
      </c>
      <c r="T472" s="18" t="s">
        <v>1150</v>
      </c>
      <c r="U472" s="18" t="s">
        <v>1171</v>
      </c>
      <c r="V472" s="18" t="s">
        <v>1254</v>
      </c>
    </row>
    <row r="473" spans="1:22" x14ac:dyDescent="0.25">
      <c r="A473" s="3" t="s">
        <v>1038</v>
      </c>
      <c r="B473" s="3" t="s">
        <v>1279</v>
      </c>
      <c r="C473" s="17" t="s">
        <v>1851</v>
      </c>
      <c r="D473" s="18" t="s">
        <v>1211</v>
      </c>
      <c r="E473" s="18" t="s">
        <v>1123</v>
      </c>
      <c r="F473" s="18" t="s">
        <v>1081</v>
      </c>
      <c r="G473" s="18" t="s">
        <v>1787</v>
      </c>
      <c r="H473" s="18" t="s">
        <v>1150</v>
      </c>
      <c r="I473" s="18" t="s">
        <v>1150</v>
      </c>
      <c r="J473" s="18" t="s">
        <v>1447</v>
      </c>
      <c r="K473" s="18" t="s">
        <v>1150</v>
      </c>
      <c r="L473" s="18" t="s">
        <v>1176</v>
      </c>
      <c r="M473" s="18" t="s">
        <v>1301</v>
      </c>
      <c r="N473" s="18" t="s">
        <v>1199</v>
      </c>
      <c r="O473" s="18" t="s">
        <v>1254</v>
      </c>
      <c r="P473" s="18" t="s">
        <v>1135</v>
      </c>
      <c r="Q473" s="18" t="s">
        <v>1176</v>
      </c>
      <c r="R473" s="18" t="s">
        <v>1232</v>
      </c>
      <c r="S473" s="18" t="s">
        <v>1093</v>
      </c>
      <c r="T473" s="18" t="s">
        <v>1093</v>
      </c>
      <c r="U473" s="18" t="s">
        <v>1113</v>
      </c>
      <c r="V473" s="18" t="s">
        <v>1254</v>
      </c>
    </row>
    <row r="474" spans="1:22" x14ac:dyDescent="0.25">
      <c r="A474" s="3" t="s">
        <v>1039</v>
      </c>
      <c r="B474" s="3" t="s">
        <v>1409</v>
      </c>
      <c r="C474" s="17" t="s">
        <v>1840</v>
      </c>
      <c r="D474" s="18" t="s">
        <v>1124</v>
      </c>
      <c r="E474" s="18" t="s">
        <v>1171</v>
      </c>
      <c r="F474" s="18" t="s">
        <v>1135</v>
      </c>
      <c r="G474" s="18" t="s">
        <v>1912</v>
      </c>
      <c r="H474" s="18" t="s">
        <v>1150</v>
      </c>
      <c r="I474" s="18" t="s">
        <v>1093</v>
      </c>
      <c r="J474" s="18" t="s">
        <v>1150</v>
      </c>
      <c r="K474" s="18" t="s">
        <v>1232</v>
      </c>
      <c r="L474" s="18" t="s">
        <v>1123</v>
      </c>
      <c r="M474" s="18" t="s">
        <v>1452</v>
      </c>
      <c r="N474" s="18" t="s">
        <v>1244</v>
      </c>
      <c r="O474" s="18" t="s">
        <v>1170</v>
      </c>
      <c r="P474" s="18" t="s">
        <v>1167</v>
      </c>
      <c r="Q474" s="18" t="s">
        <v>1093</v>
      </c>
      <c r="R474" s="18" t="s">
        <v>1176</v>
      </c>
      <c r="S474" s="18" t="s">
        <v>1093</v>
      </c>
      <c r="T474" s="18" t="s">
        <v>1176</v>
      </c>
      <c r="U474" s="18" t="s">
        <v>1244</v>
      </c>
      <c r="V474" s="18" t="s">
        <v>1243</v>
      </c>
    </row>
    <row r="475" spans="1:22" x14ac:dyDescent="0.25">
      <c r="A475" s="3" t="s">
        <v>1040</v>
      </c>
      <c r="B475" s="3" t="s">
        <v>1409</v>
      </c>
      <c r="C475" s="17" t="s">
        <v>1788</v>
      </c>
      <c r="D475" s="18" t="s">
        <v>1465</v>
      </c>
      <c r="E475" s="18" t="s">
        <v>1171</v>
      </c>
      <c r="F475" s="18" t="s">
        <v>1243</v>
      </c>
      <c r="G475" s="18" t="s">
        <v>1334</v>
      </c>
      <c r="H475" s="18" t="s">
        <v>1150</v>
      </c>
      <c r="I475" s="18" t="s">
        <v>1176</v>
      </c>
      <c r="J475" s="18" t="s">
        <v>1301</v>
      </c>
      <c r="K475" s="18" t="s">
        <v>1093</v>
      </c>
      <c r="L475" s="18" t="s">
        <v>1199</v>
      </c>
      <c r="M475" s="18" t="s">
        <v>1217</v>
      </c>
      <c r="N475" s="18" t="s">
        <v>1199</v>
      </c>
      <c r="O475" s="18" t="s">
        <v>1081</v>
      </c>
      <c r="P475" s="18" t="s">
        <v>1167</v>
      </c>
      <c r="Q475" s="18" t="s">
        <v>1232</v>
      </c>
      <c r="R475" s="18" t="s">
        <v>1123</v>
      </c>
      <c r="S475" s="18" t="s">
        <v>1199</v>
      </c>
      <c r="T475" s="18" t="s">
        <v>1176</v>
      </c>
      <c r="U475" s="18" t="s">
        <v>1123</v>
      </c>
      <c r="V475" s="18" t="s">
        <v>1243</v>
      </c>
    </row>
    <row r="476" spans="1:22" x14ac:dyDescent="0.25">
      <c r="A476" s="3" t="s">
        <v>1041</v>
      </c>
      <c r="B476" s="3" t="s">
        <v>1445</v>
      </c>
      <c r="C476" s="17" t="s">
        <v>1900</v>
      </c>
      <c r="D476" s="18" t="s">
        <v>1091</v>
      </c>
      <c r="E476" s="18" t="s">
        <v>1232</v>
      </c>
      <c r="F476" s="18" t="s">
        <v>1113</v>
      </c>
      <c r="G476" s="18" t="s">
        <v>1452</v>
      </c>
      <c r="H476" s="18" t="s">
        <v>1232</v>
      </c>
      <c r="I476" s="18" t="s">
        <v>1113</v>
      </c>
      <c r="J476" s="18" t="s">
        <v>1452</v>
      </c>
      <c r="K476" s="18" t="s">
        <v>1150</v>
      </c>
      <c r="L476" s="18" t="s">
        <v>1150</v>
      </c>
      <c r="M476" s="18" t="s">
        <v>1447</v>
      </c>
      <c r="N476" s="18" t="s">
        <v>1232</v>
      </c>
      <c r="O476" s="18" t="s">
        <v>1232</v>
      </c>
      <c r="P476" s="18" t="s">
        <v>1113</v>
      </c>
      <c r="Q476" s="18" t="s">
        <v>1170</v>
      </c>
      <c r="R476" s="18" t="s">
        <v>1170</v>
      </c>
      <c r="S476" s="18" t="s">
        <v>1150</v>
      </c>
      <c r="T476" s="18" t="s">
        <v>1232</v>
      </c>
      <c r="U476" s="18" t="s">
        <v>1081</v>
      </c>
      <c r="V476" s="18" t="s">
        <v>1170</v>
      </c>
    </row>
    <row r="477" spans="1:22" x14ac:dyDescent="0.25">
      <c r="A477" s="3" t="s">
        <v>1042</v>
      </c>
      <c r="B477" s="3" t="s">
        <v>1072</v>
      </c>
      <c r="C477" s="17" t="s">
        <v>1718</v>
      </c>
      <c r="D477" s="18" t="s">
        <v>1265</v>
      </c>
      <c r="E477" s="18" t="s">
        <v>1232</v>
      </c>
      <c r="F477" s="18" t="s">
        <v>1081</v>
      </c>
      <c r="G477" s="18" t="s">
        <v>1177</v>
      </c>
      <c r="H477" s="18" t="s">
        <v>1150</v>
      </c>
      <c r="I477" s="18" t="s">
        <v>1150</v>
      </c>
      <c r="J477" s="18" t="s">
        <v>1447</v>
      </c>
      <c r="K477" s="18" t="s">
        <v>1232</v>
      </c>
      <c r="L477" s="18" t="s">
        <v>1113</v>
      </c>
      <c r="M477" s="18" t="s">
        <v>1452</v>
      </c>
      <c r="N477" s="18" t="s">
        <v>1232</v>
      </c>
      <c r="O477" s="18" t="s">
        <v>1127</v>
      </c>
      <c r="P477" s="18" t="s">
        <v>1167</v>
      </c>
      <c r="Q477" s="18" t="s">
        <v>1093</v>
      </c>
      <c r="R477" s="18" t="s">
        <v>1232</v>
      </c>
      <c r="S477" s="18" t="s">
        <v>1232</v>
      </c>
      <c r="T477" s="18" t="s">
        <v>1150</v>
      </c>
      <c r="U477" s="18" t="s">
        <v>1170</v>
      </c>
      <c r="V477" s="18" t="s">
        <v>1170</v>
      </c>
    </row>
    <row r="478" spans="1:22" x14ac:dyDescent="0.25">
      <c r="A478" s="3" t="s">
        <v>1043</v>
      </c>
      <c r="B478" s="3" t="s">
        <v>1204</v>
      </c>
      <c r="C478" s="17" t="s">
        <v>1633</v>
      </c>
      <c r="D478" s="18" t="s">
        <v>1142</v>
      </c>
      <c r="E478" s="18" t="s">
        <v>1232</v>
      </c>
      <c r="F478" s="18" t="s">
        <v>1113</v>
      </c>
      <c r="G478" s="18" t="s">
        <v>1891</v>
      </c>
      <c r="H478" s="18" t="s">
        <v>1150</v>
      </c>
      <c r="I478" s="18" t="s">
        <v>1150</v>
      </c>
      <c r="J478" s="18" t="s">
        <v>1447</v>
      </c>
      <c r="K478" s="18" t="s">
        <v>1093</v>
      </c>
      <c r="L478" s="18" t="s">
        <v>1232</v>
      </c>
      <c r="M478" s="18" t="s">
        <v>1773</v>
      </c>
      <c r="N478" s="18" t="s">
        <v>1093</v>
      </c>
      <c r="O478" s="18" t="s">
        <v>1123</v>
      </c>
      <c r="P478" s="18" t="s">
        <v>1244</v>
      </c>
      <c r="Q478" s="18" t="s">
        <v>1093</v>
      </c>
      <c r="R478" s="18" t="s">
        <v>1093</v>
      </c>
      <c r="S478" s="18" t="s">
        <v>1093</v>
      </c>
      <c r="T478" s="18" t="s">
        <v>1093</v>
      </c>
      <c r="U478" s="18" t="s">
        <v>1123</v>
      </c>
      <c r="V478" s="18" t="s">
        <v>1108</v>
      </c>
    </row>
    <row r="479" spans="1:22" x14ac:dyDescent="0.25">
      <c r="A479" s="3" t="s">
        <v>1044</v>
      </c>
      <c r="B479" s="3" t="s">
        <v>1066</v>
      </c>
      <c r="C479" s="17" t="s">
        <v>1633</v>
      </c>
      <c r="D479" s="18" t="s">
        <v>1187</v>
      </c>
      <c r="E479" s="18" t="s">
        <v>1232</v>
      </c>
      <c r="F479" s="18" t="s">
        <v>1143</v>
      </c>
      <c r="G479" s="18" t="s">
        <v>1208</v>
      </c>
      <c r="H479" s="18" t="s">
        <v>1176</v>
      </c>
      <c r="I479" s="18" t="s">
        <v>1244</v>
      </c>
      <c r="J479" s="18" t="s">
        <v>1526</v>
      </c>
      <c r="K479" s="18" t="s">
        <v>1093</v>
      </c>
      <c r="L479" s="18" t="s">
        <v>1232</v>
      </c>
      <c r="M479" s="18" t="s">
        <v>1258</v>
      </c>
      <c r="N479" s="18" t="s">
        <v>1176</v>
      </c>
      <c r="O479" s="18" t="s">
        <v>1243</v>
      </c>
      <c r="P479" s="18" t="s">
        <v>1254</v>
      </c>
      <c r="Q479" s="18" t="s">
        <v>1171</v>
      </c>
      <c r="R479" s="18" t="s">
        <v>1232</v>
      </c>
      <c r="S479" s="18" t="s">
        <v>1093</v>
      </c>
      <c r="T479" s="18" t="s">
        <v>1171</v>
      </c>
      <c r="U479" s="18" t="s">
        <v>1244</v>
      </c>
      <c r="V479" s="18" t="s">
        <v>1108</v>
      </c>
    </row>
    <row r="480" spans="1:22" x14ac:dyDescent="0.25">
      <c r="A480" s="3" t="s">
        <v>1045</v>
      </c>
      <c r="B480" s="3" t="s">
        <v>1072</v>
      </c>
      <c r="C480" s="17" t="s">
        <v>1833</v>
      </c>
      <c r="D480" s="18" t="s">
        <v>1142</v>
      </c>
      <c r="E480" s="18" t="s">
        <v>1171</v>
      </c>
      <c r="F480" s="18" t="s">
        <v>1199</v>
      </c>
      <c r="G480" s="18" t="s">
        <v>1448</v>
      </c>
      <c r="H480" s="18" t="s">
        <v>1150</v>
      </c>
      <c r="I480" s="18" t="s">
        <v>1150</v>
      </c>
      <c r="J480" s="18" t="s">
        <v>1447</v>
      </c>
      <c r="K480" s="18" t="s">
        <v>1176</v>
      </c>
      <c r="L480" s="18" t="s">
        <v>1093</v>
      </c>
      <c r="M480" s="18" t="s">
        <v>1452</v>
      </c>
      <c r="N480" s="18" t="s">
        <v>1199</v>
      </c>
      <c r="O480" s="18" t="s">
        <v>1171</v>
      </c>
      <c r="P480" s="18" t="s">
        <v>1108</v>
      </c>
      <c r="Q480" s="18" t="s">
        <v>1093</v>
      </c>
      <c r="R480" s="18" t="s">
        <v>1171</v>
      </c>
      <c r="S480" s="18" t="s">
        <v>1176</v>
      </c>
      <c r="T480" s="18" t="s">
        <v>1150</v>
      </c>
      <c r="U480" s="18" t="s">
        <v>1108</v>
      </c>
      <c r="V480" s="18" t="s">
        <v>1244</v>
      </c>
    </row>
    <row r="481" spans="1:22" x14ac:dyDescent="0.25">
      <c r="A481" s="3" t="s">
        <v>1046</v>
      </c>
      <c r="B481" s="3" t="s">
        <v>1129</v>
      </c>
      <c r="C481" s="17" t="s">
        <v>1872</v>
      </c>
      <c r="D481" s="18" t="s">
        <v>1324</v>
      </c>
      <c r="E481" s="18" t="s">
        <v>1093</v>
      </c>
      <c r="F481" s="18" t="s">
        <v>1244</v>
      </c>
      <c r="G481" s="18" t="s">
        <v>1177</v>
      </c>
      <c r="H481" s="18" t="s">
        <v>1150</v>
      </c>
      <c r="I481" s="18" t="s">
        <v>1150</v>
      </c>
      <c r="J481" s="18" t="s">
        <v>1447</v>
      </c>
      <c r="K481" s="18" t="s">
        <v>1171</v>
      </c>
      <c r="L481" s="18" t="s">
        <v>1171</v>
      </c>
      <c r="M481" s="18" t="s">
        <v>1763</v>
      </c>
      <c r="N481" s="18" t="s">
        <v>1093</v>
      </c>
      <c r="O481" s="18" t="s">
        <v>1150</v>
      </c>
      <c r="P481" s="18" t="s">
        <v>1093</v>
      </c>
      <c r="Q481" s="18" t="s">
        <v>1093</v>
      </c>
      <c r="R481" s="18" t="s">
        <v>1150</v>
      </c>
      <c r="S481" s="18" t="s">
        <v>1150</v>
      </c>
      <c r="T481" s="18" t="s">
        <v>1150</v>
      </c>
      <c r="U481" s="18" t="s">
        <v>1093</v>
      </c>
      <c r="V481" s="18" t="s">
        <v>1244</v>
      </c>
    </row>
    <row r="482" spans="1:22" x14ac:dyDescent="0.25">
      <c r="A482" s="3" t="s">
        <v>1047</v>
      </c>
      <c r="B482" s="3" t="s">
        <v>1245</v>
      </c>
      <c r="C482" s="17" t="s">
        <v>1826</v>
      </c>
      <c r="D482" s="18" t="s">
        <v>1088</v>
      </c>
      <c r="E482" s="18" t="s">
        <v>1232</v>
      </c>
      <c r="F482" s="18" t="s">
        <v>1127</v>
      </c>
      <c r="G482" s="18" t="s">
        <v>1395</v>
      </c>
      <c r="H482" s="18" t="s">
        <v>1232</v>
      </c>
      <c r="I482" s="18" t="s">
        <v>1127</v>
      </c>
      <c r="J482" s="18" t="s">
        <v>1395</v>
      </c>
      <c r="K482" s="18" t="s">
        <v>1150</v>
      </c>
      <c r="L482" s="18" t="s">
        <v>1150</v>
      </c>
      <c r="M482" s="18" t="s">
        <v>1447</v>
      </c>
      <c r="N482" s="18" t="s">
        <v>1150</v>
      </c>
      <c r="O482" s="18" t="s">
        <v>1199</v>
      </c>
      <c r="P482" s="18" t="s">
        <v>1199</v>
      </c>
      <c r="Q482" s="18" t="s">
        <v>1232</v>
      </c>
      <c r="R482" s="18" t="s">
        <v>1232</v>
      </c>
      <c r="S482" s="18" t="s">
        <v>1150</v>
      </c>
      <c r="T482" s="18" t="s">
        <v>1150</v>
      </c>
      <c r="U482" s="18" t="s">
        <v>1244</v>
      </c>
      <c r="V482" s="18" t="s">
        <v>1244</v>
      </c>
    </row>
    <row r="483" spans="1:22" x14ac:dyDescent="0.25">
      <c r="A483" s="3" t="s">
        <v>1048</v>
      </c>
      <c r="B483" s="3" t="s">
        <v>95</v>
      </c>
      <c r="C483" s="17" t="s">
        <v>1900</v>
      </c>
      <c r="D483" s="18" t="s">
        <v>1113</v>
      </c>
      <c r="E483" s="18" t="s">
        <v>1232</v>
      </c>
      <c r="F483" s="18" t="s">
        <v>1232</v>
      </c>
      <c r="G483" s="18" t="s">
        <v>1763</v>
      </c>
      <c r="H483" s="18" t="s">
        <v>1150</v>
      </c>
      <c r="I483" s="18" t="s">
        <v>1150</v>
      </c>
      <c r="J483" s="18" t="s">
        <v>1447</v>
      </c>
      <c r="K483" s="18" t="s">
        <v>1150</v>
      </c>
      <c r="L483" s="18" t="s">
        <v>1150</v>
      </c>
      <c r="M483" s="18" t="s">
        <v>1447</v>
      </c>
      <c r="N483" s="18" t="s">
        <v>1150</v>
      </c>
      <c r="O483" s="18" t="s">
        <v>1232</v>
      </c>
      <c r="P483" s="18" t="s">
        <v>1232</v>
      </c>
      <c r="Q483" s="18" t="s">
        <v>1150</v>
      </c>
      <c r="R483" s="18" t="s">
        <v>1150</v>
      </c>
      <c r="S483" s="18" t="s">
        <v>1150</v>
      </c>
      <c r="T483" s="18" t="s">
        <v>1150</v>
      </c>
      <c r="U483" s="18" t="s">
        <v>1232</v>
      </c>
      <c r="V483" s="18" t="s">
        <v>1113</v>
      </c>
    </row>
    <row r="484" spans="1:22" x14ac:dyDescent="0.25">
      <c r="A484" s="3" t="s">
        <v>1049</v>
      </c>
      <c r="B484" s="3" t="s">
        <v>95</v>
      </c>
      <c r="C484" s="17" t="s">
        <v>1900</v>
      </c>
      <c r="D484" s="18" t="s">
        <v>1108</v>
      </c>
      <c r="E484" s="18" t="s">
        <v>1232</v>
      </c>
      <c r="F484" s="18" t="s">
        <v>1113</v>
      </c>
      <c r="G484" s="18" t="s">
        <v>1452</v>
      </c>
      <c r="H484" s="18" t="s">
        <v>1150</v>
      </c>
      <c r="I484" s="18" t="s">
        <v>1150</v>
      </c>
      <c r="J484" s="18" t="s">
        <v>1447</v>
      </c>
      <c r="K484" s="18" t="s">
        <v>1150</v>
      </c>
      <c r="L484" s="18" t="s">
        <v>1150</v>
      </c>
      <c r="M484" s="18" t="s">
        <v>1447</v>
      </c>
      <c r="N484" s="18" t="s">
        <v>1150</v>
      </c>
      <c r="O484" s="18" t="s">
        <v>1232</v>
      </c>
      <c r="P484" s="18" t="s">
        <v>1232</v>
      </c>
      <c r="Q484" s="18" t="s">
        <v>1232</v>
      </c>
      <c r="R484" s="18" t="s">
        <v>1150</v>
      </c>
      <c r="S484" s="18" t="s">
        <v>1150</v>
      </c>
      <c r="T484" s="18" t="s">
        <v>1232</v>
      </c>
      <c r="U484" s="18" t="s">
        <v>1150</v>
      </c>
      <c r="V484" s="18" t="s">
        <v>1113</v>
      </c>
    </row>
    <row r="485" spans="1:22" x14ac:dyDescent="0.25">
      <c r="A485" s="3" t="s">
        <v>1050</v>
      </c>
      <c r="B485" s="3" t="s">
        <v>1279</v>
      </c>
      <c r="C485" s="17" t="s">
        <v>1913</v>
      </c>
      <c r="D485" s="18" t="s">
        <v>1252</v>
      </c>
      <c r="E485" s="18" t="s">
        <v>1093</v>
      </c>
      <c r="F485" s="18" t="s">
        <v>1244</v>
      </c>
      <c r="G485" s="18" t="s">
        <v>1863</v>
      </c>
      <c r="H485" s="18" t="s">
        <v>1150</v>
      </c>
      <c r="I485" s="18" t="s">
        <v>1150</v>
      </c>
      <c r="J485" s="18" t="s">
        <v>1447</v>
      </c>
      <c r="K485" s="18" t="s">
        <v>1093</v>
      </c>
      <c r="L485" s="18" t="s">
        <v>1232</v>
      </c>
      <c r="M485" s="18" t="s">
        <v>1372</v>
      </c>
      <c r="N485" s="18" t="s">
        <v>1232</v>
      </c>
      <c r="O485" s="18" t="s">
        <v>1176</v>
      </c>
      <c r="P485" s="18" t="s">
        <v>1171</v>
      </c>
      <c r="Q485" s="18" t="s">
        <v>1176</v>
      </c>
      <c r="R485" s="18" t="s">
        <v>1093</v>
      </c>
      <c r="S485" s="18" t="s">
        <v>1176</v>
      </c>
      <c r="T485" s="18" t="s">
        <v>1176</v>
      </c>
      <c r="U485" s="18" t="s">
        <v>1171</v>
      </c>
      <c r="V485" s="18" t="s">
        <v>1123</v>
      </c>
    </row>
    <row r="486" spans="1:22" x14ac:dyDescent="0.25">
      <c r="A486" s="3" t="s">
        <v>1051</v>
      </c>
      <c r="B486" s="3" t="s">
        <v>1204</v>
      </c>
      <c r="C486" s="17" t="s">
        <v>1633</v>
      </c>
      <c r="D486" s="18" t="s">
        <v>1213</v>
      </c>
      <c r="E486" s="18" t="s">
        <v>1093</v>
      </c>
      <c r="F486" s="18" t="s">
        <v>1123</v>
      </c>
      <c r="G486" s="18" t="s">
        <v>1470</v>
      </c>
      <c r="H486" s="18" t="s">
        <v>1150</v>
      </c>
      <c r="I486" s="18" t="s">
        <v>1176</v>
      </c>
      <c r="J486" s="18" t="s">
        <v>1150</v>
      </c>
      <c r="K486" s="18" t="s">
        <v>1232</v>
      </c>
      <c r="L486" s="18" t="s">
        <v>1232</v>
      </c>
      <c r="M486" s="18" t="s">
        <v>1721</v>
      </c>
      <c r="N486" s="18" t="s">
        <v>1150</v>
      </c>
      <c r="O486" s="18" t="s">
        <v>1232</v>
      </c>
      <c r="P486" s="18" t="s">
        <v>1232</v>
      </c>
      <c r="Q486" s="18" t="s">
        <v>1176</v>
      </c>
      <c r="R486" s="18" t="s">
        <v>1150</v>
      </c>
      <c r="S486" s="18" t="s">
        <v>1176</v>
      </c>
      <c r="T486" s="18" t="s">
        <v>1150</v>
      </c>
      <c r="U486" s="18" t="s">
        <v>1113</v>
      </c>
      <c r="V486" s="18" t="s">
        <v>1123</v>
      </c>
    </row>
    <row r="487" spans="1:22" x14ac:dyDescent="0.25">
      <c r="A487" s="3" t="s">
        <v>1052</v>
      </c>
      <c r="B487" s="3" t="s">
        <v>1146</v>
      </c>
      <c r="C487" s="17" t="s">
        <v>1872</v>
      </c>
      <c r="D487" s="18" t="s">
        <v>1595</v>
      </c>
      <c r="E487" s="18" t="s">
        <v>1093</v>
      </c>
      <c r="F487" s="18" t="s">
        <v>1157</v>
      </c>
      <c r="G487" s="18" t="s">
        <v>1307</v>
      </c>
      <c r="H487" s="18" t="s">
        <v>1150</v>
      </c>
      <c r="I487" s="18" t="s">
        <v>1093</v>
      </c>
      <c r="J487" s="18" t="s">
        <v>1150</v>
      </c>
      <c r="K487" s="18" t="s">
        <v>1150</v>
      </c>
      <c r="L487" s="18" t="s">
        <v>1150</v>
      </c>
      <c r="M487" s="18" t="s">
        <v>1447</v>
      </c>
      <c r="N487" s="18" t="s">
        <v>1150</v>
      </c>
      <c r="O487" s="18" t="s">
        <v>1093</v>
      </c>
      <c r="P487" s="18" t="s">
        <v>1093</v>
      </c>
      <c r="Q487" s="18" t="s">
        <v>1171</v>
      </c>
      <c r="R487" s="18" t="s">
        <v>1093</v>
      </c>
      <c r="S487" s="18" t="s">
        <v>1093</v>
      </c>
      <c r="T487" s="18" t="s">
        <v>1150</v>
      </c>
      <c r="U487" s="18" t="s">
        <v>1143</v>
      </c>
      <c r="V487" s="18" t="s">
        <v>1171</v>
      </c>
    </row>
    <row r="488" spans="1:22" x14ac:dyDescent="0.25">
      <c r="A488" s="3" t="s">
        <v>1053</v>
      </c>
      <c r="B488" s="3" t="s">
        <v>1360</v>
      </c>
      <c r="C488" s="17" t="s">
        <v>1893</v>
      </c>
      <c r="D488" s="18" t="s">
        <v>1231</v>
      </c>
      <c r="E488" s="18" t="s">
        <v>1150</v>
      </c>
      <c r="F488" s="18" t="s">
        <v>1113</v>
      </c>
      <c r="G488" s="18" t="s">
        <v>1150</v>
      </c>
      <c r="H488" s="18" t="s">
        <v>1150</v>
      </c>
      <c r="I488" s="18" t="s">
        <v>1150</v>
      </c>
      <c r="J488" s="18" t="s">
        <v>1447</v>
      </c>
      <c r="K488" s="18" t="s">
        <v>1171</v>
      </c>
      <c r="L488" s="18" t="s">
        <v>1123</v>
      </c>
      <c r="M488" s="18" t="s">
        <v>1448</v>
      </c>
      <c r="N488" s="18" t="s">
        <v>1232</v>
      </c>
      <c r="O488" s="18" t="s">
        <v>1108</v>
      </c>
      <c r="P488" s="18" t="s">
        <v>1243</v>
      </c>
      <c r="Q488" s="18" t="s">
        <v>1176</v>
      </c>
      <c r="R488" s="18" t="s">
        <v>1176</v>
      </c>
      <c r="S488" s="18" t="s">
        <v>1176</v>
      </c>
      <c r="T488" s="18" t="s">
        <v>1150</v>
      </c>
      <c r="U488" s="18" t="s">
        <v>1176</v>
      </c>
      <c r="V488" s="18" t="s">
        <v>1171</v>
      </c>
    </row>
    <row r="489" spans="1:22" x14ac:dyDescent="0.25">
      <c r="A489" s="3" t="s">
        <v>1054</v>
      </c>
      <c r="B489" s="3" t="s">
        <v>1305</v>
      </c>
      <c r="C489" s="17" t="s">
        <v>1647</v>
      </c>
      <c r="D489" s="18" t="s">
        <v>1157</v>
      </c>
      <c r="E489" s="18" t="s">
        <v>1150</v>
      </c>
      <c r="F489" s="18" t="s">
        <v>1150</v>
      </c>
      <c r="G489" s="18" t="s">
        <v>1447</v>
      </c>
      <c r="H489" s="18" t="s">
        <v>1150</v>
      </c>
      <c r="I489" s="18" t="s">
        <v>1150</v>
      </c>
      <c r="J489" s="18" t="s">
        <v>1447</v>
      </c>
      <c r="K489" s="18" t="s">
        <v>1150</v>
      </c>
      <c r="L489" s="18" t="s">
        <v>1150</v>
      </c>
      <c r="M489" s="18" t="s">
        <v>1447</v>
      </c>
      <c r="N489" s="18" t="s">
        <v>1199</v>
      </c>
      <c r="O489" s="18" t="s">
        <v>1170</v>
      </c>
      <c r="P489" s="18" t="s">
        <v>1127</v>
      </c>
      <c r="Q489" s="18" t="s">
        <v>1150</v>
      </c>
      <c r="R489" s="18" t="s">
        <v>1199</v>
      </c>
      <c r="S489" s="18" t="s">
        <v>1150</v>
      </c>
      <c r="T489" s="18" t="s">
        <v>1150</v>
      </c>
      <c r="U489" s="18" t="s">
        <v>1150</v>
      </c>
      <c r="V489" s="18" t="s">
        <v>1150</v>
      </c>
    </row>
    <row r="490" spans="1:22" x14ac:dyDescent="0.25">
      <c r="A490" s="3" t="s">
        <v>1055</v>
      </c>
      <c r="B490" s="3" t="s">
        <v>1346</v>
      </c>
      <c r="C490" s="17" t="s">
        <v>1908</v>
      </c>
      <c r="D490" s="18" t="s">
        <v>1152</v>
      </c>
      <c r="E490" s="18" t="s">
        <v>1150</v>
      </c>
      <c r="F490" s="18" t="s">
        <v>1170</v>
      </c>
      <c r="G490" s="18" t="s">
        <v>1150</v>
      </c>
      <c r="H490" s="18" t="s">
        <v>1150</v>
      </c>
      <c r="I490" s="18" t="s">
        <v>1150</v>
      </c>
      <c r="J490" s="18" t="s">
        <v>1447</v>
      </c>
      <c r="K490" s="18" t="s">
        <v>1150</v>
      </c>
      <c r="L490" s="18" t="s">
        <v>1150</v>
      </c>
      <c r="M490" s="18" t="s">
        <v>1447</v>
      </c>
      <c r="N490" s="18" t="s">
        <v>1150</v>
      </c>
      <c r="O490" s="18" t="s">
        <v>1150</v>
      </c>
      <c r="P490" s="18" t="s">
        <v>1150</v>
      </c>
      <c r="Q490" s="18" t="s">
        <v>1150</v>
      </c>
      <c r="R490" s="18" t="s">
        <v>1150</v>
      </c>
      <c r="S490" s="18" t="s">
        <v>1170</v>
      </c>
      <c r="T490" s="18" t="s">
        <v>1150</v>
      </c>
      <c r="U490" s="18" t="s">
        <v>1170</v>
      </c>
      <c r="V490" s="18" t="s">
        <v>1150</v>
      </c>
    </row>
    <row r="491" spans="1:22" x14ac:dyDescent="0.25">
      <c r="A491" s="3" t="s">
        <v>1056</v>
      </c>
      <c r="B491" s="3" t="s">
        <v>1367</v>
      </c>
      <c r="C491" s="17" t="s">
        <v>1647</v>
      </c>
      <c r="D491" s="18" t="s">
        <v>1142</v>
      </c>
      <c r="E491" s="18" t="s">
        <v>1150</v>
      </c>
      <c r="F491" s="18" t="s">
        <v>1127</v>
      </c>
      <c r="G491" s="18" t="s">
        <v>1150</v>
      </c>
      <c r="H491" s="18" t="s">
        <v>1150</v>
      </c>
      <c r="I491" s="18" t="s">
        <v>1199</v>
      </c>
      <c r="J491" s="18" t="s">
        <v>1150</v>
      </c>
      <c r="K491" s="18" t="s">
        <v>1150</v>
      </c>
      <c r="L491" s="18" t="s">
        <v>1150</v>
      </c>
      <c r="M491" s="18" t="s">
        <v>1447</v>
      </c>
      <c r="N491" s="18" t="s">
        <v>1150</v>
      </c>
      <c r="O491" s="18" t="s">
        <v>1170</v>
      </c>
      <c r="P491" s="18" t="s">
        <v>1170</v>
      </c>
      <c r="Q491" s="18" t="s">
        <v>1199</v>
      </c>
      <c r="R491" s="18" t="s">
        <v>1150</v>
      </c>
      <c r="S491" s="18" t="s">
        <v>1150</v>
      </c>
      <c r="T491" s="18" t="s">
        <v>1150</v>
      </c>
      <c r="U491" s="18" t="s">
        <v>1170</v>
      </c>
      <c r="V491" s="18" t="s">
        <v>1150</v>
      </c>
    </row>
    <row r="492" spans="1:22" x14ac:dyDescent="0.25">
      <c r="A492" s="3" t="s">
        <v>1057</v>
      </c>
      <c r="B492" s="3" t="s">
        <v>95</v>
      </c>
      <c r="C492" s="17" t="s">
        <v>1647</v>
      </c>
      <c r="D492" s="18" t="s">
        <v>1252</v>
      </c>
      <c r="E492" s="18" t="s">
        <v>1150</v>
      </c>
      <c r="F492" s="18" t="s">
        <v>1170</v>
      </c>
      <c r="G492" s="18" t="s">
        <v>1150</v>
      </c>
      <c r="H492" s="18" t="s">
        <v>1150</v>
      </c>
      <c r="I492" s="18" t="s">
        <v>1199</v>
      </c>
      <c r="J492" s="18" t="s">
        <v>1150</v>
      </c>
      <c r="K492" s="18" t="s">
        <v>1150</v>
      </c>
      <c r="L492" s="18" t="s">
        <v>1150</v>
      </c>
      <c r="M492" s="18" t="s">
        <v>1447</v>
      </c>
      <c r="N492" s="18" t="s">
        <v>1170</v>
      </c>
      <c r="O492" s="18" t="s">
        <v>1150</v>
      </c>
      <c r="P492" s="18" t="s">
        <v>1170</v>
      </c>
      <c r="Q492" s="18" t="s">
        <v>1199</v>
      </c>
      <c r="R492" s="18" t="s">
        <v>1150</v>
      </c>
      <c r="S492" s="18" t="s">
        <v>1150</v>
      </c>
      <c r="T492" s="18" t="s">
        <v>1150</v>
      </c>
      <c r="U492" s="18" t="s">
        <v>1199</v>
      </c>
      <c r="V492" s="18" t="s">
        <v>1150</v>
      </c>
    </row>
    <row r="493" spans="1:22" x14ac:dyDescent="0.25">
      <c r="A493" s="3" t="s">
        <v>1058</v>
      </c>
      <c r="B493" s="3" t="s">
        <v>1245</v>
      </c>
      <c r="C493" s="17" t="s">
        <v>1647</v>
      </c>
      <c r="D493" s="18" t="s">
        <v>1416</v>
      </c>
      <c r="E493" s="18" t="s">
        <v>1150</v>
      </c>
      <c r="F493" s="18" t="s">
        <v>1150</v>
      </c>
      <c r="G493" s="18" t="s">
        <v>1447</v>
      </c>
      <c r="H493" s="18" t="s">
        <v>1150</v>
      </c>
      <c r="I493" s="18" t="s">
        <v>1150</v>
      </c>
      <c r="J493" s="18" t="s">
        <v>1447</v>
      </c>
      <c r="K493" s="18" t="s">
        <v>1150</v>
      </c>
      <c r="L493" s="18" t="s">
        <v>1150</v>
      </c>
      <c r="M493" s="18" t="s">
        <v>1447</v>
      </c>
      <c r="N493" s="18" t="s">
        <v>1150</v>
      </c>
      <c r="O493" s="18" t="s">
        <v>1199</v>
      </c>
      <c r="P493" s="18" t="s">
        <v>1199</v>
      </c>
      <c r="Q493" s="18" t="s">
        <v>1170</v>
      </c>
      <c r="R493" s="18" t="s">
        <v>1150</v>
      </c>
      <c r="S493" s="18" t="s">
        <v>1150</v>
      </c>
      <c r="T493" s="18" t="s">
        <v>1150</v>
      </c>
      <c r="U493" s="18" t="s">
        <v>1150</v>
      </c>
      <c r="V493" s="18" t="s">
        <v>1150</v>
      </c>
    </row>
    <row r="494" spans="1:22" x14ac:dyDescent="0.25">
      <c r="A494" s="3" t="s">
        <v>1059</v>
      </c>
      <c r="B494" s="3" t="s">
        <v>1367</v>
      </c>
      <c r="C494" s="17" t="s">
        <v>1908</v>
      </c>
      <c r="D494" s="18" t="s">
        <v>1144</v>
      </c>
      <c r="E494" s="18" t="s">
        <v>1150</v>
      </c>
      <c r="F494" s="18" t="s">
        <v>1170</v>
      </c>
      <c r="G494" s="18" t="s">
        <v>1150</v>
      </c>
      <c r="H494" s="18" t="s">
        <v>1150</v>
      </c>
      <c r="I494" s="18" t="s">
        <v>1150</v>
      </c>
      <c r="J494" s="18" t="s">
        <v>1447</v>
      </c>
      <c r="K494" s="18" t="s">
        <v>1150</v>
      </c>
      <c r="L494" s="18" t="s">
        <v>1150</v>
      </c>
      <c r="M494" s="18" t="s">
        <v>1447</v>
      </c>
      <c r="N494" s="18" t="s">
        <v>1150</v>
      </c>
      <c r="O494" s="18" t="s">
        <v>1150</v>
      </c>
      <c r="P494" s="18" t="s">
        <v>1150</v>
      </c>
      <c r="Q494" s="18" t="s">
        <v>1150</v>
      </c>
      <c r="R494" s="18" t="s">
        <v>1150</v>
      </c>
      <c r="S494" s="18" t="s">
        <v>1150</v>
      </c>
      <c r="T494" s="18" t="s">
        <v>1150</v>
      </c>
      <c r="U494" s="18" t="s">
        <v>1150</v>
      </c>
      <c r="V494" s="18">
        <v>0</v>
      </c>
    </row>
  </sheetData>
  <pageMargins left="0.7" right="0.7" top="0.75" bottom="0.75" header="0.3" footer="0.3"/>
  <pageSetup orientation="portrait" horizontalDpi="4294967293" verticalDpi="4294967293" r:id="rId1"/>
  <ignoredErrors>
    <ignoredError sqref="R3:V493 C3:Q494 R494:U494"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96"/>
  <sheetViews>
    <sheetView workbookViewId="0">
      <selection activeCell="B12" sqref="B12"/>
    </sheetView>
  </sheetViews>
  <sheetFormatPr defaultColWidth="8.58203125" defaultRowHeight="12.5" x14ac:dyDescent="0.25"/>
  <cols>
    <col min="1" max="1" width="8.58203125" style="3"/>
    <col min="2" max="2" width="23.5" style="3" customWidth="1"/>
    <col min="3" max="3" width="7.25" style="3" customWidth="1"/>
    <col min="4" max="4" width="5" style="3" customWidth="1"/>
    <col min="5" max="5" width="5.33203125" style="3" customWidth="1"/>
    <col min="6" max="6" width="4.75" style="3" customWidth="1"/>
    <col min="7" max="7" width="5.33203125" style="3" customWidth="1"/>
    <col min="8" max="8" width="6.25" style="3" customWidth="1"/>
    <col min="9" max="9" width="7" style="3" customWidth="1"/>
    <col min="10" max="10" width="7.33203125" style="3" customWidth="1"/>
    <col min="11" max="11" width="6.75" style="3" customWidth="1"/>
    <col min="12" max="12" width="7.33203125" style="3" customWidth="1"/>
    <col min="13" max="13" width="8.25" style="3" customWidth="1"/>
    <col min="14" max="14" width="9.58203125" style="3" customWidth="1"/>
    <col min="15" max="18" width="8.58203125" style="3"/>
    <col min="19" max="19" width="9.83203125" style="3" customWidth="1"/>
    <col min="20" max="20" width="8.58203125" style="3" customWidth="1"/>
    <col min="21" max="16384" width="8.58203125" style="3"/>
  </cols>
  <sheetData>
    <row r="1" spans="1:14" x14ac:dyDescent="0.25">
      <c r="B1" s="1" t="s">
        <v>532</v>
      </c>
      <c r="D1" s="5">
        <v>0.3</v>
      </c>
      <c r="E1" s="5">
        <v>0.2</v>
      </c>
      <c r="F1" s="5">
        <v>0.15</v>
      </c>
      <c r="G1" s="5">
        <v>0.15</v>
      </c>
      <c r="H1" s="5">
        <v>0.2</v>
      </c>
      <c r="I1" s="5">
        <f>SUM(D1:H1)</f>
        <v>1</v>
      </c>
    </row>
    <row r="2" spans="1:14" x14ac:dyDescent="0.25">
      <c r="B2" s="1" t="s">
        <v>533</v>
      </c>
      <c r="D2" s="6">
        <f>AVERAGE(Table2[Pts])</f>
        <v>8.1225609756097565</v>
      </c>
      <c r="E2" s="6">
        <f>AVERAGE(Table2[Ast ])</f>
        <v>1.8195121951219491</v>
      </c>
      <c r="F2" s="6">
        <f>AVERAGE(Table2[Stl ])</f>
        <v>0.64857723577235749</v>
      </c>
      <c r="G2" s="6">
        <f>AVERAGE(Table2[Blk ])</f>
        <v>0.38719512195121863</v>
      </c>
      <c r="H2" s="6">
        <f>AVERAGE(Table2[Rbd])</f>
        <v>3.5432926829268294</v>
      </c>
    </row>
    <row r="3" spans="1:14" x14ac:dyDescent="0.25">
      <c r="B3" s="1" t="s">
        <v>534</v>
      </c>
      <c r="D3" s="6">
        <f>_xlfn.STDEV.P(Table2[Pts])</f>
        <v>5.4940062635127962</v>
      </c>
      <c r="E3" s="6">
        <f>_xlfn.STDEV.P(Table2[Ast ])</f>
        <v>1.7336886066449868</v>
      </c>
      <c r="F3" s="6">
        <f>_xlfn.STDEV.P(Table2[Stl ])</f>
        <v>0.4283856158936204</v>
      </c>
      <c r="G3" s="6">
        <f>_xlfn.STDEV.P(Table2[Blk ])</f>
        <v>0.4456869395733789</v>
      </c>
      <c r="H3" s="6">
        <f>_xlfn.STDEV.P(Table2[Rbd])</f>
        <v>2.4205622649633125</v>
      </c>
      <c r="I3" s="36" t="s">
        <v>535</v>
      </c>
      <c r="J3" s="36"/>
      <c r="K3" s="36"/>
      <c r="L3" s="36"/>
      <c r="M3" s="36"/>
      <c r="N3" s="36"/>
    </row>
    <row r="4" spans="1:14" x14ac:dyDescent="0.25">
      <c r="A4" s="22" t="s">
        <v>536</v>
      </c>
      <c r="B4" s="3" t="s">
        <v>564</v>
      </c>
      <c r="C4" s="8" t="s">
        <v>5</v>
      </c>
      <c r="D4" s="8" t="s">
        <v>537</v>
      </c>
      <c r="E4" s="8" t="s">
        <v>565</v>
      </c>
      <c r="F4" s="8" t="s">
        <v>566</v>
      </c>
      <c r="G4" s="8" t="s">
        <v>567</v>
      </c>
      <c r="H4" s="8" t="s">
        <v>541</v>
      </c>
      <c r="I4" s="8" t="s">
        <v>542</v>
      </c>
      <c r="J4" s="8" t="s">
        <v>543</v>
      </c>
      <c r="K4" s="8" t="s">
        <v>544</v>
      </c>
      <c r="L4" s="8" t="s">
        <v>545</v>
      </c>
      <c r="M4" s="8" t="s">
        <v>546</v>
      </c>
      <c r="N4" s="8" t="s">
        <v>547</v>
      </c>
    </row>
    <row r="5" spans="1:14" x14ac:dyDescent="0.25">
      <c r="A5" s="3">
        <v>1</v>
      </c>
      <c r="B5" s="3" t="s">
        <v>568</v>
      </c>
      <c r="C5" s="3" t="s">
        <v>21</v>
      </c>
      <c r="D5" s="4">
        <v>28.1</v>
      </c>
      <c r="E5" s="4">
        <v>8.6</v>
      </c>
      <c r="F5" s="4">
        <v>2.1</v>
      </c>
      <c r="G5" s="4">
        <v>0.2</v>
      </c>
      <c r="H5" s="4">
        <v>7.3</v>
      </c>
      <c r="I5" s="6">
        <f>(Table2[[#This Row],[Pts]]-AVERAGE(Table2[Pts]))/_xlfn.STDEV.P(Table2[Pts])</f>
        <v>3.6362242899258961</v>
      </c>
      <c r="J5" s="6">
        <f>(Table2[[#This Row],[Ast ]]-AVERAGE(Table2[Ast ]))/_xlfn.STDEV.P(Table2[Ast ])</f>
        <v>3.9110182641158198</v>
      </c>
      <c r="K5" s="6">
        <f>(Table2[[#This Row],[Stl ]]-AVERAGE(Table2[Stl ]))/_xlfn.STDEV.P(Table2[Stl ])</f>
        <v>3.3881220806164265</v>
      </c>
      <c r="L5" s="6">
        <f>(Table2[[#This Row],[Blk ]]-AVERAGE(Table2[Blk ]))/_xlfn.STDEV.P(Table2[Blk ])</f>
        <v>-0.42001482504828569</v>
      </c>
      <c r="M5" s="6">
        <f>(Table2[[#This Row],[Rbd]]-AVERAGE(Table2[Rbd]))/_xlfn.STDEV.P(Table2[Rbd])</f>
        <v>1.5519978029278703</v>
      </c>
      <c r="N5" s="6">
        <f>Table2[[#This Row],[PtsSD]]*$D$1+Table2[[#This Row],[AstSD]]*$E$1+Table2[[#This Row],[StlSD]]*$F$1+Table2[[#This Row],[BlkSD]]*$G$1+Table2[[#This Row],[RbdSD]]*$H$1</f>
        <v>2.6286865887217274</v>
      </c>
    </row>
    <row r="6" spans="1:14" x14ac:dyDescent="0.25">
      <c r="A6" s="3">
        <v>2</v>
      </c>
      <c r="B6" s="3" t="s">
        <v>571</v>
      </c>
      <c r="C6" s="3" t="s">
        <v>50</v>
      </c>
      <c r="D6" s="4">
        <v>24.4</v>
      </c>
      <c r="E6" s="4">
        <v>2.2000000000000002</v>
      </c>
      <c r="F6" s="4">
        <v>1.5</v>
      </c>
      <c r="G6" s="4">
        <v>2.9</v>
      </c>
      <c r="H6" s="4">
        <v>10.199999999999999</v>
      </c>
      <c r="I6" s="6">
        <f>(Table2[[#This Row],[Pts]]-AVERAGE(Table2[Pts]))/_xlfn.STDEV.P(Table2[Pts])</f>
        <v>2.9627630992147171</v>
      </c>
      <c r="J6" s="6">
        <f>(Table2[[#This Row],[Ast ]]-AVERAGE(Table2[Ast ]))/_xlfn.STDEV.P(Table2[Ast ])</f>
        <v>0.21946721194319119</v>
      </c>
      <c r="K6" s="6">
        <f>(Table2[[#This Row],[Stl ]]-AVERAGE(Table2[Stl ]))/_xlfn.STDEV.P(Table2[Stl ])</f>
        <v>1.9875148292539158</v>
      </c>
      <c r="L6" s="6">
        <f>(Table2[[#This Row],[Blk ]]-AVERAGE(Table2[Blk ]))/_xlfn.STDEV.P(Table2[Blk ])</f>
        <v>5.6380491662019354</v>
      </c>
      <c r="M6" s="6">
        <f>(Table2[[#This Row],[Rbd]]-AVERAGE(Table2[Rbd]))/_xlfn.STDEV.P(Table2[Rbd])</f>
        <v>2.750066550002201</v>
      </c>
      <c r="N6" s="6">
        <f>Table2[[#This Row],[PtsSD]]*$D$1+Table2[[#This Row],[AstSD]]*$E$1+Table2[[#This Row],[StlSD]]*$F$1+Table2[[#This Row],[BlkSD]]*$G$1+Table2[[#This Row],[RbdSD]]*$H$1</f>
        <v>2.6265702814718712</v>
      </c>
    </row>
    <row r="7" spans="1:14" x14ac:dyDescent="0.25">
      <c r="A7" s="3">
        <v>3</v>
      </c>
      <c r="B7" s="3" t="s">
        <v>572</v>
      </c>
      <c r="C7" s="3" t="s">
        <v>37</v>
      </c>
      <c r="D7" s="4">
        <v>24.1</v>
      </c>
      <c r="E7" s="4">
        <v>3.6</v>
      </c>
      <c r="F7" s="4">
        <v>1.5</v>
      </c>
      <c r="G7" s="4">
        <v>1.7</v>
      </c>
      <c r="H7" s="4">
        <v>12.7</v>
      </c>
      <c r="I7" s="6">
        <f>(Table2[[#This Row],[Pts]]-AVERAGE(Table2[Pts]))/_xlfn.STDEV.P(Table2[Pts])</f>
        <v>2.9081581378057035</v>
      </c>
      <c r="J7" s="6">
        <f>(Table2[[#This Row],[Ast ]]-AVERAGE(Table2[Ast ]))/_xlfn.STDEV.P(Table2[Ast ])</f>
        <v>1.0269940046059538</v>
      </c>
      <c r="K7" s="6">
        <f>(Table2[[#This Row],[Stl ]]-AVERAGE(Table2[Stl ]))/_xlfn.STDEV.P(Table2[Stl ])</f>
        <v>1.9875148292539158</v>
      </c>
      <c r="L7" s="6">
        <f>(Table2[[#This Row],[Blk ]]-AVERAGE(Table2[Blk ]))/_xlfn.STDEV.P(Table2[Blk ])</f>
        <v>2.9455762812018369</v>
      </c>
      <c r="M7" s="6">
        <f>(Table2[[#This Row],[Rbd]]-AVERAGE(Table2[Rbd]))/_xlfn.STDEV.P(Table2[Rbd])</f>
        <v>3.7828844354111069</v>
      </c>
      <c r="N7" s="6">
        <f>Table2[[#This Row],[PtsSD]]*$D$1+Table2[[#This Row],[AstSD]]*$E$1+Table2[[#This Row],[StlSD]]*$F$1+Table2[[#This Row],[BlkSD]]*$G$1+Table2[[#This Row],[RbdSD]]*$H$1</f>
        <v>2.5743867959134858</v>
      </c>
    </row>
    <row r="8" spans="1:14" x14ac:dyDescent="0.25">
      <c r="A8" s="3">
        <v>4</v>
      </c>
      <c r="B8" s="3" t="s">
        <v>569</v>
      </c>
      <c r="C8" s="3" t="s">
        <v>29</v>
      </c>
      <c r="D8" s="4">
        <v>27.4</v>
      </c>
      <c r="E8" s="4">
        <v>7</v>
      </c>
      <c r="F8" s="4">
        <v>1.9</v>
      </c>
      <c r="G8" s="4">
        <v>0.7</v>
      </c>
      <c r="H8" s="4">
        <v>5.7</v>
      </c>
      <c r="I8" s="6">
        <f>(Table2[[#This Row],[Pts]]-AVERAGE(Table2[Pts]))/_xlfn.STDEV.P(Table2[Pts])</f>
        <v>3.5088127133048617</v>
      </c>
      <c r="J8" s="6">
        <f>(Table2[[#This Row],[Ast ]]-AVERAGE(Table2[Ast ]))/_xlfn.STDEV.P(Table2[Ast ])</f>
        <v>2.9881305010726624</v>
      </c>
      <c r="K8" s="6">
        <f>(Table2[[#This Row],[Stl ]]-AVERAGE(Table2[Stl ]))/_xlfn.STDEV.P(Table2[Stl ])</f>
        <v>2.9212529968289225</v>
      </c>
      <c r="L8" s="6">
        <f>(Table2[[#This Row],[Blk ]]-AVERAGE(Table2[Blk ]))/_xlfn.STDEV.P(Table2[Blk ])</f>
        <v>0.70184887703508847</v>
      </c>
      <c r="M8" s="6">
        <f>(Table2[[#This Row],[Rbd]]-AVERAGE(Table2[Rbd]))/_xlfn.STDEV.P(Table2[Rbd])</f>
        <v>0.89099435626617074</v>
      </c>
      <c r="N8" s="6">
        <f>Table2[[#This Row],[PtsSD]]*$D$1+Table2[[#This Row],[AstSD]]*$E$1+Table2[[#This Row],[StlSD]]*$F$1+Table2[[#This Row],[BlkSD]]*$G$1+Table2[[#This Row],[RbdSD]]*$H$1</f>
        <v>2.3719340665388269</v>
      </c>
    </row>
    <row r="9" spans="1:14" x14ac:dyDescent="0.25">
      <c r="A9" s="3">
        <v>5</v>
      </c>
      <c r="B9" s="3" t="s">
        <v>570</v>
      </c>
      <c r="C9" s="3" t="s">
        <v>48</v>
      </c>
      <c r="D9" s="4">
        <v>25.3</v>
      </c>
      <c r="E9" s="4">
        <v>7.4</v>
      </c>
      <c r="F9" s="4">
        <v>1.6</v>
      </c>
      <c r="G9" s="4">
        <v>0.7</v>
      </c>
      <c r="H9" s="4">
        <v>6</v>
      </c>
      <c r="I9" s="6">
        <f>(Table2[[#This Row],[Pts]]-AVERAGE(Table2[Pts]))/_xlfn.STDEV.P(Table2[Pts])</f>
        <v>3.1265779834417615</v>
      </c>
      <c r="J9" s="6">
        <f>(Table2[[#This Row],[Ast ]]-AVERAGE(Table2[Ast ]))/_xlfn.STDEV.P(Table2[Ast ])</f>
        <v>3.2188524418334521</v>
      </c>
      <c r="K9" s="6">
        <f>(Table2[[#This Row],[Stl ]]-AVERAGE(Table2[Stl ]))/_xlfn.STDEV.P(Table2[Stl ])</f>
        <v>2.2209493711476678</v>
      </c>
      <c r="L9" s="6">
        <f>(Table2[[#This Row],[Blk ]]-AVERAGE(Table2[Blk ]))/_xlfn.STDEV.P(Table2[Blk ])</f>
        <v>0.70184887703508847</v>
      </c>
      <c r="M9" s="6">
        <f>(Table2[[#This Row],[Rbd]]-AVERAGE(Table2[Rbd]))/_xlfn.STDEV.P(Table2[Rbd])</f>
        <v>1.0149325025152394</v>
      </c>
      <c r="N9" s="6">
        <f>Table2[[#This Row],[PtsSD]]*$D$1+Table2[[#This Row],[AstSD]]*$E$1+Table2[[#This Row],[StlSD]]*$F$1+Table2[[#This Row],[BlkSD]]*$G$1+Table2[[#This Row],[RbdSD]]*$H$1</f>
        <v>2.2231501211296805</v>
      </c>
    </row>
    <row r="10" spans="1:14" x14ac:dyDescent="0.25">
      <c r="A10" s="3">
        <v>6</v>
      </c>
      <c r="B10" s="3" t="s">
        <v>582</v>
      </c>
      <c r="C10" s="3" t="s">
        <v>31</v>
      </c>
      <c r="D10" s="4">
        <v>19.100000000000001</v>
      </c>
      <c r="E10" s="4">
        <v>10.199999999999999</v>
      </c>
      <c r="F10" s="4">
        <v>1.9</v>
      </c>
      <c r="G10" s="4">
        <v>0.2</v>
      </c>
      <c r="H10" s="4">
        <v>4.5999999999999996</v>
      </c>
      <c r="I10" s="6">
        <f>(Table2[[#This Row],[Pts]]-AVERAGE(Table2[Pts]))/_xlfn.STDEV.P(Table2[Pts])</f>
        <v>1.9980754476554625</v>
      </c>
      <c r="J10" s="6">
        <f>(Table2[[#This Row],[Ast ]]-AVERAGE(Table2[Ast ]))/_xlfn.STDEV.P(Table2[Ast ])</f>
        <v>4.8339060271589771</v>
      </c>
      <c r="K10" s="6">
        <f>(Table2[[#This Row],[Stl ]]-AVERAGE(Table2[Stl ]))/_xlfn.STDEV.P(Table2[Stl ])</f>
        <v>2.9212529968289225</v>
      </c>
      <c r="L10" s="6">
        <f>(Table2[[#This Row],[Blk ]]-AVERAGE(Table2[Blk ]))/_xlfn.STDEV.P(Table2[Blk ])</f>
        <v>-0.42001482504828569</v>
      </c>
      <c r="M10" s="6">
        <f>(Table2[[#This Row],[Rbd]]-AVERAGE(Table2[Rbd]))/_xlfn.STDEV.P(Table2[Rbd])</f>
        <v>0.43655448668625191</v>
      </c>
      <c r="N10" s="6">
        <f>Table2[[#This Row],[PtsSD]]*$D$1+Table2[[#This Row],[AstSD]]*$E$1+Table2[[#This Row],[StlSD]]*$F$1+Table2[[#This Row],[BlkSD]]*$G$1+Table2[[#This Row],[RbdSD]]*$H$1</f>
        <v>2.0287004628327798</v>
      </c>
    </row>
    <row r="11" spans="1:14" x14ac:dyDescent="0.25">
      <c r="A11" s="3">
        <v>7</v>
      </c>
      <c r="B11" s="3" t="s">
        <v>573</v>
      </c>
      <c r="C11" s="3" t="s">
        <v>33</v>
      </c>
      <c r="D11" s="4">
        <v>23.8</v>
      </c>
      <c r="E11" s="4">
        <v>7.7</v>
      </c>
      <c r="F11" s="4">
        <v>2</v>
      </c>
      <c r="G11" s="4">
        <v>0.2</v>
      </c>
      <c r="H11" s="4">
        <v>4.3</v>
      </c>
      <c r="I11" s="6">
        <f>(Table2[[#This Row],[Pts]]-AVERAGE(Table2[Pts]))/_xlfn.STDEV.P(Table2[Pts])</f>
        <v>2.853553176396689</v>
      </c>
      <c r="J11" s="6">
        <f>(Table2[[#This Row],[Ast ]]-AVERAGE(Table2[Ast ]))/_xlfn.STDEV.P(Table2[Ast ])</f>
        <v>3.391893897404044</v>
      </c>
      <c r="K11" s="6">
        <f>(Table2[[#This Row],[Stl ]]-AVERAGE(Table2[Stl ]))/_xlfn.STDEV.P(Table2[Stl ])</f>
        <v>3.1546875387226745</v>
      </c>
      <c r="L11" s="6">
        <f>(Table2[[#This Row],[Blk ]]-AVERAGE(Table2[Blk ]))/_xlfn.STDEV.P(Table2[Blk ])</f>
        <v>-0.42001482504828569</v>
      </c>
      <c r="M11" s="6">
        <f>(Table2[[#This Row],[Rbd]]-AVERAGE(Table2[Rbd]))/_xlfn.STDEV.P(Table2[Rbd])</f>
        <v>0.31261634043718328</v>
      </c>
      <c r="N11" s="6">
        <f>Table2[[#This Row],[PtsSD]]*$D$1+Table2[[#This Row],[AstSD]]*$E$1+Table2[[#This Row],[StlSD]]*$F$1+Table2[[#This Row],[BlkSD]]*$G$1+Table2[[#This Row],[RbdSD]]*$H$1</f>
        <v>2.0071689075384107</v>
      </c>
    </row>
    <row r="12" spans="1:14" x14ac:dyDescent="0.25">
      <c r="A12" s="3">
        <v>8</v>
      </c>
      <c r="B12" s="3" t="s">
        <v>587</v>
      </c>
      <c r="C12" s="3" t="s">
        <v>60</v>
      </c>
      <c r="D12" s="4">
        <v>17.600000000000001</v>
      </c>
      <c r="E12" s="4">
        <v>10</v>
      </c>
      <c r="F12" s="4">
        <v>1.7</v>
      </c>
      <c r="G12" s="4">
        <v>0.6</v>
      </c>
      <c r="H12" s="4">
        <v>4.5999999999999996</v>
      </c>
      <c r="I12" s="6">
        <f>(Table2[[#This Row],[Pts]]-AVERAGE(Table2[Pts]))/_xlfn.STDEV.P(Table2[Pts])</f>
        <v>1.72505064061039</v>
      </c>
      <c r="J12" s="6">
        <f>(Table2[[#This Row],[Ast ]]-AVERAGE(Table2[Ast ]))/_xlfn.STDEV.P(Table2[Ast ])</f>
        <v>4.7185450567785825</v>
      </c>
      <c r="K12" s="6">
        <f>(Table2[[#This Row],[Stl ]]-AVERAGE(Table2[Stl ]))/_xlfn.STDEV.P(Table2[Stl ])</f>
        <v>2.4543839130414198</v>
      </c>
      <c r="L12" s="6">
        <f>(Table2[[#This Row],[Blk ]]-AVERAGE(Table2[Blk ]))/_xlfn.STDEV.P(Table2[Blk ])</f>
        <v>0.47747613661841365</v>
      </c>
      <c r="M12" s="6">
        <f>(Table2[[#This Row],[Rbd]]-AVERAGE(Table2[Rbd]))/_xlfn.STDEV.P(Table2[Rbd])</f>
        <v>0.43655448668625191</v>
      </c>
      <c r="N12" s="6">
        <f>Table2[[#This Row],[PtsSD]]*$D$1+Table2[[#This Row],[AstSD]]*$E$1+Table2[[#This Row],[StlSD]]*$F$1+Table2[[#This Row],[BlkSD]]*$G$1+Table2[[#This Row],[RbdSD]]*$H$1</f>
        <v>1.9883141083250591</v>
      </c>
    </row>
    <row r="13" spans="1:14" x14ac:dyDescent="0.25">
      <c r="A13" s="3">
        <v>9</v>
      </c>
      <c r="B13" s="3" t="s">
        <v>584</v>
      </c>
      <c r="C13" s="3" t="s">
        <v>108</v>
      </c>
      <c r="D13" s="4">
        <v>18.5</v>
      </c>
      <c r="E13" s="4">
        <v>2.7</v>
      </c>
      <c r="F13" s="4">
        <v>0.3</v>
      </c>
      <c r="G13" s="4">
        <v>1.9</v>
      </c>
      <c r="H13" s="4">
        <v>11.8</v>
      </c>
      <c r="I13" s="6">
        <f>(Table2[[#This Row],[Pts]]-AVERAGE(Table2[Pts]))/_xlfn.STDEV.P(Table2[Pts])</f>
        <v>1.8888655248374333</v>
      </c>
      <c r="J13" s="6">
        <f>(Table2[[#This Row],[Ast ]]-AVERAGE(Table2[Ast ]))/_xlfn.STDEV.P(Table2[Ast ])</f>
        <v>0.50786963789417783</v>
      </c>
      <c r="K13" s="6">
        <f>(Table2[[#This Row],[Stl ]]-AVERAGE(Table2[Stl ]))/_xlfn.STDEV.P(Table2[Stl ])</f>
        <v>-0.81369967347110583</v>
      </c>
      <c r="L13" s="6">
        <f>(Table2[[#This Row],[Blk ]]-AVERAGE(Table2[Blk ]))/_xlfn.STDEV.P(Table2[Blk ])</f>
        <v>3.3943217620351867</v>
      </c>
      <c r="M13" s="6">
        <f>(Table2[[#This Row],[Rbd]]-AVERAGE(Table2[Rbd]))/_xlfn.STDEV.P(Table2[Rbd])</f>
        <v>3.4110699966639011</v>
      </c>
      <c r="N13" s="6">
        <f>Table2[[#This Row],[PtsSD]]*$D$1+Table2[[#This Row],[AstSD]]*$E$1+Table2[[#This Row],[StlSD]]*$F$1+Table2[[#This Row],[BlkSD]]*$G$1+Table2[[#This Row],[RbdSD]]*$H$1</f>
        <v>1.7375408976474578</v>
      </c>
    </row>
    <row r="14" spans="1:14" x14ac:dyDescent="0.25">
      <c r="A14" s="3">
        <v>10</v>
      </c>
      <c r="B14" s="3" t="s">
        <v>645</v>
      </c>
      <c r="C14" s="3" t="s">
        <v>31</v>
      </c>
      <c r="D14" s="4">
        <v>11.5</v>
      </c>
      <c r="E14" s="4">
        <v>0.7</v>
      </c>
      <c r="F14" s="4">
        <v>1</v>
      </c>
      <c r="G14" s="4">
        <v>2.2000000000000002</v>
      </c>
      <c r="H14" s="4">
        <v>15</v>
      </c>
      <c r="I14" s="6">
        <f>(Table2[[#This Row],[Pts]]-AVERAGE(Table2[Pts]))/_xlfn.STDEV.P(Table2[Pts])</f>
        <v>0.61474975862709569</v>
      </c>
      <c r="J14" s="6">
        <f>(Table2[[#This Row],[Ast ]]-AVERAGE(Table2[Ast ]))/_xlfn.STDEV.P(Table2[Ast ])</f>
        <v>-0.64574006590976885</v>
      </c>
      <c r="K14" s="6">
        <f>(Table2[[#This Row],[Stl ]]-AVERAGE(Table2[Stl ]))/_xlfn.STDEV.P(Table2[Stl ])</f>
        <v>0.82034211978515681</v>
      </c>
      <c r="L14" s="6">
        <f>(Table2[[#This Row],[Blk ]]-AVERAGE(Table2[Blk ]))/_xlfn.STDEV.P(Table2[Blk ])</f>
        <v>4.0674399832852117</v>
      </c>
      <c r="M14" s="6">
        <f>(Table2[[#This Row],[Rbd]]-AVERAGE(Table2[Rbd]))/_xlfn.STDEV.P(Table2[Rbd])</f>
        <v>4.7330768899873004</v>
      </c>
      <c r="N14" s="6">
        <f>Table2[[#This Row],[PtsSD]]*$D$1+Table2[[#This Row],[AstSD]]*$E$1+Table2[[#This Row],[StlSD]]*$F$1+Table2[[#This Row],[BlkSD]]*$G$1+Table2[[#This Row],[RbdSD]]*$H$1</f>
        <v>1.7350596078641902</v>
      </c>
    </row>
    <row r="15" spans="1:14" x14ac:dyDescent="0.25">
      <c r="A15" s="3">
        <v>11</v>
      </c>
      <c r="B15" s="3" t="s">
        <v>741</v>
      </c>
      <c r="C15" s="3" t="s">
        <v>21</v>
      </c>
      <c r="D15" s="4">
        <v>25.4</v>
      </c>
      <c r="E15" s="4">
        <v>4.0999999999999996</v>
      </c>
      <c r="F15" s="4">
        <v>0.9</v>
      </c>
      <c r="G15" s="4">
        <v>0.9</v>
      </c>
      <c r="H15" s="4">
        <v>6.6</v>
      </c>
      <c r="I15" s="6">
        <f>(Table2[[#This Row],[Pts]]-AVERAGE(Table2[Pts]))/_xlfn.STDEV.P(Table2[Pts])</f>
        <v>3.1447796372447656</v>
      </c>
      <c r="J15" s="6">
        <f>(Table2[[#This Row],[Ast ]]-AVERAGE(Table2[Ast ]))/_xlfn.STDEV.P(Table2[Ast ])</f>
        <v>1.3153964305569399</v>
      </c>
      <c r="K15" s="6">
        <f>(Table2[[#This Row],[Stl ]]-AVERAGE(Table2[Stl ]))/_xlfn.STDEV.P(Table2[Stl ])</f>
        <v>0.58690757789140502</v>
      </c>
      <c r="L15" s="6">
        <f>(Table2[[#This Row],[Blk ]]-AVERAGE(Table2[Blk ]))/_xlfn.STDEV.P(Table2[Blk ])</f>
        <v>1.1505943578684383</v>
      </c>
      <c r="M15" s="6">
        <f>(Table2[[#This Row],[Rbd]]-AVERAGE(Table2[Rbd]))/_xlfn.STDEV.P(Table2[Rbd])</f>
        <v>1.2628087950133766</v>
      </c>
      <c r="N15" s="6">
        <f>Table2[[#This Row],[PtsSD]]*$D$1+Table2[[#This Row],[AstSD]]*$E$1+Table2[[#This Row],[StlSD]]*$F$1+Table2[[#This Row],[BlkSD]]*$G$1+Table2[[#This Row],[RbdSD]]*$H$1</f>
        <v>1.7197002266514696</v>
      </c>
    </row>
    <row r="16" spans="1:14" x14ac:dyDescent="0.25">
      <c r="A16" s="3">
        <v>12</v>
      </c>
      <c r="B16" s="3" t="s">
        <v>575</v>
      </c>
      <c r="C16" s="3" t="s">
        <v>31</v>
      </c>
      <c r="D16" s="4">
        <v>21.9</v>
      </c>
      <c r="E16" s="4">
        <v>5.3</v>
      </c>
      <c r="F16" s="4">
        <v>0.9</v>
      </c>
      <c r="G16" s="4">
        <v>0.5</v>
      </c>
      <c r="H16" s="4">
        <v>7.6</v>
      </c>
      <c r="I16" s="6">
        <f>(Table2[[#This Row],[Pts]]-AVERAGE(Table2[Pts]))/_xlfn.STDEV.P(Table2[Pts])</f>
        <v>2.5077217541395971</v>
      </c>
      <c r="J16" s="6">
        <f>(Table2[[#This Row],[Ast ]]-AVERAGE(Table2[Ast ]))/_xlfn.STDEV.P(Table2[Ast ])</f>
        <v>2.0075622528393078</v>
      </c>
      <c r="K16" s="6">
        <f>(Table2[[#This Row],[Stl ]]-AVERAGE(Table2[Stl ]))/_xlfn.STDEV.P(Table2[Stl ])</f>
        <v>0.58690757789140502</v>
      </c>
      <c r="L16" s="6">
        <f>(Table2[[#This Row],[Blk ]]-AVERAGE(Table2[Blk ]))/_xlfn.STDEV.P(Table2[Blk ])</f>
        <v>0.25310339620173883</v>
      </c>
      <c r="M16" s="6">
        <f>(Table2[[#This Row],[Rbd]]-AVERAGE(Table2[Rbd]))/_xlfn.STDEV.P(Table2[Rbd])</f>
        <v>1.675935949176939</v>
      </c>
      <c r="N16" s="6">
        <f>Table2[[#This Row],[PtsSD]]*$D$1+Table2[[#This Row],[AstSD]]*$E$1+Table2[[#This Row],[StlSD]]*$F$1+Table2[[#This Row],[BlkSD]]*$G$1+Table2[[#This Row],[RbdSD]]*$H$1</f>
        <v>1.6150178127590999</v>
      </c>
    </row>
    <row r="17" spans="1:15" x14ac:dyDescent="0.25">
      <c r="A17" s="3">
        <v>13</v>
      </c>
      <c r="B17" s="3" t="s">
        <v>615</v>
      </c>
      <c r="C17" s="3" t="s">
        <v>101</v>
      </c>
      <c r="D17" s="4">
        <v>13.8</v>
      </c>
      <c r="E17" s="4">
        <v>0.7</v>
      </c>
      <c r="F17" s="4">
        <v>0.9</v>
      </c>
      <c r="G17" s="4">
        <v>1.9</v>
      </c>
      <c r="H17" s="4">
        <v>13.5</v>
      </c>
      <c r="I17" s="6">
        <f>(Table2[[#This Row],[Pts]]-AVERAGE(Table2[Pts]))/_xlfn.STDEV.P(Table2[Pts])</f>
        <v>1.0333877960962068</v>
      </c>
      <c r="J17" s="6">
        <f>(Table2[[#This Row],[Ast ]]-AVERAGE(Table2[Ast ]))/_xlfn.STDEV.P(Table2[Ast ])</f>
        <v>-0.64574006590976885</v>
      </c>
      <c r="K17" s="6">
        <f>(Table2[[#This Row],[Stl ]]-AVERAGE(Table2[Stl ]))/_xlfn.STDEV.P(Table2[Stl ])</f>
        <v>0.58690757789140502</v>
      </c>
      <c r="L17" s="6">
        <f>(Table2[[#This Row],[Blk ]]-AVERAGE(Table2[Blk ]))/_xlfn.STDEV.P(Table2[Blk ])</f>
        <v>3.3943217620351867</v>
      </c>
      <c r="M17" s="6">
        <f>(Table2[[#This Row],[Rbd]]-AVERAGE(Table2[Rbd]))/_xlfn.STDEV.P(Table2[Rbd])</f>
        <v>4.1133861587419567</v>
      </c>
      <c r="N17" s="6">
        <f>Table2[[#This Row],[PtsSD]]*$D$1+Table2[[#This Row],[AstSD]]*$E$1+Table2[[#This Row],[StlSD]]*$F$1+Table2[[#This Row],[BlkSD]]*$G$1+Table2[[#This Row],[RbdSD]]*$H$1</f>
        <v>1.6007299583842882</v>
      </c>
    </row>
    <row r="18" spans="1:15" x14ac:dyDescent="0.25">
      <c r="A18" s="3">
        <v>14</v>
      </c>
      <c r="B18" s="3" t="s">
        <v>574</v>
      </c>
      <c r="C18" s="3" t="s">
        <v>35</v>
      </c>
      <c r="D18" s="4">
        <v>23.4</v>
      </c>
      <c r="E18" s="4">
        <v>1.7</v>
      </c>
      <c r="F18" s="4">
        <v>0.7</v>
      </c>
      <c r="G18" s="4">
        <v>1</v>
      </c>
      <c r="H18" s="4">
        <v>10.199999999999999</v>
      </c>
      <c r="I18" s="6">
        <f>(Table2[[#This Row],[Pts]]-AVERAGE(Table2[Pts]))/_xlfn.STDEV.P(Table2[Pts])</f>
        <v>2.7807465611846691</v>
      </c>
      <c r="J18" s="6">
        <f>(Table2[[#This Row],[Ast ]]-AVERAGE(Table2[Ast ]))/_xlfn.STDEV.P(Table2[Ast ])</f>
        <v>-6.8935214007795592E-2</v>
      </c>
      <c r="K18" s="6">
        <f>(Table2[[#This Row],[Stl ]]-AVERAGE(Table2[Stl ]))/_xlfn.STDEV.P(Table2[Stl ])</f>
        <v>0.12003849410390129</v>
      </c>
      <c r="L18" s="6">
        <f>(Table2[[#This Row],[Blk ]]-AVERAGE(Table2[Blk ]))/_xlfn.STDEV.P(Table2[Blk ])</f>
        <v>1.3749670982851132</v>
      </c>
      <c r="M18" s="6">
        <f>(Table2[[#This Row],[Rbd]]-AVERAGE(Table2[Rbd]))/_xlfn.STDEV.P(Table2[Rbd])</f>
        <v>2.750066550002201</v>
      </c>
      <c r="N18" s="6">
        <f>Table2[[#This Row],[PtsSD]]*$D$1+Table2[[#This Row],[AstSD]]*$E$1+Table2[[#This Row],[StlSD]]*$F$1+Table2[[#This Row],[BlkSD]]*$G$1+Table2[[#This Row],[RbdSD]]*$H$1</f>
        <v>1.594701074412634</v>
      </c>
    </row>
    <row r="19" spans="1:15" x14ac:dyDescent="0.25">
      <c r="A19" s="3">
        <v>15</v>
      </c>
      <c r="B19" s="3" t="s">
        <v>588</v>
      </c>
      <c r="C19" s="3" t="s">
        <v>86</v>
      </c>
      <c r="D19" s="4">
        <v>17.399999999999999</v>
      </c>
      <c r="E19" s="4">
        <v>3.8</v>
      </c>
      <c r="F19" s="4">
        <v>0.9</v>
      </c>
      <c r="G19" s="4">
        <v>1.6</v>
      </c>
      <c r="H19" s="4">
        <v>7.8</v>
      </c>
      <c r="I19" s="6">
        <f>(Table2[[#This Row],[Pts]]-AVERAGE(Table2[Pts]))/_xlfn.STDEV.P(Table2[Pts])</f>
        <v>1.6886473330043799</v>
      </c>
      <c r="J19" s="6">
        <f>(Table2[[#This Row],[Ast ]]-AVERAGE(Table2[Ast ]))/_xlfn.STDEV.P(Table2[Ast ])</f>
        <v>1.1423549749863482</v>
      </c>
      <c r="K19" s="6">
        <f>(Table2[[#This Row],[Stl ]]-AVERAGE(Table2[Stl ]))/_xlfn.STDEV.P(Table2[Stl ])</f>
        <v>0.58690757789140502</v>
      </c>
      <c r="L19" s="6">
        <f>(Table2[[#This Row],[Blk ]]-AVERAGE(Table2[Blk ]))/_xlfn.STDEV.P(Table2[Blk ])</f>
        <v>2.7212035407851625</v>
      </c>
      <c r="M19" s="6">
        <f>(Table2[[#This Row],[Rbd]]-AVERAGE(Table2[Rbd]))/_xlfn.STDEV.P(Table2[Rbd])</f>
        <v>1.7585613800096513</v>
      </c>
      <c r="N19" s="6">
        <f>Table2[[#This Row],[PtsSD]]*$D$1+Table2[[#This Row],[AstSD]]*$E$1+Table2[[#This Row],[StlSD]]*$F$1+Table2[[#This Row],[BlkSD]]*$G$1+Table2[[#This Row],[RbdSD]]*$H$1</f>
        <v>1.582994138701999</v>
      </c>
    </row>
    <row r="20" spans="1:15" x14ac:dyDescent="0.25">
      <c r="A20" s="3">
        <v>16</v>
      </c>
      <c r="B20" s="3" t="s">
        <v>755</v>
      </c>
      <c r="C20" s="3" t="s">
        <v>95</v>
      </c>
      <c r="D20" s="4">
        <v>16.5</v>
      </c>
      <c r="E20" s="4">
        <v>2.5</v>
      </c>
      <c r="F20" s="4">
        <v>2.2999999999999998</v>
      </c>
      <c r="G20" s="4">
        <v>0.8</v>
      </c>
      <c r="H20" s="4">
        <v>7.2</v>
      </c>
      <c r="I20" s="6">
        <f>(Table2[[#This Row],[Pts]]-AVERAGE(Table2[Pts]))/_xlfn.STDEV.P(Table2[Pts])</f>
        <v>1.5248324487773368</v>
      </c>
      <c r="J20" s="6">
        <f>(Table2[[#This Row],[Ast ]]-AVERAGE(Table2[Ast ]))/_xlfn.STDEV.P(Table2[Ast ])</f>
        <v>0.39250866751378305</v>
      </c>
      <c r="K20" s="6">
        <f>(Table2[[#This Row],[Stl ]]-AVERAGE(Table2[Stl ]))/_xlfn.STDEV.P(Table2[Stl ])</f>
        <v>3.8549911644039296</v>
      </c>
      <c r="L20" s="6">
        <f>(Table2[[#This Row],[Blk ]]-AVERAGE(Table2[Blk ]))/_xlfn.STDEV.P(Table2[Blk ])</f>
        <v>0.92622161745176357</v>
      </c>
      <c r="M20" s="6">
        <f>(Table2[[#This Row],[Rbd]]-AVERAGE(Table2[Rbd]))/_xlfn.STDEV.P(Table2[Rbd])</f>
        <v>1.5106850875115141</v>
      </c>
      <c r="N20" s="6">
        <f>Table2[[#This Row],[PtsSD]]*$D$1+Table2[[#This Row],[AstSD]]*$E$1+Table2[[#This Row],[StlSD]]*$F$1+Table2[[#This Row],[BlkSD]]*$G$1+Table2[[#This Row],[RbdSD]]*$H$1</f>
        <v>1.5552704029166142</v>
      </c>
    </row>
    <row r="21" spans="1:15" x14ac:dyDescent="0.25">
      <c r="A21" s="3">
        <v>17</v>
      </c>
      <c r="B21" s="3" t="s">
        <v>743</v>
      </c>
      <c r="C21" s="3" t="s">
        <v>74</v>
      </c>
      <c r="D21" s="4">
        <v>22.3</v>
      </c>
      <c r="E21" s="4">
        <v>5.6</v>
      </c>
      <c r="F21" s="4">
        <v>1.3</v>
      </c>
      <c r="G21" s="4">
        <v>0.2</v>
      </c>
      <c r="H21" s="4">
        <v>5.7</v>
      </c>
      <c r="I21" s="6">
        <f>(Table2[[#This Row],[Pts]]-AVERAGE(Table2[Pts]))/_xlfn.STDEV.P(Table2[Pts])</f>
        <v>2.5805283693516166</v>
      </c>
      <c r="J21" s="6">
        <f>(Table2[[#This Row],[Ast ]]-AVERAGE(Table2[Ast ]))/_xlfn.STDEV.P(Table2[Ast ])</f>
        <v>2.1806037084098997</v>
      </c>
      <c r="K21" s="6">
        <f>(Table2[[#This Row],[Stl ]]-AVERAGE(Table2[Stl ]))/_xlfn.STDEV.P(Table2[Stl ])</f>
        <v>1.5206457454664124</v>
      </c>
      <c r="L21" s="6">
        <f>(Table2[[#This Row],[Blk ]]-AVERAGE(Table2[Blk ]))/_xlfn.STDEV.P(Table2[Blk ])</f>
        <v>-0.42001482504828569</v>
      </c>
      <c r="M21" s="6">
        <f>(Table2[[#This Row],[Rbd]]-AVERAGE(Table2[Rbd]))/_xlfn.STDEV.P(Table2[Rbd])</f>
        <v>0.89099435626617074</v>
      </c>
      <c r="N21" s="6">
        <f>Table2[[#This Row],[PtsSD]]*$D$1+Table2[[#This Row],[AstSD]]*$E$1+Table2[[#This Row],[StlSD]]*$F$1+Table2[[#This Row],[BlkSD]]*$G$1+Table2[[#This Row],[RbdSD]]*$H$1</f>
        <v>1.5535727618034181</v>
      </c>
    </row>
    <row r="22" spans="1:15" x14ac:dyDescent="0.25">
      <c r="A22" s="3">
        <v>18</v>
      </c>
      <c r="B22" s="3" t="s">
        <v>593</v>
      </c>
      <c r="C22" s="3" t="s">
        <v>67</v>
      </c>
      <c r="D22" s="4">
        <v>16.7</v>
      </c>
      <c r="E22" s="4">
        <v>3.1</v>
      </c>
      <c r="F22" s="4">
        <v>1.8</v>
      </c>
      <c r="G22" s="4">
        <v>0.9</v>
      </c>
      <c r="H22" s="4">
        <v>7.8</v>
      </c>
      <c r="I22" s="6">
        <f>(Table2[[#This Row],[Pts]]-AVERAGE(Table2[Pts]))/_xlfn.STDEV.P(Table2[Pts])</f>
        <v>1.5612357563833463</v>
      </c>
      <c r="J22" s="6">
        <f>(Table2[[#This Row],[Ast ]]-AVERAGE(Table2[Ast ]))/_xlfn.STDEV.P(Table2[Ast ])</f>
        <v>0.73859157865496705</v>
      </c>
      <c r="K22" s="6">
        <f>(Table2[[#This Row],[Stl ]]-AVERAGE(Table2[Stl ]))/_xlfn.STDEV.P(Table2[Stl ])</f>
        <v>2.6878184549351718</v>
      </c>
      <c r="L22" s="6">
        <f>(Table2[[#This Row],[Blk ]]-AVERAGE(Table2[Blk ]))/_xlfn.STDEV.P(Table2[Blk ])</f>
        <v>1.1505943578684383</v>
      </c>
      <c r="M22" s="6">
        <f>(Table2[[#This Row],[Rbd]]-AVERAGE(Table2[Rbd]))/_xlfn.STDEV.P(Table2[Rbd])</f>
        <v>1.7585613800096513</v>
      </c>
      <c r="N22" s="6">
        <f>Table2[[#This Row],[PtsSD]]*$D$1+Table2[[#This Row],[AstSD]]*$E$1+Table2[[#This Row],[StlSD]]*$F$1+Table2[[#This Row],[BlkSD]]*$G$1+Table2[[#This Row],[RbdSD]]*$H$1</f>
        <v>1.5435632405684689</v>
      </c>
    </row>
    <row r="23" spans="1:15" x14ac:dyDescent="0.25">
      <c r="A23" s="3">
        <v>19</v>
      </c>
      <c r="B23" s="3" t="s">
        <v>591</v>
      </c>
      <c r="C23" s="3" t="s">
        <v>55</v>
      </c>
      <c r="D23" s="4">
        <v>17</v>
      </c>
      <c r="E23" s="4">
        <v>6.1</v>
      </c>
      <c r="F23" s="4">
        <v>1.6</v>
      </c>
      <c r="G23" s="4">
        <v>0.6</v>
      </c>
      <c r="H23" s="4">
        <v>5.2</v>
      </c>
      <c r="I23" s="6">
        <f>(Table2[[#This Row],[Pts]]-AVERAGE(Table2[Pts]))/_xlfn.STDEV.P(Table2[Pts])</f>
        <v>1.6158407177923608</v>
      </c>
      <c r="J23" s="6">
        <f>(Table2[[#This Row],[Ast ]]-AVERAGE(Table2[Ast ]))/_xlfn.STDEV.P(Table2[Ast ])</f>
        <v>2.4690061343608867</v>
      </c>
      <c r="K23" s="6">
        <f>(Table2[[#This Row],[Stl ]]-AVERAGE(Table2[Stl ]))/_xlfn.STDEV.P(Table2[Stl ])</f>
        <v>2.2209493711476678</v>
      </c>
      <c r="L23" s="6">
        <f>(Table2[[#This Row],[Blk ]]-AVERAGE(Table2[Blk ]))/_xlfn.STDEV.P(Table2[Blk ])</f>
        <v>0.47747613661841365</v>
      </c>
      <c r="M23" s="6">
        <f>(Table2[[#This Row],[Rbd]]-AVERAGE(Table2[Rbd]))/_xlfn.STDEV.P(Table2[Rbd])</f>
        <v>0.68443077918438955</v>
      </c>
      <c r="N23" s="6">
        <f>Table2[[#This Row],[PtsSD]]*$D$1+Table2[[#This Row],[AstSD]]*$E$1+Table2[[#This Row],[StlSD]]*$F$1+Table2[[#This Row],[BlkSD]]*$G$1+Table2[[#This Row],[RbdSD]]*$H$1</f>
        <v>1.5202034242116758</v>
      </c>
    </row>
    <row r="24" spans="1:15" x14ac:dyDescent="0.25">
      <c r="A24" s="3">
        <v>20</v>
      </c>
      <c r="B24" s="3" t="s">
        <v>613</v>
      </c>
      <c r="C24" s="3" t="s">
        <v>95</v>
      </c>
      <c r="D24" s="4">
        <v>13.9</v>
      </c>
      <c r="E24" s="4">
        <v>3</v>
      </c>
      <c r="F24" s="4">
        <v>0.8</v>
      </c>
      <c r="G24" s="4">
        <v>2</v>
      </c>
      <c r="H24" s="4">
        <v>9.1</v>
      </c>
      <c r="I24" s="6">
        <f>(Table2[[#This Row],[Pts]]-AVERAGE(Table2[Pts]))/_xlfn.STDEV.P(Table2[Pts])</f>
        <v>1.0515894498992115</v>
      </c>
      <c r="J24" s="6">
        <f>(Table2[[#This Row],[Ast ]]-AVERAGE(Table2[Ast ]))/_xlfn.STDEV.P(Table2[Ast ])</f>
        <v>0.68091109346476963</v>
      </c>
      <c r="K24" s="6">
        <f>(Table2[[#This Row],[Stl ]]-AVERAGE(Table2[Stl ]))/_xlfn.STDEV.P(Table2[Stl ])</f>
        <v>0.35347303599765328</v>
      </c>
      <c r="L24" s="6">
        <f>(Table2[[#This Row],[Blk ]]-AVERAGE(Table2[Blk ]))/_xlfn.STDEV.P(Table2[Blk ])</f>
        <v>3.618694502451862</v>
      </c>
      <c r="M24" s="6">
        <f>(Table2[[#This Row],[Rbd]]-AVERAGE(Table2[Rbd]))/_xlfn.STDEV.P(Table2[Rbd])</f>
        <v>2.2956266804222825</v>
      </c>
      <c r="N24" s="6">
        <f>Table2[[#This Row],[PtsSD]]*$D$1+Table2[[#This Row],[AstSD]]*$E$1+Table2[[#This Row],[StlSD]]*$F$1+Table2[[#This Row],[BlkSD]]*$G$1+Table2[[#This Row],[RbdSD]]*$H$1</f>
        <v>1.5066095205146013</v>
      </c>
    </row>
    <row r="25" spans="1:15" x14ac:dyDescent="0.25">
      <c r="A25" s="3">
        <v>21</v>
      </c>
      <c r="B25" s="3" t="s">
        <v>747</v>
      </c>
      <c r="C25" s="3" t="s">
        <v>108</v>
      </c>
      <c r="D25" s="4">
        <v>20</v>
      </c>
      <c r="E25" s="4">
        <v>3.3</v>
      </c>
      <c r="F25" s="4">
        <v>1.8</v>
      </c>
      <c r="G25" s="4">
        <v>0.6</v>
      </c>
      <c r="H25" s="4">
        <v>5.8</v>
      </c>
      <c r="I25" s="6">
        <f>(Table2[[#This Row],[Pts]]-AVERAGE(Table2[Pts]))/_xlfn.STDEV.P(Table2[Pts])</f>
        <v>2.1618903318825056</v>
      </c>
      <c r="J25" s="6">
        <f>(Table2[[#This Row],[Ast ]]-AVERAGE(Table2[Ast ]))/_xlfn.STDEV.P(Table2[Ast ])</f>
        <v>0.85395254903536155</v>
      </c>
      <c r="K25" s="6">
        <f>(Table2[[#This Row],[Stl ]]-AVERAGE(Table2[Stl ]))/_xlfn.STDEV.P(Table2[Stl ])</f>
        <v>2.6878184549351718</v>
      </c>
      <c r="L25" s="6">
        <f>(Table2[[#This Row],[Blk ]]-AVERAGE(Table2[Blk ]))/_xlfn.STDEV.P(Table2[Blk ])</f>
        <v>0.47747613661841365</v>
      </c>
      <c r="M25" s="6">
        <f>(Table2[[#This Row],[Rbd]]-AVERAGE(Table2[Rbd]))/_xlfn.STDEV.P(Table2[Rbd])</f>
        <v>0.9323070716825268</v>
      </c>
      <c r="N25" s="6">
        <f>Table2[[#This Row],[PtsSD]]*$D$1+Table2[[#This Row],[AstSD]]*$E$1+Table2[[#This Row],[StlSD]]*$F$1+Table2[[#This Row],[BlkSD]]*$G$1+Table2[[#This Row],[RbdSD]]*$H$1</f>
        <v>1.4806132124413671</v>
      </c>
    </row>
    <row r="26" spans="1:15" x14ac:dyDescent="0.25">
      <c r="A26" s="3">
        <v>22</v>
      </c>
      <c r="B26" s="3" t="s">
        <v>586</v>
      </c>
      <c r="C26" s="3" t="s">
        <v>39</v>
      </c>
      <c r="D26" s="4">
        <v>17.8</v>
      </c>
      <c r="E26" s="4">
        <v>6.8</v>
      </c>
      <c r="F26" s="4">
        <v>1.6</v>
      </c>
      <c r="G26" s="4">
        <v>0.2</v>
      </c>
      <c r="H26" s="4">
        <v>4.7</v>
      </c>
      <c r="I26" s="6">
        <f>(Table2[[#This Row],[Pts]]-AVERAGE(Table2[Pts]))/_xlfn.STDEV.P(Table2[Pts])</f>
        <v>1.7614539482163996</v>
      </c>
      <c r="J26" s="6">
        <f>(Table2[[#This Row],[Ast ]]-AVERAGE(Table2[Ast ]))/_xlfn.STDEV.P(Table2[Ast ])</f>
        <v>2.8727695306922678</v>
      </c>
      <c r="K26" s="6">
        <f>(Table2[[#This Row],[Stl ]]-AVERAGE(Table2[Stl ]))/_xlfn.STDEV.P(Table2[Stl ])</f>
        <v>2.2209493711476678</v>
      </c>
      <c r="L26" s="6">
        <f>(Table2[[#This Row],[Blk ]]-AVERAGE(Table2[Blk ]))/_xlfn.STDEV.P(Table2[Blk ])</f>
        <v>-0.42001482504828569</v>
      </c>
      <c r="M26" s="6">
        <f>(Table2[[#This Row],[Rbd]]-AVERAGE(Table2[Rbd]))/_xlfn.STDEV.P(Table2[Rbd])</f>
        <v>0.47786720210260836</v>
      </c>
      <c r="N26" s="6">
        <f>Table2[[#This Row],[PtsSD]]*$D$1+Table2[[#This Row],[AstSD]]*$E$1+Table2[[#This Row],[StlSD]]*$F$1+Table2[[#This Row],[BlkSD]]*$G$1+Table2[[#This Row],[RbdSD]]*$H$1</f>
        <v>1.4687037129388023</v>
      </c>
    </row>
    <row r="27" spans="1:15" x14ac:dyDescent="0.25">
      <c r="A27" s="3">
        <v>23</v>
      </c>
      <c r="B27" s="3" t="s">
        <v>768</v>
      </c>
      <c r="C27" s="3" t="s">
        <v>80</v>
      </c>
      <c r="D27" s="4">
        <v>14.6</v>
      </c>
      <c r="E27" s="4">
        <v>6.7</v>
      </c>
      <c r="F27" s="4">
        <v>1.7</v>
      </c>
      <c r="G27" s="4">
        <v>0.5</v>
      </c>
      <c r="H27" s="4">
        <v>5.3</v>
      </c>
      <c r="I27" s="6">
        <f>(Table2[[#This Row],[Pts]]-AVERAGE(Table2[Pts]))/_xlfn.STDEV.P(Table2[Pts])</f>
        <v>1.1790010265202451</v>
      </c>
      <c r="J27" s="6">
        <f>(Table2[[#This Row],[Ast ]]-AVERAGE(Table2[Ast ]))/_xlfn.STDEV.P(Table2[Ast ])</f>
        <v>2.815089045502071</v>
      </c>
      <c r="K27" s="6">
        <f>(Table2[[#This Row],[Stl ]]-AVERAGE(Table2[Stl ]))/_xlfn.STDEV.P(Table2[Stl ])</f>
        <v>2.4543839130414198</v>
      </c>
      <c r="L27" s="6">
        <f>(Table2[[#This Row],[Blk ]]-AVERAGE(Table2[Blk ]))/_xlfn.STDEV.P(Table2[Blk ])</f>
        <v>0.25310339620173883</v>
      </c>
      <c r="M27" s="6">
        <f>(Table2[[#This Row],[Rbd]]-AVERAGE(Table2[Rbd]))/_xlfn.STDEV.P(Table2[Rbd])</f>
        <v>0.72574349460074561</v>
      </c>
      <c r="N27" s="6">
        <f>Table2[[#This Row],[PtsSD]]*$D$1+Table2[[#This Row],[AstSD]]*$E$1+Table2[[#This Row],[StlSD]]*$F$1+Table2[[#This Row],[BlkSD]]*$G$1+Table2[[#This Row],[RbdSD]]*$H$1</f>
        <v>1.4679899123631108</v>
      </c>
    </row>
    <row r="28" spans="1:15" x14ac:dyDescent="0.25">
      <c r="A28" s="3">
        <v>24</v>
      </c>
      <c r="B28" s="3" t="s">
        <v>579</v>
      </c>
      <c r="C28" s="3" t="s">
        <v>35</v>
      </c>
      <c r="D28" s="4">
        <v>21</v>
      </c>
      <c r="E28" s="4">
        <v>6.2</v>
      </c>
      <c r="F28" s="4">
        <v>1.2</v>
      </c>
      <c r="G28" s="4">
        <v>0.3</v>
      </c>
      <c r="H28" s="4">
        <v>4.5999999999999996</v>
      </c>
      <c r="I28" s="6">
        <f>(Table2[[#This Row],[Pts]]-AVERAGE(Table2[Pts]))/_xlfn.STDEV.P(Table2[Pts])</f>
        <v>2.343906869912554</v>
      </c>
      <c r="J28" s="6">
        <f>(Table2[[#This Row],[Ast ]]-AVERAGE(Table2[Ast ]))/_xlfn.STDEV.P(Table2[Ast ])</f>
        <v>2.526686619551084</v>
      </c>
      <c r="K28" s="6">
        <f>(Table2[[#This Row],[Stl ]]-AVERAGE(Table2[Stl ]))/_xlfn.STDEV.P(Table2[Stl ])</f>
        <v>1.2872112035726604</v>
      </c>
      <c r="L28" s="6">
        <f>(Table2[[#This Row],[Blk ]]-AVERAGE(Table2[Blk ]))/_xlfn.STDEV.P(Table2[Blk ])</f>
        <v>-0.1956420846316109</v>
      </c>
      <c r="M28" s="6">
        <f>(Table2[[#This Row],[Rbd]]-AVERAGE(Table2[Rbd]))/_xlfn.STDEV.P(Table2[Rbd])</f>
        <v>0.43655448668625191</v>
      </c>
      <c r="N28" s="6">
        <f>Table2[[#This Row],[PtsSD]]*$D$1+Table2[[#This Row],[AstSD]]*$E$1+Table2[[#This Row],[StlSD]]*$F$1+Table2[[#This Row],[BlkSD]]*$G$1+Table2[[#This Row],[RbdSD]]*$H$1</f>
        <v>1.459555650062391</v>
      </c>
    </row>
    <row r="29" spans="1:15" x14ac:dyDescent="0.25">
      <c r="A29" s="3">
        <v>25</v>
      </c>
      <c r="B29" s="3" t="s">
        <v>642</v>
      </c>
      <c r="C29" s="3" t="s">
        <v>33</v>
      </c>
      <c r="D29" s="4">
        <v>11.7</v>
      </c>
      <c r="E29" s="4">
        <v>3.7</v>
      </c>
      <c r="F29" s="4">
        <v>1.6</v>
      </c>
      <c r="G29" s="4">
        <v>1.3</v>
      </c>
      <c r="H29" s="4">
        <v>8.1999999999999993</v>
      </c>
      <c r="I29" s="6">
        <f>(Table2[[#This Row],[Pts]]-AVERAGE(Table2[Pts]))/_xlfn.STDEV.P(Table2[Pts])</f>
        <v>0.6511530662331052</v>
      </c>
      <c r="J29" s="6">
        <f>(Table2[[#This Row],[Ast ]]-AVERAGE(Table2[Ast ]))/_xlfn.STDEV.P(Table2[Ast ])</f>
        <v>1.0846744897961511</v>
      </c>
      <c r="K29" s="6">
        <f>(Table2[[#This Row],[Stl ]]-AVERAGE(Table2[Stl ]))/_xlfn.STDEV.P(Table2[Stl ])</f>
        <v>2.2209493711476678</v>
      </c>
      <c r="L29" s="6">
        <f>(Table2[[#This Row],[Blk ]]-AVERAGE(Table2[Blk ]))/_xlfn.STDEV.P(Table2[Blk ])</f>
        <v>2.0480853195351378</v>
      </c>
      <c r="M29" s="6">
        <f>(Table2[[#This Row],[Rbd]]-AVERAGE(Table2[Rbd]))/_xlfn.STDEV.P(Table2[Rbd])</f>
        <v>1.9238122416750763</v>
      </c>
      <c r="N29" s="6">
        <f>Table2[[#This Row],[PtsSD]]*$D$1+Table2[[#This Row],[AstSD]]*$E$1+Table2[[#This Row],[StlSD]]*$F$1+Table2[[#This Row],[BlkSD]]*$G$1+Table2[[#This Row],[RbdSD]]*$H$1</f>
        <v>1.437398469766598</v>
      </c>
    </row>
    <row r="30" spans="1:15" x14ac:dyDescent="0.25">
      <c r="A30" s="3">
        <v>26</v>
      </c>
      <c r="B30" s="3" t="s">
        <v>594</v>
      </c>
      <c r="C30" s="3" t="s">
        <v>50</v>
      </c>
      <c r="D30" s="4">
        <v>16.600000000000001</v>
      </c>
      <c r="E30" s="4">
        <v>6.6</v>
      </c>
      <c r="F30" s="4">
        <v>1.3</v>
      </c>
      <c r="G30" s="4">
        <v>0.5</v>
      </c>
      <c r="H30" s="4">
        <v>5.3</v>
      </c>
      <c r="I30" s="6">
        <f>(Table2[[#This Row],[Pts]]-AVERAGE(Table2[Pts]))/_xlfn.STDEV.P(Table2[Pts])</f>
        <v>1.5430341025803418</v>
      </c>
      <c r="J30" s="6">
        <f>(Table2[[#This Row],[Ast ]]-AVERAGE(Table2[Ast ]))/_xlfn.STDEV.P(Table2[Ast ])</f>
        <v>2.7574085603118732</v>
      </c>
      <c r="K30" s="6">
        <f>(Table2[[#This Row],[Stl ]]-AVERAGE(Table2[Stl ]))/_xlfn.STDEV.P(Table2[Stl ])</f>
        <v>1.5206457454664124</v>
      </c>
      <c r="L30" s="6">
        <f>(Table2[[#This Row],[Blk ]]-AVERAGE(Table2[Blk ]))/_xlfn.STDEV.P(Table2[Blk ])</f>
        <v>0.25310339620173883</v>
      </c>
      <c r="M30" s="6">
        <f>(Table2[[#This Row],[Rbd]]-AVERAGE(Table2[Rbd]))/_xlfn.STDEV.P(Table2[Rbd])</f>
        <v>0.72574349460074561</v>
      </c>
      <c r="N30" s="6">
        <f>Table2[[#This Row],[PtsSD]]*$D$1+Table2[[#This Row],[AstSD]]*$E$1+Table2[[#This Row],[StlSD]]*$F$1+Table2[[#This Row],[BlkSD]]*$G$1+Table2[[#This Row],[RbdSD]]*$H$1</f>
        <v>1.4256030130068491</v>
      </c>
    </row>
    <row r="31" spans="1:15" x14ac:dyDescent="0.25">
      <c r="A31" s="3">
        <v>27</v>
      </c>
      <c r="B31" s="3" t="s">
        <v>742</v>
      </c>
      <c r="C31" s="3" t="s">
        <v>23</v>
      </c>
      <c r="D31" s="4">
        <v>24.2</v>
      </c>
      <c r="E31" s="4">
        <v>3.1</v>
      </c>
      <c r="F31" s="4">
        <v>1</v>
      </c>
      <c r="G31" s="4">
        <v>0.4</v>
      </c>
      <c r="H31" s="4">
        <v>6.6</v>
      </c>
      <c r="I31" s="6">
        <f>(Table2[[#This Row],[Pts]]-AVERAGE(Table2[Pts]))/_xlfn.STDEV.P(Table2[Pts])</f>
        <v>2.9263597916087085</v>
      </c>
      <c r="J31" s="6">
        <f>(Table2[[#This Row],[Ast ]]-AVERAGE(Table2[Ast ]))/_xlfn.STDEV.P(Table2[Ast ])</f>
        <v>0.73859157865496705</v>
      </c>
      <c r="K31" s="6">
        <f>(Table2[[#This Row],[Stl ]]-AVERAGE(Table2[Stl ]))/_xlfn.STDEV.P(Table2[Stl ])</f>
        <v>0.82034211978515681</v>
      </c>
      <c r="L31" s="6">
        <f>(Table2[[#This Row],[Blk ]]-AVERAGE(Table2[Blk ]))/_xlfn.STDEV.P(Table2[Blk ])</f>
        <v>2.8730655785064042E-2</v>
      </c>
      <c r="M31" s="6">
        <f>(Table2[[#This Row],[Rbd]]-AVERAGE(Table2[Rbd]))/_xlfn.STDEV.P(Table2[Rbd])</f>
        <v>1.2628087950133766</v>
      </c>
      <c r="N31" s="6">
        <f>Table2[[#This Row],[PtsSD]]*$D$1+Table2[[#This Row],[AstSD]]*$E$1+Table2[[#This Row],[StlSD]]*$F$1+Table2[[#This Row],[BlkSD]]*$G$1+Table2[[#This Row],[RbdSD]]*$H$1</f>
        <v>1.4055489285518146</v>
      </c>
      <c r="O31" s="4"/>
    </row>
    <row r="32" spans="1:15" x14ac:dyDescent="0.25">
      <c r="A32" s="3">
        <v>28</v>
      </c>
      <c r="B32" s="3" t="s">
        <v>664</v>
      </c>
      <c r="C32" s="3" t="s">
        <v>76</v>
      </c>
      <c r="D32" s="4">
        <v>9.9</v>
      </c>
      <c r="E32" s="4">
        <v>1.7</v>
      </c>
      <c r="F32" s="4">
        <v>1.8</v>
      </c>
      <c r="G32" s="4">
        <v>1.9</v>
      </c>
      <c r="H32" s="4">
        <v>8.1</v>
      </c>
      <c r="I32" s="6">
        <f>(Table2[[#This Row],[Pts]]-AVERAGE(Table2[Pts]))/_xlfn.STDEV.P(Table2[Pts])</f>
        <v>0.32352329777901861</v>
      </c>
      <c r="J32" s="6">
        <f>(Table2[[#This Row],[Ast ]]-AVERAGE(Table2[Ast ]))/_xlfn.STDEV.P(Table2[Ast ])</f>
        <v>-6.8935214007795592E-2</v>
      </c>
      <c r="K32" s="6">
        <f>(Table2[[#This Row],[Stl ]]-AVERAGE(Table2[Stl ]))/_xlfn.STDEV.P(Table2[Stl ])</f>
        <v>2.6878184549351718</v>
      </c>
      <c r="L32" s="6">
        <f>(Table2[[#This Row],[Blk ]]-AVERAGE(Table2[Blk ]))/_xlfn.STDEV.P(Table2[Blk ])</f>
        <v>3.3943217620351867</v>
      </c>
      <c r="M32" s="6">
        <f>(Table2[[#This Row],[Rbd]]-AVERAGE(Table2[Rbd]))/_xlfn.STDEV.P(Table2[Rbd])</f>
        <v>1.8824995262587203</v>
      </c>
      <c r="N32" s="6">
        <f>Table2[[#This Row],[PtsSD]]*$D$1+Table2[[#This Row],[AstSD]]*$E$1+Table2[[#This Row],[StlSD]]*$F$1+Table2[[#This Row],[BlkSD]]*$G$1+Table2[[#This Row],[RbdSD]]*$H$1</f>
        <v>1.3720908843294444</v>
      </c>
      <c r="O32" s="4"/>
    </row>
    <row r="33" spans="1:15" x14ac:dyDescent="0.25">
      <c r="A33" s="3">
        <v>29</v>
      </c>
      <c r="B33" s="3" t="s">
        <v>576</v>
      </c>
      <c r="C33" s="3" t="s">
        <v>48</v>
      </c>
      <c r="D33" s="4">
        <v>21.7</v>
      </c>
      <c r="E33" s="4">
        <v>5.2</v>
      </c>
      <c r="F33" s="4">
        <v>1.5</v>
      </c>
      <c r="G33" s="4">
        <v>0.3</v>
      </c>
      <c r="H33" s="4">
        <v>3.2</v>
      </c>
      <c r="I33" s="6">
        <f>(Table2[[#This Row],[Pts]]-AVERAGE(Table2[Pts]))/_xlfn.STDEV.P(Table2[Pts])</f>
        <v>2.4713184465335876</v>
      </c>
      <c r="J33" s="6">
        <f>(Table2[[#This Row],[Ast ]]-AVERAGE(Table2[Ast ]))/_xlfn.STDEV.P(Table2[Ast ])</f>
        <v>1.9498817676491109</v>
      </c>
      <c r="K33" s="6">
        <f>(Table2[[#This Row],[Stl ]]-AVERAGE(Table2[Stl ]))/_xlfn.STDEV.P(Table2[Stl ])</f>
        <v>1.9875148292539158</v>
      </c>
      <c r="L33" s="6">
        <f>(Table2[[#This Row],[Blk ]]-AVERAGE(Table2[Blk ]))/_xlfn.STDEV.P(Table2[Blk ])</f>
        <v>-0.1956420846316109</v>
      </c>
      <c r="M33" s="6">
        <f>(Table2[[#This Row],[Rbd]]-AVERAGE(Table2[Rbd]))/_xlfn.STDEV.P(Table2[Rbd])</f>
        <v>-0.14182352914273511</v>
      </c>
      <c r="N33" s="6">
        <f>Table2[[#This Row],[PtsSD]]*$D$1+Table2[[#This Row],[AstSD]]*$E$1+Table2[[#This Row],[StlSD]]*$F$1+Table2[[#This Row],[BlkSD]]*$G$1+Table2[[#This Row],[RbdSD]]*$H$1</f>
        <v>1.3717880933546973</v>
      </c>
      <c r="O33" s="4"/>
    </row>
    <row r="34" spans="1:15" x14ac:dyDescent="0.25">
      <c r="A34" s="3">
        <v>30</v>
      </c>
      <c r="B34" s="3" t="s">
        <v>580</v>
      </c>
      <c r="C34" s="3" t="s">
        <v>72</v>
      </c>
      <c r="D34" s="4">
        <v>19.3</v>
      </c>
      <c r="E34" s="4">
        <v>2</v>
      </c>
      <c r="F34" s="4">
        <v>0.7</v>
      </c>
      <c r="G34" s="4">
        <v>0.7</v>
      </c>
      <c r="H34" s="4">
        <v>10.9</v>
      </c>
      <c r="I34" s="6">
        <f>(Table2[[#This Row],[Pts]]-AVERAGE(Table2[Pts]))/_xlfn.STDEV.P(Table2[Pts])</f>
        <v>2.034478755261472</v>
      </c>
      <c r="J34" s="6">
        <f>(Table2[[#This Row],[Ast ]]-AVERAGE(Table2[Ast ]))/_xlfn.STDEV.P(Table2[Ast ])</f>
        <v>0.10410624156279642</v>
      </c>
      <c r="K34" s="6">
        <f>(Table2[[#This Row],[Stl ]]-AVERAGE(Table2[Stl ]))/_xlfn.STDEV.P(Table2[Stl ])</f>
        <v>0.12003849410390129</v>
      </c>
      <c r="L34" s="6">
        <f>(Table2[[#This Row],[Blk ]]-AVERAGE(Table2[Blk ]))/_xlfn.STDEV.P(Table2[Blk ])</f>
        <v>0.70184887703508847</v>
      </c>
      <c r="M34" s="6">
        <f>(Table2[[#This Row],[Rbd]]-AVERAGE(Table2[Rbd]))/_xlfn.STDEV.P(Table2[Rbd])</f>
        <v>3.0392555579166949</v>
      </c>
      <c r="N34" s="6">
        <f>Table2[[#This Row],[PtsSD]]*$D$1+Table2[[#This Row],[AstSD]]*$E$1+Table2[[#This Row],[StlSD]]*$F$1+Table2[[#This Row],[BlkSD]]*$G$1+Table2[[#This Row],[RbdSD]]*$H$1</f>
        <v>1.3622990921451885</v>
      </c>
      <c r="O34" s="4"/>
    </row>
    <row r="35" spans="1:15" x14ac:dyDescent="0.25">
      <c r="A35" s="3">
        <v>31</v>
      </c>
      <c r="B35" s="3" t="s">
        <v>605</v>
      </c>
      <c r="C35" s="3" t="s">
        <v>84</v>
      </c>
      <c r="D35" s="4">
        <v>15.2</v>
      </c>
      <c r="E35" s="4">
        <v>9.6</v>
      </c>
      <c r="F35" s="4">
        <v>1.2</v>
      </c>
      <c r="G35" s="4">
        <v>0.1</v>
      </c>
      <c r="H35" s="4">
        <v>3.1</v>
      </c>
      <c r="I35" s="6">
        <f>(Table2[[#This Row],[Pts]]-AVERAGE(Table2[Pts]))/_xlfn.STDEV.P(Table2[Pts])</f>
        <v>1.2882109493382741</v>
      </c>
      <c r="J35" s="6">
        <f>(Table2[[#This Row],[Ast ]]-AVERAGE(Table2[Ast ]))/_xlfn.STDEV.P(Table2[Ast ])</f>
        <v>4.4878231160177933</v>
      </c>
      <c r="K35" s="6">
        <f>(Table2[[#This Row],[Stl ]]-AVERAGE(Table2[Stl ]))/_xlfn.STDEV.P(Table2[Stl ])</f>
        <v>1.2872112035726604</v>
      </c>
      <c r="L35" s="6">
        <f>(Table2[[#This Row],[Blk ]]-AVERAGE(Table2[Blk ]))/_xlfn.STDEV.P(Table2[Blk ])</f>
        <v>-0.64438756546496068</v>
      </c>
      <c r="M35" s="6">
        <f>(Table2[[#This Row],[Rbd]]-AVERAGE(Table2[Rbd]))/_xlfn.STDEV.P(Table2[Rbd])</f>
        <v>-0.18313624455909136</v>
      </c>
      <c r="N35" s="6">
        <f>Table2[[#This Row],[PtsSD]]*$D$1+Table2[[#This Row],[AstSD]]*$E$1+Table2[[#This Row],[StlSD]]*$F$1+Table2[[#This Row],[BlkSD]]*$G$1+Table2[[#This Row],[RbdSD]]*$H$1</f>
        <v>1.3438242048093776</v>
      </c>
      <c r="O35" s="4"/>
    </row>
    <row r="36" spans="1:15" x14ac:dyDescent="0.25">
      <c r="A36" s="3">
        <v>32</v>
      </c>
      <c r="B36" s="3" t="s">
        <v>766</v>
      </c>
      <c r="C36" s="3" t="s">
        <v>50</v>
      </c>
      <c r="D36" s="4">
        <v>14.8</v>
      </c>
      <c r="E36" s="4">
        <v>6.9</v>
      </c>
      <c r="F36" s="4">
        <v>1.6</v>
      </c>
      <c r="G36" s="4">
        <v>0.6</v>
      </c>
      <c r="H36" s="4">
        <v>3.4</v>
      </c>
      <c r="I36" s="6">
        <f>(Table2[[#This Row],[Pts]]-AVERAGE(Table2[Pts]))/_xlfn.STDEV.P(Table2[Pts])</f>
        <v>1.215404334126255</v>
      </c>
      <c r="J36" s="6">
        <f>(Table2[[#This Row],[Ast ]]-AVERAGE(Table2[Ast ]))/_xlfn.STDEV.P(Table2[Ast ])</f>
        <v>2.9304500158824656</v>
      </c>
      <c r="K36" s="6">
        <f>(Table2[[#This Row],[Stl ]]-AVERAGE(Table2[Stl ]))/_xlfn.STDEV.P(Table2[Stl ])</f>
        <v>2.2209493711476678</v>
      </c>
      <c r="L36" s="6">
        <f>(Table2[[#This Row],[Blk ]]-AVERAGE(Table2[Blk ]))/_xlfn.STDEV.P(Table2[Blk ])</f>
        <v>0.47747613661841365</v>
      </c>
      <c r="M36" s="6">
        <f>(Table2[[#This Row],[Rbd]]-AVERAGE(Table2[Rbd]))/_xlfn.STDEV.P(Table2[Rbd])</f>
        <v>-5.9198098310022748E-2</v>
      </c>
      <c r="N36" s="6">
        <f>Table2[[#This Row],[PtsSD]]*$D$1+Table2[[#This Row],[AstSD]]*$E$1+Table2[[#This Row],[StlSD]]*$F$1+Table2[[#This Row],[BlkSD]]*$G$1+Table2[[#This Row],[RbdSD]]*$H$1</f>
        <v>1.3436355099172774</v>
      </c>
      <c r="O36" s="4"/>
    </row>
    <row r="37" spans="1:15" x14ac:dyDescent="0.25">
      <c r="A37" s="3">
        <v>33</v>
      </c>
      <c r="B37" s="3" t="s">
        <v>798</v>
      </c>
      <c r="C37" s="3" t="s">
        <v>27</v>
      </c>
      <c r="D37" s="4">
        <v>10.3</v>
      </c>
      <c r="E37" s="4">
        <v>8.8000000000000007</v>
      </c>
      <c r="F37" s="4">
        <v>1.7</v>
      </c>
      <c r="G37" s="4">
        <v>0</v>
      </c>
      <c r="H37" s="4">
        <v>5.7</v>
      </c>
      <c r="I37" s="6">
        <f>(Table2[[#This Row],[Pts]]-AVERAGE(Table2[Pts]))/_xlfn.STDEV.P(Table2[Pts])</f>
        <v>0.39632991299103798</v>
      </c>
      <c r="J37" s="6">
        <f>(Table2[[#This Row],[Ast ]]-AVERAGE(Table2[Ast ]))/_xlfn.STDEV.P(Table2[Ast ])</f>
        <v>4.0263792344962148</v>
      </c>
      <c r="K37" s="6">
        <f>(Table2[[#This Row],[Stl ]]-AVERAGE(Table2[Stl ]))/_xlfn.STDEV.P(Table2[Stl ])</f>
        <v>2.4543839130414198</v>
      </c>
      <c r="L37" s="6">
        <f>(Table2[[#This Row],[Blk ]]-AVERAGE(Table2[Blk ]))/_xlfn.STDEV.P(Table2[Blk ])</f>
        <v>-0.86876030588163544</v>
      </c>
      <c r="M37" s="6">
        <f>(Table2[[#This Row],[Rbd]]-AVERAGE(Table2[Rbd]))/_xlfn.STDEV.P(Table2[Rbd])</f>
        <v>0.89099435626617074</v>
      </c>
      <c r="N37" s="6">
        <f>Table2[[#This Row],[PtsSD]]*$D$1+Table2[[#This Row],[AstSD]]*$E$1+Table2[[#This Row],[StlSD]]*$F$1+Table2[[#This Row],[BlkSD]]*$G$1+Table2[[#This Row],[RbdSD]]*$H$1</f>
        <v>1.3402172331237561</v>
      </c>
      <c r="O37" s="4"/>
    </row>
    <row r="38" spans="1:15" x14ac:dyDescent="0.25">
      <c r="A38" s="3">
        <v>34</v>
      </c>
      <c r="B38" s="3" t="s">
        <v>578</v>
      </c>
      <c r="C38" s="3" t="s">
        <v>37</v>
      </c>
      <c r="D38" s="4">
        <v>21.1</v>
      </c>
      <c r="E38" s="4">
        <v>3.7</v>
      </c>
      <c r="F38" s="4">
        <v>1</v>
      </c>
      <c r="G38" s="4">
        <v>0.6</v>
      </c>
      <c r="H38" s="4">
        <v>5.9</v>
      </c>
      <c r="I38" s="6">
        <f>(Table2[[#This Row],[Pts]]-AVERAGE(Table2[Pts]))/_xlfn.STDEV.P(Table2[Pts])</f>
        <v>2.362108523715559</v>
      </c>
      <c r="J38" s="6">
        <f>(Table2[[#This Row],[Ast ]]-AVERAGE(Table2[Ast ]))/_xlfn.STDEV.P(Table2[Ast ])</f>
        <v>1.0846744897961511</v>
      </c>
      <c r="K38" s="6">
        <f>(Table2[[#This Row],[Stl ]]-AVERAGE(Table2[Stl ]))/_xlfn.STDEV.P(Table2[Stl ])</f>
        <v>0.82034211978515681</v>
      </c>
      <c r="L38" s="6">
        <f>(Table2[[#This Row],[Blk ]]-AVERAGE(Table2[Blk ]))/_xlfn.STDEV.P(Table2[Blk ])</f>
        <v>0.47747613661841365</v>
      </c>
      <c r="M38" s="6">
        <f>(Table2[[#This Row],[Rbd]]-AVERAGE(Table2[Rbd]))/_xlfn.STDEV.P(Table2[Rbd])</f>
        <v>0.97361978709888319</v>
      </c>
      <c r="N38" s="6">
        <f>Table2[[#This Row],[PtsSD]]*$D$1+Table2[[#This Row],[AstSD]]*$E$1+Table2[[#This Row],[StlSD]]*$F$1+Table2[[#This Row],[BlkSD]]*$G$1+Table2[[#This Row],[RbdSD]]*$H$1</f>
        <v>1.3149641509542103</v>
      </c>
      <c r="O38" s="4"/>
    </row>
    <row r="39" spans="1:15" x14ac:dyDescent="0.25">
      <c r="A39" s="3">
        <v>35</v>
      </c>
      <c r="B39" s="3" t="s">
        <v>600</v>
      </c>
      <c r="C39" s="3" t="s">
        <v>67</v>
      </c>
      <c r="D39" s="4">
        <v>15.9</v>
      </c>
      <c r="E39" s="4">
        <v>7</v>
      </c>
      <c r="F39" s="4">
        <v>1.7</v>
      </c>
      <c r="G39" s="4">
        <v>0.4</v>
      </c>
      <c r="H39" s="4">
        <v>2.5</v>
      </c>
      <c r="I39" s="6">
        <f>(Table2[[#This Row],[Pts]]-AVERAGE(Table2[Pts]))/_xlfn.STDEV.P(Table2[Pts])</f>
        <v>1.415622525959308</v>
      </c>
      <c r="J39" s="6">
        <f>(Table2[[#This Row],[Ast ]]-AVERAGE(Table2[Ast ]))/_xlfn.STDEV.P(Table2[Ast ])</f>
        <v>2.9881305010726624</v>
      </c>
      <c r="K39" s="6">
        <f>(Table2[[#This Row],[Stl ]]-AVERAGE(Table2[Stl ]))/_xlfn.STDEV.P(Table2[Stl ])</f>
        <v>2.4543839130414198</v>
      </c>
      <c r="L39" s="6">
        <f>(Table2[[#This Row],[Blk ]]-AVERAGE(Table2[Blk ]))/_xlfn.STDEV.P(Table2[Blk ])</f>
        <v>2.8730655785064042E-2</v>
      </c>
      <c r="M39" s="6">
        <f>(Table2[[#This Row],[Rbd]]-AVERAGE(Table2[Rbd]))/_xlfn.STDEV.P(Table2[Rbd])</f>
        <v>-0.43101253705722881</v>
      </c>
      <c r="N39" s="6">
        <f>Table2[[#This Row],[PtsSD]]*$D$1+Table2[[#This Row],[AstSD]]*$E$1+Table2[[#This Row],[StlSD]]*$F$1+Table2[[#This Row],[BlkSD]]*$G$1+Table2[[#This Row],[RbdSD]]*$H$1</f>
        <v>1.3085775359148519</v>
      </c>
      <c r="O39" s="4"/>
    </row>
    <row r="40" spans="1:15" x14ac:dyDescent="0.25">
      <c r="A40" s="3">
        <v>36</v>
      </c>
      <c r="B40" s="3" t="s">
        <v>599</v>
      </c>
      <c r="C40" s="3" t="s">
        <v>104</v>
      </c>
      <c r="D40" s="4">
        <v>16</v>
      </c>
      <c r="E40" s="4">
        <v>1.5</v>
      </c>
      <c r="F40" s="4">
        <v>0.8</v>
      </c>
      <c r="G40" s="4">
        <v>1.7</v>
      </c>
      <c r="H40" s="4">
        <v>8.1999999999999993</v>
      </c>
      <c r="I40" s="6">
        <f>(Table2[[#This Row],[Pts]]-AVERAGE(Table2[Pts]))/_xlfn.STDEV.P(Table2[Pts])</f>
        <v>1.4338241797623128</v>
      </c>
      <c r="J40" s="6">
        <f>(Table2[[#This Row],[Ast ]]-AVERAGE(Table2[Ast ]))/_xlfn.STDEV.P(Table2[Ast ])</f>
        <v>-0.1842961843881902</v>
      </c>
      <c r="K40" s="6">
        <f>(Table2[[#This Row],[Stl ]]-AVERAGE(Table2[Stl ]))/_xlfn.STDEV.P(Table2[Stl ])</f>
        <v>0.35347303599765328</v>
      </c>
      <c r="L40" s="6">
        <f>(Table2[[#This Row],[Blk ]]-AVERAGE(Table2[Blk ]))/_xlfn.STDEV.P(Table2[Blk ])</f>
        <v>2.9455762812018369</v>
      </c>
      <c r="M40" s="6">
        <f>(Table2[[#This Row],[Rbd]]-AVERAGE(Table2[Rbd]))/_xlfn.STDEV.P(Table2[Rbd])</f>
        <v>1.9238122416750763</v>
      </c>
      <c r="N40" s="6">
        <f>Table2[[#This Row],[PtsSD]]*$D$1+Table2[[#This Row],[AstSD]]*$E$1+Table2[[#This Row],[StlSD]]*$F$1+Table2[[#This Row],[BlkSD]]*$G$1+Table2[[#This Row],[RbdSD]]*$H$1</f>
        <v>1.2729078629659947</v>
      </c>
      <c r="O40" s="4"/>
    </row>
    <row r="41" spans="1:15" x14ac:dyDescent="0.25">
      <c r="A41" s="3">
        <v>37</v>
      </c>
      <c r="B41" s="3" t="s">
        <v>785</v>
      </c>
      <c r="C41" s="3" t="s">
        <v>25</v>
      </c>
      <c r="D41" s="4">
        <v>11.8</v>
      </c>
      <c r="E41" s="4">
        <v>0.1</v>
      </c>
      <c r="F41" s="4">
        <v>0.6</v>
      </c>
      <c r="G41" s="4">
        <v>2.6</v>
      </c>
      <c r="H41" s="4">
        <v>10</v>
      </c>
      <c r="I41" s="6">
        <f>(Table2[[#This Row],[Pts]]-AVERAGE(Table2[Pts]))/_xlfn.STDEV.P(Table2[Pts])</f>
        <v>0.6693547200361103</v>
      </c>
      <c r="J41" s="6">
        <f>(Table2[[#This Row],[Ast ]]-AVERAGE(Table2[Ast ]))/_xlfn.STDEV.P(Table2[Ast ])</f>
        <v>-0.99182297705095268</v>
      </c>
      <c r="K41" s="6">
        <f>(Table2[[#This Row],[Stl ]]-AVERAGE(Table2[Stl ]))/_xlfn.STDEV.P(Table2[Stl ])</f>
        <v>-0.11339604778985048</v>
      </c>
      <c r="L41" s="6">
        <f>(Table2[[#This Row],[Blk ]]-AVERAGE(Table2[Blk ]))/_xlfn.STDEV.P(Table2[Blk ])</f>
        <v>4.9649309449519112</v>
      </c>
      <c r="M41" s="6">
        <f>(Table2[[#This Row],[Rbd]]-AVERAGE(Table2[Rbd]))/_xlfn.STDEV.P(Table2[Rbd])</f>
        <v>2.6674411191694887</v>
      </c>
      <c r="N41" s="6">
        <f>Table2[[#This Row],[PtsSD]]*$D$1+Table2[[#This Row],[AstSD]]*$E$1+Table2[[#This Row],[StlSD]]*$F$1+Table2[[#This Row],[BlkSD]]*$G$1+Table2[[#This Row],[RbdSD]]*$H$1</f>
        <v>1.2636602790088491</v>
      </c>
      <c r="O41" s="4"/>
    </row>
    <row r="42" spans="1:15" x14ac:dyDescent="0.25">
      <c r="A42" s="3">
        <v>38</v>
      </c>
      <c r="B42" s="3" t="s">
        <v>581</v>
      </c>
      <c r="C42" s="3" t="s">
        <v>104</v>
      </c>
      <c r="D42" s="4">
        <v>19.3</v>
      </c>
      <c r="E42" s="4">
        <v>4.0999999999999996</v>
      </c>
      <c r="F42" s="4">
        <v>1.4</v>
      </c>
      <c r="G42" s="4">
        <v>0.4</v>
      </c>
      <c r="H42" s="4">
        <v>4.9000000000000004</v>
      </c>
      <c r="I42" s="6">
        <f>(Table2[[#This Row],[Pts]]-AVERAGE(Table2[Pts]))/_xlfn.STDEV.P(Table2[Pts])</f>
        <v>2.034478755261472</v>
      </c>
      <c r="J42" s="6">
        <f>(Table2[[#This Row],[Ast ]]-AVERAGE(Table2[Ast ]))/_xlfn.STDEV.P(Table2[Ast ])</f>
        <v>1.3153964305569399</v>
      </c>
      <c r="K42" s="6">
        <f>(Table2[[#This Row],[Stl ]]-AVERAGE(Table2[Stl ]))/_xlfn.STDEV.P(Table2[Stl ])</f>
        <v>1.7540802873601637</v>
      </c>
      <c r="L42" s="6">
        <f>(Table2[[#This Row],[Blk ]]-AVERAGE(Table2[Blk ]))/_xlfn.STDEV.P(Table2[Blk ])</f>
        <v>2.8730655785064042E-2</v>
      </c>
      <c r="M42" s="6">
        <f>(Table2[[#This Row],[Rbd]]-AVERAGE(Table2[Rbd]))/_xlfn.STDEV.P(Table2[Rbd])</f>
        <v>0.56049263293532092</v>
      </c>
      <c r="N42" s="6">
        <f>Table2[[#This Row],[PtsSD]]*$D$1+Table2[[#This Row],[AstSD]]*$E$1+Table2[[#This Row],[StlSD]]*$F$1+Table2[[#This Row],[BlkSD]]*$G$1+Table2[[#This Row],[RbdSD]]*$H$1</f>
        <v>1.2529430807486779</v>
      </c>
      <c r="O42" s="4"/>
    </row>
    <row r="43" spans="1:15" x14ac:dyDescent="0.25">
      <c r="A43" s="3">
        <v>39</v>
      </c>
      <c r="B43" s="3" t="s">
        <v>761</v>
      </c>
      <c r="C43" s="3" t="s">
        <v>29</v>
      </c>
      <c r="D43" s="4">
        <v>15.8</v>
      </c>
      <c r="E43" s="4">
        <v>1.2</v>
      </c>
      <c r="F43" s="4">
        <v>0.7</v>
      </c>
      <c r="G43" s="4">
        <v>1.3</v>
      </c>
      <c r="H43" s="4">
        <v>10.5</v>
      </c>
      <c r="I43" s="6">
        <f>(Table2[[#This Row],[Pts]]-AVERAGE(Table2[Pts]))/_xlfn.STDEV.P(Table2[Pts])</f>
        <v>1.3974208721563033</v>
      </c>
      <c r="J43" s="6">
        <f>(Table2[[#This Row],[Ast ]]-AVERAGE(Table2[Ast ]))/_xlfn.STDEV.P(Table2[Ast ])</f>
        <v>-0.3573376399587822</v>
      </c>
      <c r="K43" s="6">
        <f>(Table2[[#This Row],[Stl ]]-AVERAGE(Table2[Stl ]))/_xlfn.STDEV.P(Table2[Stl ])</f>
        <v>0.12003849410390129</v>
      </c>
      <c r="L43" s="6">
        <f>(Table2[[#This Row],[Blk ]]-AVERAGE(Table2[Blk ]))/_xlfn.STDEV.P(Table2[Blk ])</f>
        <v>2.0480853195351378</v>
      </c>
      <c r="M43" s="6">
        <f>(Table2[[#This Row],[Rbd]]-AVERAGE(Table2[Rbd]))/_xlfn.STDEV.P(Table2[Rbd])</f>
        <v>2.8740046962512702</v>
      </c>
      <c r="N43" s="6">
        <f>Table2[[#This Row],[PtsSD]]*$D$1+Table2[[#This Row],[AstSD]]*$E$1+Table2[[#This Row],[StlSD]]*$F$1+Table2[[#This Row],[BlkSD]]*$G$1+Table2[[#This Row],[RbdSD]]*$H$1</f>
        <v>1.2477782449512445</v>
      </c>
      <c r="O43" s="4"/>
    </row>
    <row r="44" spans="1:15" x14ac:dyDescent="0.25">
      <c r="A44" s="3">
        <v>40</v>
      </c>
      <c r="B44" s="3" t="s">
        <v>606</v>
      </c>
      <c r="C44" s="3" t="s">
        <v>67</v>
      </c>
      <c r="D44" s="4">
        <v>15.2</v>
      </c>
      <c r="E44" s="4">
        <v>3.2</v>
      </c>
      <c r="F44" s="4">
        <v>0.9</v>
      </c>
      <c r="G44" s="4">
        <v>1.3</v>
      </c>
      <c r="H44" s="4">
        <v>7.2</v>
      </c>
      <c r="I44" s="6">
        <f>(Table2[[#This Row],[Pts]]-AVERAGE(Table2[Pts]))/_xlfn.STDEV.P(Table2[Pts])</f>
        <v>1.2882109493382741</v>
      </c>
      <c r="J44" s="6">
        <f>(Table2[[#This Row],[Ast ]]-AVERAGE(Table2[Ast ]))/_xlfn.STDEV.P(Table2[Ast ])</f>
        <v>0.79627206384516447</v>
      </c>
      <c r="K44" s="6">
        <f>(Table2[[#This Row],[Stl ]]-AVERAGE(Table2[Stl ]))/_xlfn.STDEV.P(Table2[Stl ])</f>
        <v>0.58690757789140502</v>
      </c>
      <c r="L44" s="6">
        <f>(Table2[[#This Row],[Blk ]]-AVERAGE(Table2[Blk ]))/_xlfn.STDEV.P(Table2[Blk ])</f>
        <v>2.0480853195351378</v>
      </c>
      <c r="M44" s="6">
        <f>(Table2[[#This Row],[Rbd]]-AVERAGE(Table2[Rbd]))/_xlfn.STDEV.P(Table2[Rbd])</f>
        <v>1.5106850875115141</v>
      </c>
      <c r="N44" s="6">
        <f>Table2[[#This Row],[PtsSD]]*$D$1+Table2[[#This Row],[AstSD]]*$E$1+Table2[[#This Row],[StlSD]]*$F$1+Table2[[#This Row],[BlkSD]]*$G$1+Table2[[#This Row],[RbdSD]]*$H$1</f>
        <v>1.2431036496867995</v>
      </c>
      <c r="O44" s="4"/>
    </row>
    <row r="45" spans="1:15" x14ac:dyDescent="0.25">
      <c r="A45" s="3">
        <v>41</v>
      </c>
      <c r="B45" s="3" t="s">
        <v>744</v>
      </c>
      <c r="C45" s="3" t="s">
        <v>25</v>
      </c>
      <c r="D45" s="4">
        <v>21.5</v>
      </c>
      <c r="E45" s="4">
        <v>4.8</v>
      </c>
      <c r="F45" s="4">
        <v>1.2</v>
      </c>
      <c r="G45" s="4">
        <v>0.3</v>
      </c>
      <c r="H45" s="4">
        <v>3.5</v>
      </c>
      <c r="I45" s="6">
        <f>(Table2[[#This Row],[Pts]]-AVERAGE(Table2[Pts]))/_xlfn.STDEV.P(Table2[Pts])</f>
        <v>2.434915138927578</v>
      </c>
      <c r="J45" s="6">
        <f>(Table2[[#This Row],[Ast ]]-AVERAGE(Table2[Ast ]))/_xlfn.STDEV.P(Table2[Ast ])</f>
        <v>1.7191598268883213</v>
      </c>
      <c r="K45" s="6">
        <f>(Table2[[#This Row],[Stl ]]-AVERAGE(Table2[Stl ]))/_xlfn.STDEV.P(Table2[Stl ])</f>
        <v>1.2872112035726604</v>
      </c>
      <c r="L45" s="6">
        <f>(Table2[[#This Row],[Blk ]]-AVERAGE(Table2[Blk ]))/_xlfn.STDEV.P(Table2[Blk ])</f>
        <v>-0.1956420846316109</v>
      </c>
      <c r="M45" s="6">
        <f>(Table2[[#This Row],[Rbd]]-AVERAGE(Table2[Rbd]))/_xlfn.STDEV.P(Table2[Rbd])</f>
        <v>-1.7885382893666479E-2</v>
      </c>
      <c r="N45" s="6">
        <f>Table2[[#This Row],[PtsSD]]*$D$1+Table2[[#This Row],[AstSD]]*$E$1+Table2[[#This Row],[StlSD]]*$F$1+Table2[[#This Row],[BlkSD]]*$G$1+Table2[[#This Row],[RbdSD]]*$H$1</f>
        <v>1.2344647983183619</v>
      </c>
      <c r="O45" s="4"/>
    </row>
    <row r="46" spans="1:15" x14ac:dyDescent="0.25">
      <c r="A46" s="3">
        <v>42</v>
      </c>
      <c r="B46" s="3" t="s">
        <v>770</v>
      </c>
      <c r="C46" s="3" t="s">
        <v>21</v>
      </c>
      <c r="D46" s="4">
        <v>14.3</v>
      </c>
      <c r="E46" s="4">
        <v>0.9</v>
      </c>
      <c r="F46" s="4">
        <v>0.5</v>
      </c>
      <c r="G46" s="4">
        <v>2.4</v>
      </c>
      <c r="H46" s="4">
        <v>7.8</v>
      </c>
      <c r="I46" s="6">
        <f>(Table2[[#This Row],[Pts]]-AVERAGE(Table2[Pts]))/_xlfn.STDEV.P(Table2[Pts])</f>
        <v>1.1243960651112308</v>
      </c>
      <c r="J46" s="6">
        <f>(Table2[[#This Row],[Ast ]]-AVERAGE(Table2[Ast ]))/_xlfn.STDEV.P(Table2[Ast ])</f>
        <v>-0.53037909552937412</v>
      </c>
      <c r="K46" s="6">
        <f>(Table2[[#This Row],[Stl ]]-AVERAGE(Table2[Stl ]))/_xlfn.STDEV.P(Table2[Stl ])</f>
        <v>-0.34683058968360225</v>
      </c>
      <c r="L46" s="6">
        <f>(Table2[[#This Row],[Blk ]]-AVERAGE(Table2[Blk ]))/_xlfn.STDEV.P(Table2[Blk ])</f>
        <v>4.5161854641185615</v>
      </c>
      <c r="M46" s="6">
        <f>(Table2[[#This Row],[Rbd]]-AVERAGE(Table2[Rbd]))/_xlfn.STDEV.P(Table2[Rbd])</f>
        <v>1.7585613800096513</v>
      </c>
      <c r="N46" s="6">
        <f>Table2[[#This Row],[PtsSD]]*$D$1+Table2[[#This Row],[AstSD]]*$E$1+Table2[[#This Row],[StlSD]]*$F$1+Table2[[#This Row],[BlkSD]]*$G$1+Table2[[#This Row],[RbdSD]]*$H$1</f>
        <v>1.2083585075946686</v>
      </c>
    </row>
    <row r="47" spans="1:15" x14ac:dyDescent="0.25">
      <c r="A47" s="3">
        <v>43</v>
      </c>
      <c r="B47" s="3" t="s">
        <v>760</v>
      </c>
      <c r="C47" s="3" t="s">
        <v>101</v>
      </c>
      <c r="D47" s="4">
        <v>15.9</v>
      </c>
      <c r="E47" s="4">
        <v>2.1</v>
      </c>
      <c r="F47" s="4">
        <v>1.1000000000000001</v>
      </c>
      <c r="G47" s="4">
        <v>0.5</v>
      </c>
      <c r="H47" s="4">
        <v>10.199999999999999</v>
      </c>
      <c r="I47" s="6">
        <f>(Table2[[#This Row],[Pts]]-AVERAGE(Table2[Pts]))/_xlfn.STDEV.P(Table2[Pts])</f>
        <v>1.415622525959308</v>
      </c>
      <c r="J47" s="6">
        <f>(Table2[[#This Row],[Ast ]]-AVERAGE(Table2[Ast ]))/_xlfn.STDEV.P(Table2[Ast ])</f>
        <v>0.1617867267529938</v>
      </c>
      <c r="K47" s="6">
        <f>(Table2[[#This Row],[Stl ]]-AVERAGE(Table2[Stl ]))/_xlfn.STDEV.P(Table2[Stl ])</f>
        <v>1.0537766616789088</v>
      </c>
      <c r="L47" s="6">
        <f>(Table2[[#This Row],[Blk ]]-AVERAGE(Table2[Blk ]))/_xlfn.STDEV.P(Table2[Blk ])</f>
        <v>0.25310339620173883</v>
      </c>
      <c r="M47" s="6">
        <f>(Table2[[#This Row],[Rbd]]-AVERAGE(Table2[Rbd]))/_xlfn.STDEV.P(Table2[Rbd])</f>
        <v>2.750066550002201</v>
      </c>
      <c r="N47" s="6">
        <f>Table2[[#This Row],[PtsSD]]*$D$1+Table2[[#This Row],[AstSD]]*$E$1+Table2[[#This Row],[StlSD]]*$F$1+Table2[[#This Row],[BlkSD]]*$G$1+Table2[[#This Row],[RbdSD]]*$H$1</f>
        <v>1.2030894218209285</v>
      </c>
    </row>
    <row r="48" spans="1:15" x14ac:dyDescent="0.25">
      <c r="A48" s="3">
        <v>44</v>
      </c>
      <c r="B48" s="3" t="s">
        <v>745</v>
      </c>
      <c r="C48" s="3" t="s">
        <v>25</v>
      </c>
      <c r="D48" s="4">
        <v>21.1</v>
      </c>
      <c r="E48" s="4">
        <v>2.2000000000000002</v>
      </c>
      <c r="F48" s="4">
        <v>0.9</v>
      </c>
      <c r="G48" s="4">
        <v>0.6</v>
      </c>
      <c r="H48" s="4">
        <v>7</v>
      </c>
      <c r="I48" s="6">
        <f>(Table2[[#This Row],[Pts]]-AVERAGE(Table2[Pts]))/_xlfn.STDEV.P(Table2[Pts])</f>
        <v>2.362108523715559</v>
      </c>
      <c r="J48" s="6">
        <f>(Table2[[#This Row],[Ast ]]-AVERAGE(Table2[Ast ]))/_xlfn.STDEV.P(Table2[Ast ])</f>
        <v>0.21946721194319119</v>
      </c>
      <c r="K48" s="6">
        <f>(Table2[[#This Row],[Stl ]]-AVERAGE(Table2[Stl ]))/_xlfn.STDEV.P(Table2[Stl ])</f>
        <v>0.58690757789140502</v>
      </c>
      <c r="L48" s="6">
        <f>(Table2[[#This Row],[Blk ]]-AVERAGE(Table2[Blk ]))/_xlfn.STDEV.P(Table2[Blk ])</f>
        <v>0.47747613661841365</v>
      </c>
      <c r="M48" s="6">
        <f>(Table2[[#This Row],[Rbd]]-AVERAGE(Table2[Rbd]))/_xlfn.STDEV.P(Table2[Rbd])</f>
        <v>1.4280596566788017</v>
      </c>
      <c r="N48" s="6">
        <f>Table2[[#This Row],[PtsSD]]*$D$1+Table2[[#This Row],[AstSD]]*$E$1+Table2[[#This Row],[StlSD]]*$F$1+Table2[[#This Row],[BlkSD]]*$G$1+Table2[[#This Row],[RbdSD]]*$H$1</f>
        <v>1.197795488015539</v>
      </c>
    </row>
    <row r="49" spans="1:14" x14ac:dyDescent="0.25">
      <c r="A49" s="3">
        <v>45</v>
      </c>
      <c r="B49" s="3" t="s">
        <v>585</v>
      </c>
      <c r="C49" s="3" t="s">
        <v>72</v>
      </c>
      <c r="D49" s="4">
        <v>17.899999999999999</v>
      </c>
      <c r="E49" s="4">
        <v>4.0999999999999996</v>
      </c>
      <c r="F49" s="4">
        <v>1.7</v>
      </c>
      <c r="G49" s="4">
        <v>0.3</v>
      </c>
      <c r="H49" s="4">
        <v>4.2</v>
      </c>
      <c r="I49" s="6">
        <f>(Table2[[#This Row],[Pts]]-AVERAGE(Table2[Pts]))/_xlfn.STDEV.P(Table2[Pts])</f>
        <v>1.7796556020194041</v>
      </c>
      <c r="J49" s="6">
        <f>(Table2[[#This Row],[Ast ]]-AVERAGE(Table2[Ast ]))/_xlfn.STDEV.P(Table2[Ast ])</f>
        <v>1.3153964305569399</v>
      </c>
      <c r="K49" s="6">
        <f>(Table2[[#This Row],[Stl ]]-AVERAGE(Table2[Stl ]))/_xlfn.STDEV.P(Table2[Stl ])</f>
        <v>2.4543839130414198</v>
      </c>
      <c r="L49" s="6">
        <f>(Table2[[#This Row],[Blk ]]-AVERAGE(Table2[Blk ]))/_xlfn.STDEV.P(Table2[Blk ])</f>
        <v>-0.1956420846316109</v>
      </c>
      <c r="M49" s="6">
        <f>(Table2[[#This Row],[Rbd]]-AVERAGE(Table2[Rbd]))/_xlfn.STDEV.P(Table2[Rbd])</f>
        <v>0.27130362502082722</v>
      </c>
      <c r="N49" s="6">
        <f>Table2[[#This Row],[PtsSD]]*$D$1+Table2[[#This Row],[AstSD]]*$E$1+Table2[[#This Row],[StlSD]]*$F$1+Table2[[#This Row],[BlkSD]]*$G$1+Table2[[#This Row],[RbdSD]]*$H$1</f>
        <v>1.190047965982846</v>
      </c>
    </row>
    <row r="50" spans="1:14" x14ac:dyDescent="0.25">
      <c r="A50" s="3">
        <v>46</v>
      </c>
      <c r="B50" s="3" t="s">
        <v>750</v>
      </c>
      <c r="C50" s="3" t="s">
        <v>41</v>
      </c>
      <c r="D50" s="4">
        <v>17.3</v>
      </c>
      <c r="E50" s="4">
        <v>5.0999999999999996</v>
      </c>
      <c r="F50" s="4">
        <v>1.4</v>
      </c>
      <c r="G50" s="4">
        <v>0.5</v>
      </c>
      <c r="H50" s="4">
        <v>3.5</v>
      </c>
      <c r="I50" s="6">
        <f>(Table2[[#This Row],[Pts]]-AVERAGE(Table2[Pts]))/_xlfn.STDEV.P(Table2[Pts])</f>
        <v>1.6704456792013755</v>
      </c>
      <c r="J50" s="6">
        <f>(Table2[[#This Row],[Ast ]]-AVERAGE(Table2[Ast ]))/_xlfn.STDEV.P(Table2[Ast ])</f>
        <v>1.8922012824589132</v>
      </c>
      <c r="K50" s="6">
        <f>(Table2[[#This Row],[Stl ]]-AVERAGE(Table2[Stl ]))/_xlfn.STDEV.P(Table2[Stl ])</f>
        <v>1.7540802873601637</v>
      </c>
      <c r="L50" s="6">
        <f>(Table2[[#This Row],[Blk ]]-AVERAGE(Table2[Blk ]))/_xlfn.STDEV.P(Table2[Blk ])</f>
        <v>0.25310339620173883</v>
      </c>
      <c r="M50" s="6">
        <f>(Table2[[#This Row],[Rbd]]-AVERAGE(Table2[Rbd]))/_xlfn.STDEV.P(Table2[Rbd])</f>
        <v>-1.7885382893666479E-2</v>
      </c>
      <c r="N50" s="6">
        <f>Table2[[#This Row],[PtsSD]]*$D$1+Table2[[#This Row],[AstSD]]*$E$1+Table2[[#This Row],[StlSD]]*$F$1+Table2[[#This Row],[BlkSD]]*$G$1+Table2[[#This Row],[RbdSD]]*$H$1</f>
        <v>1.1770744362077474</v>
      </c>
    </row>
    <row r="51" spans="1:14" x14ac:dyDescent="0.25">
      <c r="A51" s="3">
        <v>47</v>
      </c>
      <c r="B51" s="3" t="s">
        <v>754</v>
      </c>
      <c r="C51" s="3" t="s">
        <v>41</v>
      </c>
      <c r="D51" s="4">
        <v>16.600000000000001</v>
      </c>
      <c r="E51" s="4">
        <v>1.7</v>
      </c>
      <c r="F51" s="4">
        <v>0.7</v>
      </c>
      <c r="G51" s="4">
        <v>1.3</v>
      </c>
      <c r="H51" s="4">
        <v>8.4</v>
      </c>
      <c r="I51" s="6">
        <f>(Table2[[#This Row],[Pts]]-AVERAGE(Table2[Pts]))/_xlfn.STDEV.P(Table2[Pts])</f>
        <v>1.5430341025803418</v>
      </c>
      <c r="J51" s="6">
        <f>(Table2[[#This Row],[Ast ]]-AVERAGE(Table2[Ast ]))/_xlfn.STDEV.P(Table2[Ast ])</f>
        <v>-6.8935214007795592E-2</v>
      </c>
      <c r="K51" s="6">
        <f>(Table2[[#This Row],[Stl ]]-AVERAGE(Table2[Stl ]))/_xlfn.STDEV.P(Table2[Stl ])</f>
        <v>0.12003849410390129</v>
      </c>
      <c r="L51" s="6">
        <f>(Table2[[#This Row],[Blk ]]-AVERAGE(Table2[Blk ]))/_xlfn.STDEV.P(Table2[Blk ])</f>
        <v>2.0480853195351378</v>
      </c>
      <c r="M51" s="6">
        <f>(Table2[[#This Row],[Rbd]]-AVERAGE(Table2[Rbd]))/_xlfn.STDEV.P(Table2[Rbd])</f>
        <v>2.006437672507789</v>
      </c>
      <c r="N51" s="6">
        <f>Table2[[#This Row],[PtsSD]]*$D$1+Table2[[#This Row],[AstSD]]*$E$1+Table2[[#This Row],[StlSD]]*$F$1+Table2[[#This Row],[BlkSD]]*$G$1+Table2[[#This Row],[RbdSD]]*$H$1</f>
        <v>1.1756292945199571</v>
      </c>
    </row>
    <row r="52" spans="1:14" x14ac:dyDescent="0.25">
      <c r="A52" s="3">
        <v>48</v>
      </c>
      <c r="B52" s="3" t="s">
        <v>583</v>
      </c>
      <c r="C52" s="3" t="s">
        <v>46</v>
      </c>
      <c r="D52" s="4">
        <v>18.899999999999999</v>
      </c>
      <c r="E52" s="4">
        <v>4.0999999999999996</v>
      </c>
      <c r="F52" s="4">
        <v>1.9</v>
      </c>
      <c r="G52" s="4">
        <v>0.3</v>
      </c>
      <c r="H52" s="4">
        <v>2.4</v>
      </c>
      <c r="I52" s="6">
        <f>(Table2[[#This Row],[Pts]]-AVERAGE(Table2[Pts]))/_xlfn.STDEV.P(Table2[Pts])</f>
        <v>1.9616721400494523</v>
      </c>
      <c r="J52" s="6">
        <f>(Table2[[#This Row],[Ast ]]-AVERAGE(Table2[Ast ]))/_xlfn.STDEV.P(Table2[Ast ])</f>
        <v>1.3153964305569399</v>
      </c>
      <c r="K52" s="6">
        <f>(Table2[[#This Row],[Stl ]]-AVERAGE(Table2[Stl ]))/_xlfn.STDEV.P(Table2[Stl ])</f>
        <v>2.9212529968289225</v>
      </c>
      <c r="L52" s="6">
        <f>(Table2[[#This Row],[Blk ]]-AVERAGE(Table2[Blk ]))/_xlfn.STDEV.P(Table2[Blk ])</f>
        <v>-0.1956420846316109</v>
      </c>
      <c r="M52" s="6">
        <f>(Table2[[#This Row],[Rbd]]-AVERAGE(Table2[Rbd]))/_xlfn.STDEV.P(Table2[Rbd])</f>
        <v>-0.47232525247358509</v>
      </c>
      <c r="N52" s="6">
        <f>Table2[[#This Row],[PtsSD]]*$D$1+Table2[[#This Row],[AstSD]]*$E$1+Table2[[#This Row],[StlSD]]*$F$1+Table2[[#This Row],[BlkSD]]*$G$1+Table2[[#This Row],[RbdSD]]*$H$1</f>
        <v>1.1659575144611034</v>
      </c>
    </row>
    <row r="53" spans="1:14" x14ac:dyDescent="0.25">
      <c r="A53" s="3">
        <v>49</v>
      </c>
      <c r="B53" s="3" t="s">
        <v>685</v>
      </c>
      <c r="C53" s="3" t="s">
        <v>104</v>
      </c>
      <c r="D53" s="4">
        <v>8.4</v>
      </c>
      <c r="E53" s="4">
        <v>1.3</v>
      </c>
      <c r="F53" s="4">
        <v>0.8</v>
      </c>
      <c r="G53" s="4">
        <v>2.2999999999999998</v>
      </c>
      <c r="H53" s="4">
        <v>9.5</v>
      </c>
      <c r="I53" s="6">
        <f>(Table2[[#This Row],[Pts]]-AVERAGE(Table2[Pts]))/_xlfn.STDEV.P(Table2[Pts])</f>
        <v>5.0498490733946293E-2</v>
      </c>
      <c r="J53" s="6">
        <f>(Table2[[#This Row],[Ast ]]-AVERAGE(Table2[Ast ]))/_xlfn.STDEV.P(Table2[Ast ])</f>
        <v>-0.29965715476858484</v>
      </c>
      <c r="K53" s="6">
        <f>(Table2[[#This Row],[Stl ]]-AVERAGE(Table2[Stl ]))/_xlfn.STDEV.P(Table2[Stl ])</f>
        <v>0.35347303599765328</v>
      </c>
      <c r="L53" s="6">
        <f>(Table2[[#This Row],[Blk ]]-AVERAGE(Table2[Blk ]))/_xlfn.STDEV.P(Table2[Blk ])</f>
        <v>4.2918127237018862</v>
      </c>
      <c r="M53" s="6">
        <f>(Table2[[#This Row],[Rbd]]-AVERAGE(Table2[Rbd]))/_xlfn.STDEV.P(Table2[Rbd])</f>
        <v>2.4608775420877076</v>
      </c>
      <c r="N53" s="6">
        <f>Table2[[#This Row],[PtsSD]]*$D$1+Table2[[#This Row],[AstSD]]*$E$1+Table2[[#This Row],[StlSD]]*$F$1+Table2[[#This Row],[BlkSD]]*$G$1+Table2[[#This Row],[RbdSD]]*$H$1</f>
        <v>1.1441864886389395</v>
      </c>
    </row>
    <row r="54" spans="1:14" x14ac:dyDescent="0.25">
      <c r="A54" s="3">
        <v>50</v>
      </c>
      <c r="B54" s="3" t="s">
        <v>590</v>
      </c>
      <c r="C54" s="3" t="s">
        <v>53</v>
      </c>
      <c r="D54" s="4">
        <v>17.2</v>
      </c>
      <c r="E54" s="4">
        <v>0.7</v>
      </c>
      <c r="F54" s="4">
        <v>0.6</v>
      </c>
      <c r="G54" s="4">
        <v>1.8</v>
      </c>
      <c r="H54" s="4">
        <v>7.4</v>
      </c>
      <c r="I54" s="6">
        <f>(Table2[[#This Row],[Pts]]-AVERAGE(Table2[Pts]))/_xlfn.STDEV.P(Table2[Pts])</f>
        <v>1.6522440253983703</v>
      </c>
      <c r="J54" s="6">
        <f>(Table2[[#This Row],[Ast ]]-AVERAGE(Table2[Ast ]))/_xlfn.STDEV.P(Table2[Ast ])</f>
        <v>-0.64574006590976885</v>
      </c>
      <c r="K54" s="6">
        <f>(Table2[[#This Row],[Stl ]]-AVERAGE(Table2[Stl ]))/_xlfn.STDEV.P(Table2[Stl ])</f>
        <v>-0.11339604778985048</v>
      </c>
      <c r="L54" s="6">
        <f>(Table2[[#This Row],[Blk ]]-AVERAGE(Table2[Blk ]))/_xlfn.STDEV.P(Table2[Blk ])</f>
        <v>3.1699490216185122</v>
      </c>
      <c r="M54" s="6">
        <f>(Table2[[#This Row],[Rbd]]-AVERAGE(Table2[Rbd]))/_xlfn.STDEV.P(Table2[Rbd])</f>
        <v>1.5933105183442267</v>
      </c>
      <c r="N54" s="6">
        <f>Table2[[#This Row],[PtsSD]]*$D$1+Table2[[#This Row],[AstSD]]*$E$1+Table2[[#This Row],[StlSD]]*$F$1+Table2[[#This Row],[BlkSD]]*$G$1+Table2[[#This Row],[RbdSD]]*$H$1</f>
        <v>1.1436702441807018</v>
      </c>
    </row>
    <row r="55" spans="1:14" x14ac:dyDescent="0.25">
      <c r="A55" s="3">
        <v>51</v>
      </c>
      <c r="B55" s="3" t="s">
        <v>577</v>
      </c>
      <c r="C55" s="3" t="s">
        <v>33</v>
      </c>
      <c r="D55" s="4">
        <v>21.7</v>
      </c>
      <c r="E55" s="4">
        <v>2.9</v>
      </c>
      <c r="F55" s="4">
        <v>1.1000000000000001</v>
      </c>
      <c r="G55" s="4">
        <v>0.8</v>
      </c>
      <c r="H55" s="4">
        <v>3.2</v>
      </c>
      <c r="I55" s="6">
        <f>(Table2[[#This Row],[Pts]]-AVERAGE(Table2[Pts]))/_xlfn.STDEV.P(Table2[Pts])</f>
        <v>2.4713184465335876</v>
      </c>
      <c r="J55" s="6">
        <f>(Table2[[#This Row],[Ast ]]-AVERAGE(Table2[Ast ]))/_xlfn.STDEV.P(Table2[Ast ])</f>
        <v>0.62323060827457233</v>
      </c>
      <c r="K55" s="6">
        <f>(Table2[[#This Row],[Stl ]]-AVERAGE(Table2[Stl ]))/_xlfn.STDEV.P(Table2[Stl ])</f>
        <v>1.0537766616789088</v>
      </c>
      <c r="L55" s="6">
        <f>(Table2[[#This Row],[Blk ]]-AVERAGE(Table2[Blk ]))/_xlfn.STDEV.P(Table2[Blk ])</f>
        <v>0.92622161745176357</v>
      </c>
      <c r="M55" s="6">
        <f>(Table2[[#This Row],[Rbd]]-AVERAGE(Table2[Rbd]))/_xlfn.STDEV.P(Table2[Rbd])</f>
        <v>-0.14182352914273511</v>
      </c>
      <c r="N55" s="6">
        <f>Table2[[#This Row],[PtsSD]]*$D$1+Table2[[#This Row],[AstSD]]*$E$1+Table2[[#This Row],[StlSD]]*$F$1+Table2[[#This Row],[BlkSD]]*$G$1+Table2[[#This Row],[RbdSD]]*$H$1</f>
        <v>1.1346766916560447</v>
      </c>
    </row>
    <row r="56" spans="1:14" x14ac:dyDescent="0.25">
      <c r="A56" s="3">
        <v>52</v>
      </c>
      <c r="B56" s="3" t="s">
        <v>753</v>
      </c>
      <c r="C56" s="3" t="s">
        <v>76</v>
      </c>
      <c r="D56" s="4">
        <v>16.899999999999999</v>
      </c>
      <c r="E56" s="4">
        <v>5.2</v>
      </c>
      <c r="F56" s="4">
        <v>1.6</v>
      </c>
      <c r="G56" s="4">
        <v>0.3</v>
      </c>
      <c r="H56" s="4">
        <v>2.9</v>
      </c>
      <c r="I56" s="6">
        <f>(Table2[[#This Row],[Pts]]-AVERAGE(Table2[Pts]))/_xlfn.STDEV.P(Table2[Pts])</f>
        <v>1.5976390639893558</v>
      </c>
      <c r="J56" s="6">
        <f>(Table2[[#This Row],[Ast ]]-AVERAGE(Table2[Ast ]))/_xlfn.STDEV.P(Table2[Ast ])</f>
        <v>1.9498817676491109</v>
      </c>
      <c r="K56" s="6">
        <f>(Table2[[#This Row],[Stl ]]-AVERAGE(Table2[Stl ]))/_xlfn.STDEV.P(Table2[Stl ])</f>
        <v>2.2209493711476678</v>
      </c>
      <c r="L56" s="6">
        <f>(Table2[[#This Row],[Blk ]]-AVERAGE(Table2[Blk ]))/_xlfn.STDEV.P(Table2[Blk ])</f>
        <v>-0.1956420846316109</v>
      </c>
      <c r="M56" s="6">
        <f>(Table2[[#This Row],[Rbd]]-AVERAGE(Table2[Rbd]))/_xlfn.STDEV.P(Table2[Rbd])</f>
        <v>-0.2657616753918039</v>
      </c>
      <c r="N56" s="6">
        <f>Table2[[#This Row],[PtsSD]]*$D$1+Table2[[#This Row],[AstSD]]*$E$1+Table2[[#This Row],[StlSD]]*$F$1+Table2[[#This Row],[BlkSD]]*$G$1+Table2[[#This Row],[RbdSD]]*$H$1</f>
        <v>1.1199118306256768</v>
      </c>
    </row>
    <row r="57" spans="1:14" x14ac:dyDescent="0.25">
      <c r="A57" s="3">
        <v>53</v>
      </c>
      <c r="B57" s="3" t="s">
        <v>598</v>
      </c>
      <c r="C57" s="3" t="s">
        <v>86</v>
      </c>
      <c r="D57" s="4">
        <v>16.100000000000001</v>
      </c>
      <c r="E57" s="4">
        <v>2.2000000000000002</v>
      </c>
      <c r="F57" s="4">
        <v>1</v>
      </c>
      <c r="G57" s="4">
        <v>0.2</v>
      </c>
      <c r="H57" s="4">
        <v>10.5</v>
      </c>
      <c r="I57" s="6">
        <f>(Table2[[#This Row],[Pts]]-AVERAGE(Table2[Pts]))/_xlfn.STDEV.P(Table2[Pts])</f>
        <v>1.4520258335653178</v>
      </c>
      <c r="J57" s="6">
        <f>(Table2[[#This Row],[Ast ]]-AVERAGE(Table2[Ast ]))/_xlfn.STDEV.P(Table2[Ast ])</f>
        <v>0.21946721194319119</v>
      </c>
      <c r="K57" s="6">
        <f>(Table2[[#This Row],[Stl ]]-AVERAGE(Table2[Stl ]))/_xlfn.STDEV.P(Table2[Stl ])</f>
        <v>0.82034211978515681</v>
      </c>
      <c r="L57" s="6">
        <f>(Table2[[#This Row],[Blk ]]-AVERAGE(Table2[Blk ]))/_xlfn.STDEV.P(Table2[Blk ])</f>
        <v>-0.42001482504828569</v>
      </c>
      <c r="M57" s="6">
        <f>(Table2[[#This Row],[Rbd]]-AVERAGE(Table2[Rbd]))/_xlfn.STDEV.P(Table2[Rbd])</f>
        <v>2.8740046962512702</v>
      </c>
      <c r="N57" s="6">
        <f>Table2[[#This Row],[PtsSD]]*$D$1+Table2[[#This Row],[AstSD]]*$E$1+Table2[[#This Row],[StlSD]]*$F$1+Table2[[#This Row],[BlkSD]]*$G$1+Table2[[#This Row],[RbdSD]]*$H$1</f>
        <v>1.1143512259190183</v>
      </c>
    </row>
    <row r="58" spans="1:14" x14ac:dyDescent="0.25">
      <c r="A58" s="3">
        <v>54</v>
      </c>
      <c r="B58" s="3" t="s">
        <v>757</v>
      </c>
      <c r="C58" s="3" t="s">
        <v>37</v>
      </c>
      <c r="D58" s="4">
        <v>16.100000000000001</v>
      </c>
      <c r="E58" s="4">
        <v>5.6</v>
      </c>
      <c r="F58" s="4">
        <v>1.5</v>
      </c>
      <c r="G58" s="4">
        <v>0.3</v>
      </c>
      <c r="H58" s="4">
        <v>3.2</v>
      </c>
      <c r="I58" s="6">
        <f>(Table2[[#This Row],[Pts]]-AVERAGE(Table2[Pts]))/_xlfn.STDEV.P(Table2[Pts])</f>
        <v>1.4520258335653178</v>
      </c>
      <c r="J58" s="6">
        <f>(Table2[[#This Row],[Ast ]]-AVERAGE(Table2[Ast ]))/_xlfn.STDEV.P(Table2[Ast ])</f>
        <v>2.1806037084098997</v>
      </c>
      <c r="K58" s="6">
        <f>(Table2[[#This Row],[Stl ]]-AVERAGE(Table2[Stl ]))/_xlfn.STDEV.P(Table2[Stl ])</f>
        <v>1.9875148292539158</v>
      </c>
      <c r="L58" s="6">
        <f>(Table2[[#This Row],[Blk ]]-AVERAGE(Table2[Blk ]))/_xlfn.STDEV.P(Table2[Blk ])</f>
        <v>-0.1956420846316109</v>
      </c>
      <c r="M58" s="6">
        <f>(Table2[[#This Row],[Rbd]]-AVERAGE(Table2[Rbd]))/_xlfn.STDEV.P(Table2[Rbd])</f>
        <v>-0.14182352914273511</v>
      </c>
      <c r="N58" s="6">
        <f>Table2[[#This Row],[PtsSD]]*$D$1+Table2[[#This Row],[AstSD]]*$E$1+Table2[[#This Row],[StlSD]]*$F$1+Table2[[#This Row],[BlkSD]]*$G$1+Table2[[#This Row],[RbdSD]]*$H$1</f>
        <v>1.1121446976163742</v>
      </c>
    </row>
    <row r="59" spans="1:14" x14ac:dyDescent="0.25">
      <c r="A59" s="3">
        <v>55</v>
      </c>
      <c r="B59" s="3" t="s">
        <v>627</v>
      </c>
      <c r="C59" s="3" t="s">
        <v>29</v>
      </c>
      <c r="D59" s="4">
        <v>12.4</v>
      </c>
      <c r="E59" s="4">
        <v>3.3</v>
      </c>
      <c r="F59" s="4">
        <v>1</v>
      </c>
      <c r="G59" s="4">
        <v>1.4</v>
      </c>
      <c r="H59" s="4">
        <v>6.4</v>
      </c>
      <c r="I59" s="6">
        <f>(Table2[[#This Row],[Pts]]-AVERAGE(Table2[Pts]))/_xlfn.STDEV.P(Table2[Pts])</f>
        <v>0.77856464285413918</v>
      </c>
      <c r="J59" s="6">
        <f>(Table2[[#This Row],[Ast ]]-AVERAGE(Table2[Ast ]))/_xlfn.STDEV.P(Table2[Ast ])</f>
        <v>0.85395254903536155</v>
      </c>
      <c r="K59" s="6">
        <f>(Table2[[#This Row],[Stl ]]-AVERAGE(Table2[Stl ]))/_xlfn.STDEV.P(Table2[Stl ])</f>
        <v>0.82034211978515681</v>
      </c>
      <c r="L59" s="6">
        <f>(Table2[[#This Row],[Blk ]]-AVERAGE(Table2[Blk ]))/_xlfn.STDEV.P(Table2[Blk ])</f>
        <v>2.2724580599518123</v>
      </c>
      <c r="M59" s="6">
        <f>(Table2[[#This Row],[Rbd]]-AVERAGE(Table2[Rbd]))/_xlfn.STDEV.P(Table2[Rbd])</f>
        <v>1.1801833641806645</v>
      </c>
      <c r="N59" s="6">
        <f>Table2[[#This Row],[PtsSD]]*$D$1+Table2[[#This Row],[AstSD]]*$E$1+Table2[[#This Row],[StlSD]]*$F$1+Table2[[#This Row],[BlkSD]]*$G$1+Table2[[#This Row],[RbdSD]]*$H$1</f>
        <v>1.1043166024599924</v>
      </c>
    </row>
    <row r="60" spans="1:14" x14ac:dyDescent="0.25">
      <c r="A60" s="3">
        <v>56</v>
      </c>
      <c r="B60" s="3" t="s">
        <v>752</v>
      </c>
      <c r="C60" s="3" t="s">
        <v>55</v>
      </c>
      <c r="D60" s="4">
        <v>17</v>
      </c>
      <c r="E60" s="4">
        <v>5.2</v>
      </c>
      <c r="F60" s="4">
        <v>1.4</v>
      </c>
      <c r="G60" s="4">
        <v>0.2</v>
      </c>
      <c r="H60" s="4">
        <v>3.9</v>
      </c>
      <c r="I60" s="6">
        <f>(Table2[[#This Row],[Pts]]-AVERAGE(Table2[Pts]))/_xlfn.STDEV.P(Table2[Pts])</f>
        <v>1.6158407177923608</v>
      </c>
      <c r="J60" s="6">
        <f>(Table2[[#This Row],[Ast ]]-AVERAGE(Table2[Ast ]))/_xlfn.STDEV.P(Table2[Ast ])</f>
        <v>1.9498817676491109</v>
      </c>
      <c r="K60" s="6">
        <f>(Table2[[#This Row],[Stl ]]-AVERAGE(Table2[Stl ]))/_xlfn.STDEV.P(Table2[Stl ])</f>
        <v>1.7540802873601637</v>
      </c>
      <c r="L60" s="6">
        <f>(Table2[[#This Row],[Blk ]]-AVERAGE(Table2[Blk ]))/_xlfn.STDEV.P(Table2[Blk ])</f>
        <v>-0.42001482504828569</v>
      </c>
      <c r="M60" s="6">
        <f>(Table2[[#This Row],[Rbd]]-AVERAGE(Table2[Rbd]))/_xlfn.STDEV.P(Table2[Rbd])</f>
        <v>0.1473654787717584</v>
      </c>
      <c r="N60" s="6">
        <f>Table2[[#This Row],[PtsSD]]*$D$1+Table2[[#This Row],[AstSD]]*$E$1+Table2[[#This Row],[StlSD]]*$F$1+Table2[[#This Row],[BlkSD]]*$G$1+Table2[[#This Row],[RbdSD]]*$H$1</f>
        <v>1.1043114839686636</v>
      </c>
    </row>
    <row r="61" spans="1:14" x14ac:dyDescent="0.25">
      <c r="A61" s="3">
        <v>57</v>
      </c>
      <c r="B61" s="3" t="s">
        <v>746</v>
      </c>
      <c r="C61" s="3" t="s">
        <v>39</v>
      </c>
      <c r="D61" s="4">
        <v>20.100000000000001</v>
      </c>
      <c r="E61" s="4">
        <v>3.5</v>
      </c>
      <c r="F61" s="4">
        <v>1.2</v>
      </c>
      <c r="G61" s="4">
        <v>0.2</v>
      </c>
      <c r="H61" s="4">
        <v>4.5999999999999996</v>
      </c>
      <c r="I61" s="6">
        <f>(Table2[[#This Row],[Pts]]-AVERAGE(Table2[Pts]))/_xlfn.STDEV.P(Table2[Pts])</f>
        <v>2.1800919856855105</v>
      </c>
      <c r="J61" s="6">
        <f>(Table2[[#This Row],[Ast ]]-AVERAGE(Table2[Ast ]))/_xlfn.STDEV.P(Table2[Ast ])</f>
        <v>0.96931351941575628</v>
      </c>
      <c r="K61" s="6">
        <f>(Table2[[#This Row],[Stl ]]-AVERAGE(Table2[Stl ]))/_xlfn.STDEV.P(Table2[Stl ])</f>
        <v>1.2872112035726604</v>
      </c>
      <c r="L61" s="6">
        <f>(Table2[[#This Row],[Blk ]]-AVERAGE(Table2[Blk ]))/_xlfn.STDEV.P(Table2[Blk ])</f>
        <v>-0.42001482504828569</v>
      </c>
      <c r="M61" s="6">
        <f>(Table2[[#This Row],[Rbd]]-AVERAGE(Table2[Rbd]))/_xlfn.STDEV.P(Table2[Rbd])</f>
        <v>0.43655448668625191</v>
      </c>
      <c r="N61" s="6">
        <f>Table2[[#This Row],[PtsSD]]*$D$1+Table2[[#This Row],[AstSD]]*$E$1+Table2[[#This Row],[StlSD]]*$F$1+Table2[[#This Row],[BlkSD]]*$G$1+Table2[[#This Row],[RbdSD]]*$H$1</f>
        <v>1.065280653704711</v>
      </c>
    </row>
    <row r="62" spans="1:14" x14ac:dyDescent="0.25">
      <c r="A62" s="3">
        <v>58</v>
      </c>
      <c r="B62" s="3" t="s">
        <v>667</v>
      </c>
      <c r="C62" s="3" t="s">
        <v>27</v>
      </c>
      <c r="D62" s="4">
        <v>9.6999999999999993</v>
      </c>
      <c r="E62" s="4">
        <v>2</v>
      </c>
      <c r="F62" s="4">
        <v>1</v>
      </c>
      <c r="G62" s="4">
        <v>1.7</v>
      </c>
      <c r="H62" s="4">
        <v>8.3000000000000007</v>
      </c>
      <c r="I62" s="6">
        <f>(Table2[[#This Row],[Pts]]-AVERAGE(Table2[Pts]))/_xlfn.STDEV.P(Table2[Pts])</f>
        <v>0.28711999017300877</v>
      </c>
      <c r="J62" s="6">
        <f>(Table2[[#This Row],[Ast ]]-AVERAGE(Table2[Ast ]))/_xlfn.STDEV.P(Table2[Ast ])</f>
        <v>0.10410624156279642</v>
      </c>
      <c r="K62" s="6">
        <f>(Table2[[#This Row],[Stl ]]-AVERAGE(Table2[Stl ]))/_xlfn.STDEV.P(Table2[Stl ])</f>
        <v>0.82034211978515681</v>
      </c>
      <c r="L62" s="6">
        <f>(Table2[[#This Row],[Blk ]]-AVERAGE(Table2[Blk ]))/_xlfn.STDEV.P(Table2[Blk ])</f>
        <v>2.9455762812018369</v>
      </c>
      <c r="M62" s="6">
        <f>(Table2[[#This Row],[Rbd]]-AVERAGE(Table2[Rbd]))/_xlfn.STDEV.P(Table2[Rbd])</f>
        <v>1.9651249570914331</v>
      </c>
      <c r="N62" s="6">
        <f>Table2[[#This Row],[PtsSD]]*$D$1+Table2[[#This Row],[AstSD]]*$E$1+Table2[[#This Row],[StlSD]]*$F$1+Table2[[#This Row],[BlkSD]]*$G$1+Table2[[#This Row],[RbdSD]]*$H$1</f>
        <v>1.0648699969307975</v>
      </c>
    </row>
    <row r="63" spans="1:14" x14ac:dyDescent="0.25">
      <c r="A63" s="3">
        <v>59</v>
      </c>
      <c r="B63" s="3" t="s">
        <v>595</v>
      </c>
      <c r="C63" s="3" t="s">
        <v>48</v>
      </c>
      <c r="D63" s="4">
        <v>16.399999999999999</v>
      </c>
      <c r="E63" s="4">
        <v>2.2000000000000002</v>
      </c>
      <c r="F63" s="4">
        <v>0.7</v>
      </c>
      <c r="G63" s="4">
        <v>0.5</v>
      </c>
      <c r="H63" s="4">
        <v>9.6999999999999993</v>
      </c>
      <c r="I63" s="6">
        <f>(Table2[[#This Row],[Pts]]-AVERAGE(Table2[Pts]))/_xlfn.STDEV.P(Table2[Pts])</f>
        <v>1.5066307949743318</v>
      </c>
      <c r="J63" s="6">
        <f>(Table2[[#This Row],[Ast ]]-AVERAGE(Table2[Ast ]))/_xlfn.STDEV.P(Table2[Ast ])</f>
        <v>0.21946721194319119</v>
      </c>
      <c r="K63" s="6">
        <f>(Table2[[#This Row],[Stl ]]-AVERAGE(Table2[Stl ]))/_xlfn.STDEV.P(Table2[Stl ])</f>
        <v>0.12003849410390129</v>
      </c>
      <c r="L63" s="6">
        <f>(Table2[[#This Row],[Blk ]]-AVERAGE(Table2[Blk ]))/_xlfn.STDEV.P(Table2[Blk ])</f>
        <v>0.25310339620173883</v>
      </c>
      <c r="M63" s="6">
        <f>(Table2[[#This Row],[Rbd]]-AVERAGE(Table2[Rbd]))/_xlfn.STDEV.P(Table2[Rbd])</f>
        <v>2.5435029729204199</v>
      </c>
      <c r="N63" s="6">
        <f>Table2[[#This Row],[PtsSD]]*$D$1+Table2[[#This Row],[AstSD]]*$E$1+Table2[[#This Row],[StlSD]]*$F$1+Table2[[#This Row],[BlkSD]]*$G$1+Table2[[#This Row],[RbdSD]]*$H$1</f>
        <v>1.0605545590108678</v>
      </c>
    </row>
    <row r="64" spans="1:14" x14ac:dyDescent="0.25">
      <c r="A64" s="3">
        <v>60</v>
      </c>
      <c r="B64" s="3" t="s">
        <v>837</v>
      </c>
      <c r="C64" s="3" t="s">
        <v>108</v>
      </c>
      <c r="D64" s="4">
        <v>7.2</v>
      </c>
      <c r="E64" s="4">
        <v>4.7</v>
      </c>
      <c r="F64" s="4">
        <v>0.7</v>
      </c>
      <c r="G64" s="4">
        <v>1.1000000000000001</v>
      </c>
      <c r="H64" s="4">
        <v>9.6</v>
      </c>
      <c r="I64" s="6">
        <f>(Table2[[#This Row],[Pts]]-AVERAGE(Table2[Pts]))/_xlfn.STDEV.P(Table2[Pts])</f>
        <v>-0.1679213549021116</v>
      </c>
      <c r="J64" s="6">
        <f>(Table2[[#This Row],[Ast ]]-AVERAGE(Table2[Ast ]))/_xlfn.STDEV.P(Table2[Ast ])</f>
        <v>1.6614793416981242</v>
      </c>
      <c r="K64" s="6">
        <f>(Table2[[#This Row],[Stl ]]-AVERAGE(Table2[Stl ]))/_xlfn.STDEV.P(Table2[Stl ])</f>
        <v>0.12003849410390129</v>
      </c>
      <c r="L64" s="6">
        <f>(Table2[[#This Row],[Blk ]]-AVERAGE(Table2[Blk ]))/_xlfn.STDEV.P(Table2[Blk ])</f>
        <v>1.5993398387017883</v>
      </c>
      <c r="M64" s="6">
        <f>(Table2[[#This Row],[Rbd]]-AVERAGE(Table2[Rbd]))/_xlfn.STDEV.P(Table2[Rbd])</f>
        <v>2.5021902575040635</v>
      </c>
      <c r="N64" s="6">
        <f>Table2[[#This Row],[PtsSD]]*$D$1+Table2[[#This Row],[AstSD]]*$E$1+Table2[[#This Row],[StlSD]]*$F$1+Table2[[#This Row],[BlkSD]]*$G$1+Table2[[#This Row],[RbdSD]]*$H$1</f>
        <v>1.0402642632906576</v>
      </c>
    </row>
    <row r="65" spans="1:14" x14ac:dyDescent="0.25">
      <c r="A65" s="3">
        <v>61</v>
      </c>
      <c r="B65" s="3" t="s">
        <v>811</v>
      </c>
      <c r="C65" s="3" t="s">
        <v>46</v>
      </c>
      <c r="D65" s="4">
        <v>8.9</v>
      </c>
      <c r="E65" s="4">
        <v>7.9</v>
      </c>
      <c r="F65" s="4">
        <v>1.3</v>
      </c>
      <c r="G65" s="4">
        <v>0.1</v>
      </c>
      <c r="H65" s="4">
        <v>5.5</v>
      </c>
      <c r="I65" s="6">
        <f>(Table2[[#This Row],[Pts]]-AVERAGE(Table2[Pts]))/_xlfn.STDEV.P(Table2[Pts])</f>
        <v>0.1415067597489704</v>
      </c>
      <c r="J65" s="6">
        <f>(Table2[[#This Row],[Ast ]]-AVERAGE(Table2[Ast ]))/_xlfn.STDEV.P(Table2[Ast ])</f>
        <v>3.5072548677844386</v>
      </c>
      <c r="K65" s="6">
        <f>(Table2[[#This Row],[Stl ]]-AVERAGE(Table2[Stl ]))/_xlfn.STDEV.P(Table2[Stl ])</f>
        <v>1.5206457454664124</v>
      </c>
      <c r="L65" s="6">
        <f>(Table2[[#This Row],[Blk ]]-AVERAGE(Table2[Blk ]))/_xlfn.STDEV.P(Table2[Blk ])</f>
        <v>-0.64438756546496068</v>
      </c>
      <c r="M65" s="6">
        <f>(Table2[[#This Row],[Rbd]]-AVERAGE(Table2[Rbd]))/_xlfn.STDEV.P(Table2[Rbd])</f>
        <v>0.80836892543345817</v>
      </c>
      <c r="N65" s="6">
        <f>Table2[[#This Row],[PtsSD]]*$D$1+Table2[[#This Row],[AstSD]]*$E$1+Table2[[#This Row],[StlSD]]*$F$1+Table2[[#This Row],[BlkSD]]*$G$1+Table2[[#This Row],[RbdSD]]*$H$1</f>
        <v>1.0370155135684884</v>
      </c>
    </row>
    <row r="66" spans="1:14" x14ac:dyDescent="0.25">
      <c r="A66" s="3">
        <v>62</v>
      </c>
      <c r="B66" s="3" t="s">
        <v>758</v>
      </c>
      <c r="C66" s="3" t="s">
        <v>44</v>
      </c>
      <c r="D66" s="4">
        <v>16.100000000000001</v>
      </c>
      <c r="E66" s="4">
        <v>5.0999999999999996</v>
      </c>
      <c r="F66" s="4">
        <v>1</v>
      </c>
      <c r="G66" s="4">
        <v>0.3</v>
      </c>
      <c r="H66" s="4">
        <v>4.2</v>
      </c>
      <c r="I66" s="6">
        <f>(Table2[[#This Row],[Pts]]-AVERAGE(Table2[Pts]))/_xlfn.STDEV.P(Table2[Pts])</f>
        <v>1.4520258335653178</v>
      </c>
      <c r="J66" s="6">
        <f>(Table2[[#This Row],[Ast ]]-AVERAGE(Table2[Ast ]))/_xlfn.STDEV.P(Table2[Ast ])</f>
        <v>1.8922012824589132</v>
      </c>
      <c r="K66" s="6">
        <f>(Table2[[#This Row],[Stl ]]-AVERAGE(Table2[Stl ]))/_xlfn.STDEV.P(Table2[Stl ])</f>
        <v>0.82034211978515681</v>
      </c>
      <c r="L66" s="6">
        <f>(Table2[[#This Row],[Blk ]]-AVERAGE(Table2[Blk ]))/_xlfn.STDEV.P(Table2[Blk ])</f>
        <v>-0.1956420846316109</v>
      </c>
      <c r="M66" s="6">
        <f>(Table2[[#This Row],[Rbd]]-AVERAGE(Table2[Rbd]))/_xlfn.STDEV.P(Table2[Rbd])</f>
        <v>0.27130362502082722</v>
      </c>
      <c r="N66" s="6">
        <f>Table2[[#This Row],[PtsSD]]*$D$1+Table2[[#This Row],[AstSD]]*$E$1+Table2[[#This Row],[StlSD]]*$F$1+Table2[[#This Row],[BlkSD]]*$G$1+Table2[[#This Row],[RbdSD]]*$H$1</f>
        <v>0.96201373683857527</v>
      </c>
    </row>
    <row r="67" spans="1:14" x14ac:dyDescent="0.25">
      <c r="A67" s="3">
        <v>63</v>
      </c>
      <c r="B67" s="3" t="s">
        <v>601</v>
      </c>
      <c r="C67" s="3" t="s">
        <v>86</v>
      </c>
      <c r="D67" s="4">
        <v>15.8</v>
      </c>
      <c r="E67" s="4">
        <v>5.4</v>
      </c>
      <c r="F67" s="4">
        <v>1.3</v>
      </c>
      <c r="G67" s="4">
        <v>0.2</v>
      </c>
      <c r="H67" s="4">
        <v>3</v>
      </c>
      <c r="I67" s="6">
        <f>(Table2[[#This Row],[Pts]]-AVERAGE(Table2[Pts]))/_xlfn.STDEV.P(Table2[Pts])</f>
        <v>1.3974208721563033</v>
      </c>
      <c r="J67" s="6">
        <f>(Table2[[#This Row],[Ast ]]-AVERAGE(Table2[Ast ]))/_xlfn.STDEV.P(Table2[Ast ])</f>
        <v>2.0652427380295055</v>
      </c>
      <c r="K67" s="6">
        <f>(Table2[[#This Row],[Stl ]]-AVERAGE(Table2[Stl ]))/_xlfn.STDEV.P(Table2[Stl ])</f>
        <v>1.5206457454664124</v>
      </c>
      <c r="L67" s="6">
        <f>(Table2[[#This Row],[Blk ]]-AVERAGE(Table2[Blk ]))/_xlfn.STDEV.P(Table2[Blk ])</f>
        <v>-0.42001482504828569</v>
      </c>
      <c r="M67" s="6">
        <f>(Table2[[#This Row],[Rbd]]-AVERAGE(Table2[Rbd]))/_xlfn.STDEV.P(Table2[Rbd])</f>
        <v>-0.22444895997544764</v>
      </c>
      <c r="N67" s="6">
        <f>Table2[[#This Row],[PtsSD]]*$D$1+Table2[[#This Row],[AstSD]]*$E$1+Table2[[#This Row],[StlSD]]*$F$1+Table2[[#This Row],[BlkSD]]*$G$1+Table2[[#This Row],[RbdSD]]*$H$1</f>
        <v>0.95247965532042156</v>
      </c>
    </row>
    <row r="68" spans="1:14" x14ac:dyDescent="0.25">
      <c r="A68" s="3">
        <v>64</v>
      </c>
      <c r="B68" s="3" t="s">
        <v>678</v>
      </c>
      <c r="C68" s="3" t="s">
        <v>72</v>
      </c>
      <c r="D68" s="4">
        <v>8.9</v>
      </c>
      <c r="E68" s="4">
        <v>6.5</v>
      </c>
      <c r="F68" s="4">
        <v>1.7</v>
      </c>
      <c r="G68" s="4">
        <v>0.2</v>
      </c>
      <c r="H68" s="4">
        <v>4.3</v>
      </c>
      <c r="I68" s="6">
        <f>(Table2[[#This Row],[Pts]]-AVERAGE(Table2[Pts]))/_xlfn.STDEV.P(Table2[Pts])</f>
        <v>0.1415067597489704</v>
      </c>
      <c r="J68" s="6">
        <f>(Table2[[#This Row],[Ast ]]-AVERAGE(Table2[Ast ]))/_xlfn.STDEV.P(Table2[Ast ])</f>
        <v>2.6997280751216759</v>
      </c>
      <c r="K68" s="6">
        <f>(Table2[[#This Row],[Stl ]]-AVERAGE(Table2[Stl ]))/_xlfn.STDEV.P(Table2[Stl ])</f>
        <v>2.4543839130414198</v>
      </c>
      <c r="L68" s="6">
        <f>(Table2[[#This Row],[Blk ]]-AVERAGE(Table2[Blk ]))/_xlfn.STDEV.P(Table2[Blk ])</f>
        <v>-0.42001482504828569</v>
      </c>
      <c r="M68" s="6">
        <f>(Table2[[#This Row],[Rbd]]-AVERAGE(Table2[Rbd]))/_xlfn.STDEV.P(Table2[Rbd])</f>
        <v>0.31261634043718328</v>
      </c>
      <c r="N68" s="6">
        <f>Table2[[#This Row],[PtsSD]]*$D$1+Table2[[#This Row],[AstSD]]*$E$1+Table2[[#This Row],[StlSD]]*$F$1+Table2[[#This Row],[BlkSD]]*$G$1+Table2[[#This Row],[RbdSD]]*$H$1</f>
        <v>0.95007627423543317</v>
      </c>
    </row>
    <row r="69" spans="1:14" x14ac:dyDescent="0.25">
      <c r="A69" s="3">
        <v>65</v>
      </c>
      <c r="B69" s="3" t="s">
        <v>655</v>
      </c>
      <c r="C69" s="3" t="s">
        <v>46</v>
      </c>
      <c r="D69" s="4">
        <v>10.3</v>
      </c>
      <c r="E69" s="4">
        <v>1.1000000000000001</v>
      </c>
      <c r="F69" s="4">
        <v>0.6</v>
      </c>
      <c r="G69" s="4">
        <v>1.2</v>
      </c>
      <c r="H69" s="4">
        <v>11.5</v>
      </c>
      <c r="I69" s="6">
        <f>(Table2[[#This Row],[Pts]]-AVERAGE(Table2[Pts]))/_xlfn.STDEV.P(Table2[Pts])</f>
        <v>0.39632991299103798</v>
      </c>
      <c r="J69" s="6">
        <f>(Table2[[#This Row],[Ast ]]-AVERAGE(Table2[Ast ]))/_xlfn.STDEV.P(Table2[Ast ])</f>
        <v>-0.41501812514897946</v>
      </c>
      <c r="K69" s="6">
        <f>(Table2[[#This Row],[Stl ]]-AVERAGE(Table2[Stl ]))/_xlfn.STDEV.P(Table2[Stl ])</f>
        <v>-0.11339604778985048</v>
      </c>
      <c r="L69" s="6">
        <f>(Table2[[#This Row],[Blk ]]-AVERAGE(Table2[Blk ]))/_xlfn.STDEV.P(Table2[Blk ])</f>
        <v>1.8237125791184627</v>
      </c>
      <c r="M69" s="6">
        <f>(Table2[[#This Row],[Rbd]]-AVERAGE(Table2[Rbd]))/_xlfn.STDEV.P(Table2[Rbd])</f>
        <v>3.2871318504148324</v>
      </c>
      <c r="N69" s="6">
        <f>Table2[[#This Row],[PtsSD]]*$D$1+Table2[[#This Row],[AstSD]]*$E$1+Table2[[#This Row],[StlSD]]*$F$1+Table2[[#This Row],[BlkSD]]*$G$1+Table2[[#This Row],[RbdSD]]*$H$1</f>
        <v>0.94986919864977382</v>
      </c>
    </row>
    <row r="70" spans="1:14" x14ac:dyDescent="0.25">
      <c r="A70" s="3">
        <v>66</v>
      </c>
      <c r="B70" s="3" t="s">
        <v>764</v>
      </c>
      <c r="C70" s="3" t="s">
        <v>101</v>
      </c>
      <c r="D70" s="4">
        <v>15.4</v>
      </c>
      <c r="E70" s="4">
        <v>6.6</v>
      </c>
      <c r="F70" s="4">
        <v>1.1000000000000001</v>
      </c>
      <c r="G70" s="4">
        <v>0.1</v>
      </c>
      <c r="H70" s="4">
        <v>2.5</v>
      </c>
      <c r="I70" s="6">
        <f>(Table2[[#This Row],[Pts]]-AVERAGE(Table2[Pts]))/_xlfn.STDEV.P(Table2[Pts])</f>
        <v>1.3246142569442838</v>
      </c>
      <c r="J70" s="6">
        <f>(Table2[[#This Row],[Ast ]]-AVERAGE(Table2[Ast ]))/_xlfn.STDEV.P(Table2[Ast ])</f>
        <v>2.7574085603118732</v>
      </c>
      <c r="K70" s="6">
        <f>(Table2[[#This Row],[Stl ]]-AVERAGE(Table2[Stl ]))/_xlfn.STDEV.P(Table2[Stl ])</f>
        <v>1.0537766616789088</v>
      </c>
      <c r="L70" s="6">
        <f>(Table2[[#This Row],[Blk ]]-AVERAGE(Table2[Blk ]))/_xlfn.STDEV.P(Table2[Blk ])</f>
        <v>-0.64438756546496068</v>
      </c>
      <c r="M70" s="6">
        <f>(Table2[[#This Row],[Rbd]]-AVERAGE(Table2[Rbd]))/_xlfn.STDEV.P(Table2[Rbd])</f>
        <v>-0.43101253705722881</v>
      </c>
      <c r="N70" s="6">
        <f>Table2[[#This Row],[PtsSD]]*$D$1+Table2[[#This Row],[AstSD]]*$E$1+Table2[[#This Row],[StlSD]]*$F$1+Table2[[#This Row],[BlkSD]]*$G$1+Table2[[#This Row],[RbdSD]]*$H$1</f>
        <v>0.92407184616630611</v>
      </c>
    </row>
    <row r="71" spans="1:14" x14ac:dyDescent="0.25">
      <c r="A71" s="3">
        <v>67</v>
      </c>
      <c r="B71" s="3" t="s">
        <v>604</v>
      </c>
      <c r="C71" s="3" t="s">
        <v>55</v>
      </c>
      <c r="D71" s="4">
        <v>15.3</v>
      </c>
      <c r="E71" s="4">
        <v>2.2999999999999998</v>
      </c>
      <c r="F71" s="4">
        <v>1.2</v>
      </c>
      <c r="G71" s="4">
        <v>0.5</v>
      </c>
      <c r="H71" s="4">
        <v>6.2</v>
      </c>
      <c r="I71" s="6">
        <f>(Table2[[#This Row],[Pts]]-AVERAGE(Table2[Pts]))/_xlfn.STDEV.P(Table2[Pts])</f>
        <v>1.306412603141279</v>
      </c>
      <c r="J71" s="6">
        <f>(Table2[[#This Row],[Ast ]]-AVERAGE(Table2[Ast ]))/_xlfn.STDEV.P(Table2[Ast ])</f>
        <v>0.27714769713338827</v>
      </c>
      <c r="K71" s="6">
        <f>(Table2[[#This Row],[Stl ]]-AVERAGE(Table2[Stl ]))/_xlfn.STDEV.P(Table2[Stl ])</f>
        <v>1.2872112035726604</v>
      </c>
      <c r="L71" s="6">
        <f>(Table2[[#This Row],[Blk ]]-AVERAGE(Table2[Blk ]))/_xlfn.STDEV.P(Table2[Blk ])</f>
        <v>0.25310339620173883</v>
      </c>
      <c r="M71" s="6">
        <f>(Table2[[#This Row],[Rbd]]-AVERAGE(Table2[Rbd]))/_xlfn.STDEV.P(Table2[Rbd])</f>
        <v>1.0975579333479519</v>
      </c>
      <c r="N71" s="6">
        <f>Table2[[#This Row],[PtsSD]]*$D$1+Table2[[#This Row],[AstSD]]*$E$1+Table2[[#This Row],[StlSD]]*$F$1+Table2[[#This Row],[BlkSD]]*$G$1+Table2[[#This Row],[RbdSD]]*$H$1</f>
        <v>0.89791209700481156</v>
      </c>
    </row>
    <row r="72" spans="1:14" x14ac:dyDescent="0.25">
      <c r="A72" s="3">
        <v>68</v>
      </c>
      <c r="B72" s="3" t="s">
        <v>622</v>
      </c>
      <c r="C72" s="3" t="s">
        <v>80</v>
      </c>
      <c r="D72" s="4">
        <v>12.7</v>
      </c>
      <c r="E72" s="4">
        <v>2.6</v>
      </c>
      <c r="F72" s="4">
        <v>0.9</v>
      </c>
      <c r="G72" s="4">
        <v>1</v>
      </c>
      <c r="H72" s="4">
        <v>6.7</v>
      </c>
      <c r="I72" s="6">
        <f>(Table2[[#This Row],[Pts]]-AVERAGE(Table2[Pts]))/_xlfn.STDEV.P(Table2[Pts])</f>
        <v>0.83316960426315345</v>
      </c>
      <c r="J72" s="6">
        <f>(Table2[[#This Row],[Ast ]]-AVERAGE(Table2[Ast ]))/_xlfn.STDEV.P(Table2[Ast ])</f>
        <v>0.45018915270398041</v>
      </c>
      <c r="K72" s="6">
        <f>(Table2[[#This Row],[Stl ]]-AVERAGE(Table2[Stl ]))/_xlfn.STDEV.P(Table2[Stl ])</f>
        <v>0.58690757789140502</v>
      </c>
      <c r="L72" s="6">
        <f>(Table2[[#This Row],[Blk ]]-AVERAGE(Table2[Blk ]))/_xlfn.STDEV.P(Table2[Blk ])</f>
        <v>1.3749670982851132</v>
      </c>
      <c r="M72" s="6">
        <f>(Table2[[#This Row],[Rbd]]-AVERAGE(Table2[Rbd]))/_xlfn.STDEV.P(Table2[Rbd])</f>
        <v>1.304121510429733</v>
      </c>
      <c r="N72" s="6">
        <f>Table2[[#This Row],[PtsSD]]*$D$1+Table2[[#This Row],[AstSD]]*$E$1+Table2[[#This Row],[StlSD]]*$F$1+Table2[[#This Row],[BlkSD]]*$G$1+Table2[[#This Row],[RbdSD]]*$H$1</f>
        <v>0.89509421533216638</v>
      </c>
    </row>
    <row r="73" spans="1:14" x14ac:dyDescent="0.25">
      <c r="A73" s="3">
        <v>69</v>
      </c>
      <c r="B73" s="3" t="s">
        <v>621</v>
      </c>
      <c r="C73" s="3" t="s">
        <v>29</v>
      </c>
      <c r="D73" s="4">
        <v>12.8</v>
      </c>
      <c r="E73" s="4">
        <v>2.5</v>
      </c>
      <c r="F73" s="4">
        <v>1.9</v>
      </c>
      <c r="G73" s="4">
        <v>0.2</v>
      </c>
      <c r="H73" s="4">
        <v>5.6</v>
      </c>
      <c r="I73" s="6">
        <f>(Table2[[#This Row],[Pts]]-AVERAGE(Table2[Pts]))/_xlfn.STDEV.P(Table2[Pts])</f>
        <v>0.85137125806615854</v>
      </c>
      <c r="J73" s="6">
        <f>(Table2[[#This Row],[Ast ]]-AVERAGE(Table2[Ast ]))/_xlfn.STDEV.P(Table2[Ast ])</f>
        <v>0.39250866751378305</v>
      </c>
      <c r="K73" s="6">
        <f>(Table2[[#This Row],[Stl ]]-AVERAGE(Table2[Stl ]))/_xlfn.STDEV.P(Table2[Stl ])</f>
        <v>2.9212529968289225</v>
      </c>
      <c r="L73" s="6">
        <f>(Table2[[#This Row],[Blk ]]-AVERAGE(Table2[Blk ]))/_xlfn.STDEV.P(Table2[Blk ])</f>
        <v>-0.42001482504828569</v>
      </c>
      <c r="M73" s="6">
        <f>(Table2[[#This Row],[Rbd]]-AVERAGE(Table2[Rbd]))/_xlfn.STDEV.P(Table2[Rbd])</f>
        <v>0.84968164084981423</v>
      </c>
      <c r="N73" s="6">
        <f>Table2[[#This Row],[PtsSD]]*$D$1+Table2[[#This Row],[AstSD]]*$E$1+Table2[[#This Row],[StlSD]]*$F$1+Table2[[#This Row],[BlkSD]]*$G$1+Table2[[#This Row],[RbdSD]]*$H$1</f>
        <v>0.87903516485966249</v>
      </c>
    </row>
    <row r="74" spans="1:14" x14ac:dyDescent="0.25">
      <c r="A74" s="3">
        <v>70</v>
      </c>
      <c r="B74" s="3" t="s">
        <v>751</v>
      </c>
      <c r="C74" s="3" t="s">
        <v>72</v>
      </c>
      <c r="D74" s="4">
        <v>17.100000000000001</v>
      </c>
      <c r="E74" s="4">
        <v>1.8</v>
      </c>
      <c r="F74" s="4">
        <v>1</v>
      </c>
      <c r="G74" s="4">
        <v>0.5</v>
      </c>
      <c r="H74" s="4">
        <v>6.3</v>
      </c>
      <c r="I74" s="6">
        <f>(Table2[[#This Row],[Pts]]-AVERAGE(Table2[Pts]))/_xlfn.STDEV.P(Table2[Pts])</f>
        <v>1.634042371595366</v>
      </c>
      <c r="J74" s="6">
        <f>(Table2[[#This Row],[Ast ]]-AVERAGE(Table2[Ast ]))/_xlfn.STDEV.P(Table2[Ast ])</f>
        <v>-1.1254728817598208E-2</v>
      </c>
      <c r="K74" s="6">
        <f>(Table2[[#This Row],[Stl ]]-AVERAGE(Table2[Stl ]))/_xlfn.STDEV.P(Table2[Stl ])</f>
        <v>0.82034211978515681</v>
      </c>
      <c r="L74" s="6">
        <f>(Table2[[#This Row],[Blk ]]-AVERAGE(Table2[Blk ]))/_xlfn.STDEV.P(Table2[Blk ])</f>
        <v>0.25310339620173883</v>
      </c>
      <c r="M74" s="6">
        <f>(Table2[[#This Row],[Rbd]]-AVERAGE(Table2[Rbd]))/_xlfn.STDEV.P(Table2[Rbd])</f>
        <v>1.1388706487643079</v>
      </c>
      <c r="N74" s="6">
        <f>Table2[[#This Row],[PtsSD]]*$D$1+Table2[[#This Row],[AstSD]]*$E$1+Table2[[#This Row],[StlSD]]*$F$1+Table2[[#This Row],[BlkSD]]*$G$1+Table2[[#This Row],[RbdSD]]*$H$1</f>
        <v>0.87675272286598604</v>
      </c>
    </row>
    <row r="75" spans="1:14" x14ac:dyDescent="0.25">
      <c r="A75" s="3">
        <v>71</v>
      </c>
      <c r="B75" s="3" t="s">
        <v>778</v>
      </c>
      <c r="C75" s="3" t="s">
        <v>53</v>
      </c>
      <c r="D75" s="4">
        <v>13</v>
      </c>
      <c r="E75" s="4">
        <v>6.6</v>
      </c>
      <c r="F75" s="4">
        <v>0.9</v>
      </c>
      <c r="G75" s="4">
        <v>0.3</v>
      </c>
      <c r="H75" s="4">
        <v>3.5</v>
      </c>
      <c r="I75" s="6">
        <f>(Table2[[#This Row],[Pts]]-AVERAGE(Table2[Pts]))/_xlfn.STDEV.P(Table2[Pts])</f>
        <v>0.88777456567216806</v>
      </c>
      <c r="J75" s="6">
        <f>(Table2[[#This Row],[Ast ]]-AVERAGE(Table2[Ast ]))/_xlfn.STDEV.P(Table2[Ast ])</f>
        <v>2.7574085603118732</v>
      </c>
      <c r="K75" s="6">
        <f>(Table2[[#This Row],[Stl ]]-AVERAGE(Table2[Stl ]))/_xlfn.STDEV.P(Table2[Stl ])</f>
        <v>0.58690757789140502</v>
      </c>
      <c r="L75" s="6">
        <f>(Table2[[#This Row],[Blk ]]-AVERAGE(Table2[Blk ]))/_xlfn.STDEV.P(Table2[Blk ])</f>
        <v>-0.1956420846316109</v>
      </c>
      <c r="M75" s="6">
        <f>(Table2[[#This Row],[Rbd]]-AVERAGE(Table2[Rbd]))/_xlfn.STDEV.P(Table2[Rbd])</f>
        <v>-1.7885382893666479E-2</v>
      </c>
      <c r="N75" s="6">
        <f>Table2[[#This Row],[PtsSD]]*$D$1+Table2[[#This Row],[AstSD]]*$E$1+Table2[[#This Row],[StlSD]]*$F$1+Table2[[#This Row],[BlkSD]]*$G$1+Table2[[#This Row],[RbdSD]]*$H$1</f>
        <v>0.8729268291742609</v>
      </c>
    </row>
    <row r="76" spans="1:14" x14ac:dyDescent="0.25">
      <c r="A76" s="3">
        <v>72</v>
      </c>
      <c r="B76" s="3" t="s">
        <v>628</v>
      </c>
      <c r="C76" s="3" t="s">
        <v>60</v>
      </c>
      <c r="D76" s="4">
        <v>12.2</v>
      </c>
      <c r="E76" s="4">
        <v>1.2</v>
      </c>
      <c r="F76" s="4">
        <v>0.6</v>
      </c>
      <c r="G76" s="4">
        <v>1.3</v>
      </c>
      <c r="H76" s="4">
        <v>8.6999999999999993</v>
      </c>
      <c r="I76" s="6">
        <f>(Table2[[#This Row],[Pts]]-AVERAGE(Table2[Pts]))/_xlfn.STDEV.P(Table2[Pts])</f>
        <v>0.74216133524812933</v>
      </c>
      <c r="J76" s="6">
        <f>(Table2[[#This Row],[Ast ]]-AVERAGE(Table2[Ast ]))/_xlfn.STDEV.P(Table2[Ast ])</f>
        <v>-0.3573376399587822</v>
      </c>
      <c r="K76" s="6">
        <f>(Table2[[#This Row],[Stl ]]-AVERAGE(Table2[Stl ]))/_xlfn.STDEV.P(Table2[Stl ])</f>
        <v>-0.11339604778985048</v>
      </c>
      <c r="L76" s="6">
        <f>(Table2[[#This Row],[Blk ]]-AVERAGE(Table2[Blk ]))/_xlfn.STDEV.P(Table2[Blk ])</f>
        <v>2.0480853195351378</v>
      </c>
      <c r="M76" s="6">
        <f>(Table2[[#This Row],[Rbd]]-AVERAGE(Table2[Rbd]))/_xlfn.STDEV.P(Table2[Rbd])</f>
        <v>2.1303758187568573</v>
      </c>
      <c r="N76" s="6">
        <f>Table2[[#This Row],[PtsSD]]*$D$1+Table2[[#This Row],[AstSD]]*$E$1+Table2[[#This Row],[StlSD]]*$F$1+Table2[[#This Row],[BlkSD]]*$G$1+Table2[[#This Row],[RbdSD]]*$H$1</f>
        <v>0.86745942709584689</v>
      </c>
    </row>
    <row r="77" spans="1:14" x14ac:dyDescent="0.25">
      <c r="A77" s="3">
        <v>73</v>
      </c>
      <c r="B77" s="3" t="s">
        <v>608</v>
      </c>
      <c r="C77" s="3" t="s">
        <v>101</v>
      </c>
      <c r="D77" s="4">
        <v>14.5</v>
      </c>
      <c r="E77" s="4">
        <v>6</v>
      </c>
      <c r="F77" s="4">
        <v>0.8</v>
      </c>
      <c r="G77" s="4">
        <v>0.1</v>
      </c>
      <c r="H77" s="4">
        <v>4.2</v>
      </c>
      <c r="I77" s="6">
        <f>(Table2[[#This Row],[Pts]]-AVERAGE(Table2[Pts]))/_xlfn.STDEV.P(Table2[Pts])</f>
        <v>1.1607993727172403</v>
      </c>
      <c r="J77" s="6">
        <f>(Table2[[#This Row],[Ast ]]-AVERAGE(Table2[Ast ]))/_xlfn.STDEV.P(Table2[Ast ])</f>
        <v>2.4113256491706894</v>
      </c>
      <c r="K77" s="6">
        <f>(Table2[[#This Row],[Stl ]]-AVERAGE(Table2[Stl ]))/_xlfn.STDEV.P(Table2[Stl ])</f>
        <v>0.35347303599765328</v>
      </c>
      <c r="L77" s="6">
        <f>(Table2[[#This Row],[Blk ]]-AVERAGE(Table2[Blk ]))/_xlfn.STDEV.P(Table2[Blk ])</f>
        <v>-0.64438756546496068</v>
      </c>
      <c r="M77" s="6">
        <f>(Table2[[#This Row],[Rbd]]-AVERAGE(Table2[Rbd]))/_xlfn.STDEV.P(Table2[Rbd])</f>
        <v>0.27130362502082722</v>
      </c>
      <c r="N77" s="6">
        <f>Table2[[#This Row],[PtsSD]]*$D$1+Table2[[#This Row],[AstSD]]*$E$1+Table2[[#This Row],[StlSD]]*$F$1+Table2[[#This Row],[BlkSD]]*$G$1+Table2[[#This Row],[RbdSD]]*$H$1</f>
        <v>0.84112848723337941</v>
      </c>
    </row>
    <row r="78" spans="1:14" x14ac:dyDescent="0.25">
      <c r="A78" s="3">
        <v>74</v>
      </c>
      <c r="B78" s="3" t="s">
        <v>610</v>
      </c>
      <c r="C78" s="3" t="s">
        <v>53</v>
      </c>
      <c r="D78" s="4">
        <v>14.1</v>
      </c>
      <c r="E78" s="4">
        <v>2.2999999999999998</v>
      </c>
      <c r="F78" s="4">
        <v>1.6</v>
      </c>
      <c r="G78" s="4">
        <v>0.3</v>
      </c>
      <c r="H78" s="4">
        <v>5.4</v>
      </c>
      <c r="I78" s="6">
        <f>(Table2[[#This Row],[Pts]]-AVERAGE(Table2[Pts]))/_xlfn.STDEV.P(Table2[Pts])</f>
        <v>1.0879927575052211</v>
      </c>
      <c r="J78" s="6">
        <f>(Table2[[#This Row],[Ast ]]-AVERAGE(Table2[Ast ]))/_xlfn.STDEV.P(Table2[Ast ])</f>
        <v>0.27714769713338827</v>
      </c>
      <c r="K78" s="6">
        <f>(Table2[[#This Row],[Stl ]]-AVERAGE(Table2[Stl ]))/_xlfn.STDEV.P(Table2[Stl ])</f>
        <v>2.2209493711476678</v>
      </c>
      <c r="L78" s="6">
        <f>(Table2[[#This Row],[Blk ]]-AVERAGE(Table2[Blk ]))/_xlfn.STDEV.P(Table2[Blk ])</f>
        <v>-0.1956420846316109</v>
      </c>
      <c r="M78" s="6">
        <f>(Table2[[#This Row],[Rbd]]-AVERAGE(Table2[Rbd]))/_xlfn.STDEV.P(Table2[Rbd])</f>
        <v>0.76705621001710211</v>
      </c>
      <c r="N78" s="6">
        <f>Table2[[#This Row],[PtsSD]]*$D$1+Table2[[#This Row],[AstSD]]*$E$1+Table2[[#This Row],[StlSD]]*$F$1+Table2[[#This Row],[BlkSD]]*$G$1+Table2[[#This Row],[RbdSD]]*$H$1</f>
        <v>0.8390347016590729</v>
      </c>
    </row>
    <row r="79" spans="1:14" x14ac:dyDescent="0.25">
      <c r="A79" s="3">
        <v>75</v>
      </c>
      <c r="B79" s="3" t="s">
        <v>749</v>
      </c>
      <c r="C79" s="3" t="s">
        <v>108</v>
      </c>
      <c r="D79" s="4">
        <v>17.7</v>
      </c>
      <c r="E79" s="4">
        <v>4.9000000000000004</v>
      </c>
      <c r="F79" s="4">
        <v>0.7</v>
      </c>
      <c r="G79" s="4">
        <v>0.3</v>
      </c>
      <c r="H79" s="4">
        <v>3.2</v>
      </c>
      <c r="I79" s="6">
        <f>(Table2[[#This Row],[Pts]]-AVERAGE(Table2[Pts]))/_xlfn.STDEV.P(Table2[Pts])</f>
        <v>1.7432522944133946</v>
      </c>
      <c r="J79" s="6">
        <f>(Table2[[#This Row],[Ast ]]-AVERAGE(Table2[Ast ]))/_xlfn.STDEV.P(Table2[Ast ])</f>
        <v>1.776840312078519</v>
      </c>
      <c r="K79" s="6">
        <f>(Table2[[#This Row],[Stl ]]-AVERAGE(Table2[Stl ]))/_xlfn.STDEV.P(Table2[Stl ])</f>
        <v>0.12003849410390129</v>
      </c>
      <c r="L79" s="6">
        <f>(Table2[[#This Row],[Blk ]]-AVERAGE(Table2[Blk ]))/_xlfn.STDEV.P(Table2[Blk ])</f>
        <v>-0.1956420846316109</v>
      </c>
      <c r="M79" s="6">
        <f>(Table2[[#This Row],[Rbd]]-AVERAGE(Table2[Rbd]))/_xlfn.STDEV.P(Table2[Rbd])</f>
        <v>-0.14182352914273511</v>
      </c>
      <c r="N79" s="6">
        <f>Table2[[#This Row],[PtsSD]]*$D$1+Table2[[#This Row],[AstSD]]*$E$1+Table2[[#This Row],[StlSD]]*$F$1+Table2[[#This Row],[BlkSD]]*$G$1+Table2[[#This Row],[RbdSD]]*$H$1</f>
        <v>0.83863850633201875</v>
      </c>
    </row>
    <row r="80" spans="1:14" x14ac:dyDescent="0.25">
      <c r="A80" s="3">
        <v>76</v>
      </c>
      <c r="B80" s="3" t="s">
        <v>673</v>
      </c>
      <c r="C80" s="3" t="s">
        <v>35</v>
      </c>
      <c r="D80" s="4">
        <v>9.4</v>
      </c>
      <c r="E80" s="4">
        <v>4.8</v>
      </c>
      <c r="F80" s="4">
        <v>1.1000000000000001</v>
      </c>
      <c r="G80" s="4">
        <v>0.6</v>
      </c>
      <c r="H80" s="4">
        <v>5.9</v>
      </c>
      <c r="I80" s="6">
        <f>(Table2[[#This Row],[Pts]]-AVERAGE(Table2[Pts]))/_xlfn.STDEV.P(Table2[Pts])</f>
        <v>0.23251502876399452</v>
      </c>
      <c r="J80" s="6">
        <f>(Table2[[#This Row],[Ast ]]-AVERAGE(Table2[Ast ]))/_xlfn.STDEV.P(Table2[Ast ])</f>
        <v>1.7191598268883213</v>
      </c>
      <c r="K80" s="6">
        <f>(Table2[[#This Row],[Stl ]]-AVERAGE(Table2[Stl ]))/_xlfn.STDEV.P(Table2[Stl ])</f>
        <v>1.0537766616789088</v>
      </c>
      <c r="L80" s="6">
        <f>(Table2[[#This Row],[Blk ]]-AVERAGE(Table2[Blk ]))/_xlfn.STDEV.P(Table2[Blk ])</f>
        <v>0.47747613661841365</v>
      </c>
      <c r="M80" s="6">
        <f>(Table2[[#This Row],[Rbd]]-AVERAGE(Table2[Rbd]))/_xlfn.STDEV.P(Table2[Rbd])</f>
        <v>0.97361978709888319</v>
      </c>
      <c r="N80" s="6">
        <f>Table2[[#This Row],[PtsSD]]*$D$1+Table2[[#This Row],[AstSD]]*$E$1+Table2[[#This Row],[StlSD]]*$F$1+Table2[[#This Row],[BlkSD]]*$G$1+Table2[[#This Row],[RbdSD]]*$H$1</f>
        <v>0.83799835117123755</v>
      </c>
    </row>
    <row r="81" spans="1:14" x14ac:dyDescent="0.25">
      <c r="A81" s="3">
        <v>77</v>
      </c>
      <c r="B81" s="3" t="s">
        <v>777</v>
      </c>
      <c r="C81" s="3" t="s">
        <v>93</v>
      </c>
      <c r="D81" s="4">
        <v>13.3</v>
      </c>
      <c r="E81" s="4">
        <v>2.2999999999999998</v>
      </c>
      <c r="F81" s="4">
        <v>0.8</v>
      </c>
      <c r="G81" s="4">
        <v>0.7</v>
      </c>
      <c r="H81" s="4">
        <v>7.6</v>
      </c>
      <c r="I81" s="6">
        <f>(Table2[[#This Row],[Pts]]-AVERAGE(Table2[Pts]))/_xlfn.STDEV.P(Table2[Pts])</f>
        <v>0.94237952708118267</v>
      </c>
      <c r="J81" s="6">
        <f>(Table2[[#This Row],[Ast ]]-AVERAGE(Table2[Ast ]))/_xlfn.STDEV.P(Table2[Ast ])</f>
        <v>0.27714769713338827</v>
      </c>
      <c r="K81" s="6">
        <f>(Table2[[#This Row],[Stl ]]-AVERAGE(Table2[Stl ]))/_xlfn.STDEV.P(Table2[Stl ])</f>
        <v>0.35347303599765328</v>
      </c>
      <c r="L81" s="6">
        <f>(Table2[[#This Row],[Blk ]]-AVERAGE(Table2[Blk ]))/_xlfn.STDEV.P(Table2[Blk ])</f>
        <v>0.70184887703508847</v>
      </c>
      <c r="M81" s="6">
        <f>(Table2[[#This Row],[Rbd]]-AVERAGE(Table2[Rbd]))/_xlfn.STDEV.P(Table2[Rbd])</f>
        <v>1.675935949176939</v>
      </c>
      <c r="N81" s="6">
        <f>Table2[[#This Row],[PtsSD]]*$D$1+Table2[[#This Row],[AstSD]]*$E$1+Table2[[#This Row],[StlSD]]*$F$1+Table2[[#This Row],[BlkSD]]*$G$1+Table2[[#This Row],[RbdSD]]*$H$1</f>
        <v>0.83162887434133148</v>
      </c>
    </row>
    <row r="82" spans="1:14" x14ac:dyDescent="0.25">
      <c r="A82" s="3">
        <v>78</v>
      </c>
      <c r="B82" s="3" t="s">
        <v>597</v>
      </c>
      <c r="C82" s="3" t="s">
        <v>25</v>
      </c>
      <c r="D82" s="4">
        <v>16.3</v>
      </c>
      <c r="E82" s="4">
        <v>4.5</v>
      </c>
      <c r="F82" s="4">
        <v>1</v>
      </c>
      <c r="G82" s="4">
        <v>0.2</v>
      </c>
      <c r="H82" s="4">
        <v>3.5</v>
      </c>
      <c r="I82" s="6">
        <f>(Table2[[#This Row],[Pts]]-AVERAGE(Table2[Pts]))/_xlfn.STDEV.P(Table2[Pts])</f>
        <v>1.4884291411713273</v>
      </c>
      <c r="J82" s="6">
        <f>(Table2[[#This Row],[Ast ]]-AVERAGE(Table2[Ast ]))/_xlfn.STDEV.P(Table2[Ast ])</f>
        <v>1.5461183713177296</v>
      </c>
      <c r="K82" s="6">
        <f>(Table2[[#This Row],[Stl ]]-AVERAGE(Table2[Stl ]))/_xlfn.STDEV.P(Table2[Stl ])</f>
        <v>0.82034211978515681</v>
      </c>
      <c r="L82" s="6">
        <f>(Table2[[#This Row],[Blk ]]-AVERAGE(Table2[Blk ]))/_xlfn.STDEV.P(Table2[Blk ])</f>
        <v>-0.42001482504828569</v>
      </c>
      <c r="M82" s="6">
        <f>(Table2[[#This Row],[Rbd]]-AVERAGE(Table2[Rbd]))/_xlfn.STDEV.P(Table2[Rbd])</f>
        <v>-1.7885382893666479E-2</v>
      </c>
      <c r="N82" s="6">
        <f>Table2[[#This Row],[PtsSD]]*$D$1+Table2[[#This Row],[AstSD]]*$E$1+Table2[[#This Row],[StlSD]]*$F$1+Table2[[#This Row],[BlkSD]]*$G$1+Table2[[#This Row],[RbdSD]]*$H$1</f>
        <v>0.8122244342467414</v>
      </c>
    </row>
    <row r="83" spans="1:14" x14ac:dyDescent="0.25">
      <c r="A83" s="3">
        <v>79</v>
      </c>
      <c r="B83" s="3" t="s">
        <v>625</v>
      </c>
      <c r="C83" s="3" t="s">
        <v>84</v>
      </c>
      <c r="D83" s="4">
        <v>12.6</v>
      </c>
      <c r="E83" s="4">
        <v>1.2</v>
      </c>
      <c r="F83" s="4">
        <v>0.8</v>
      </c>
      <c r="G83" s="4">
        <v>0.8</v>
      </c>
      <c r="H83" s="4">
        <v>8.9</v>
      </c>
      <c r="I83" s="6">
        <f>(Table2[[#This Row],[Pts]]-AVERAGE(Table2[Pts]))/_xlfn.STDEV.P(Table2[Pts])</f>
        <v>0.81496795046014869</v>
      </c>
      <c r="J83" s="6">
        <f>(Table2[[#This Row],[Ast ]]-AVERAGE(Table2[Ast ]))/_xlfn.STDEV.P(Table2[Ast ])</f>
        <v>-0.3573376399587822</v>
      </c>
      <c r="K83" s="6">
        <f>(Table2[[#This Row],[Stl ]]-AVERAGE(Table2[Stl ]))/_xlfn.STDEV.P(Table2[Stl ])</f>
        <v>0.35347303599765328</v>
      </c>
      <c r="L83" s="6">
        <f>(Table2[[#This Row],[Blk ]]-AVERAGE(Table2[Blk ]))/_xlfn.STDEV.P(Table2[Blk ])</f>
        <v>0.92622161745176357</v>
      </c>
      <c r="M83" s="6">
        <f>(Table2[[#This Row],[Rbd]]-AVERAGE(Table2[Rbd]))/_xlfn.STDEV.P(Table2[Rbd])</f>
        <v>2.2130012495895706</v>
      </c>
      <c r="N83" s="6">
        <f>Table2[[#This Row],[PtsSD]]*$D$1+Table2[[#This Row],[AstSD]]*$E$1+Table2[[#This Row],[StlSD]]*$F$1+Table2[[#This Row],[BlkSD]]*$G$1+Table2[[#This Row],[RbdSD]]*$H$1</f>
        <v>0.80757730508161485</v>
      </c>
    </row>
    <row r="84" spans="1:14" x14ac:dyDescent="0.25">
      <c r="A84" s="3">
        <v>80</v>
      </c>
      <c r="B84" s="3" t="s">
        <v>857</v>
      </c>
      <c r="C84" s="3" t="s">
        <v>33</v>
      </c>
      <c r="D84" s="4">
        <v>6.3</v>
      </c>
      <c r="E84" s="4">
        <v>2.7</v>
      </c>
      <c r="F84" s="4">
        <v>0.6</v>
      </c>
      <c r="G84" s="4">
        <v>1.7</v>
      </c>
      <c r="H84" s="4">
        <v>8.1</v>
      </c>
      <c r="I84" s="6">
        <f>(Table2[[#This Row],[Pts]]-AVERAGE(Table2[Pts]))/_xlfn.STDEV.P(Table2[Pts])</f>
        <v>-0.33173623912915506</v>
      </c>
      <c r="J84" s="6">
        <f>(Table2[[#This Row],[Ast ]]-AVERAGE(Table2[Ast ]))/_xlfn.STDEV.P(Table2[Ast ])</f>
        <v>0.50786963789417783</v>
      </c>
      <c r="K84" s="6">
        <f>(Table2[[#This Row],[Stl ]]-AVERAGE(Table2[Stl ]))/_xlfn.STDEV.P(Table2[Stl ])</f>
        <v>-0.11339604778985048</v>
      </c>
      <c r="L84" s="6">
        <f>(Table2[[#This Row],[Blk ]]-AVERAGE(Table2[Blk ]))/_xlfn.STDEV.P(Table2[Blk ])</f>
        <v>2.9455762812018369</v>
      </c>
      <c r="M84" s="6">
        <f>(Table2[[#This Row],[Rbd]]-AVERAGE(Table2[Rbd]))/_xlfn.STDEV.P(Table2[Rbd])</f>
        <v>1.8824995262587203</v>
      </c>
      <c r="N84" s="6">
        <f>Table2[[#This Row],[PtsSD]]*$D$1+Table2[[#This Row],[AstSD]]*$E$1+Table2[[#This Row],[StlSD]]*$F$1+Table2[[#This Row],[BlkSD]]*$G$1+Table2[[#This Row],[RbdSD]]*$H$1</f>
        <v>0.80337999610363109</v>
      </c>
    </row>
    <row r="85" spans="1:14" x14ac:dyDescent="0.25">
      <c r="A85" s="3">
        <v>81</v>
      </c>
      <c r="B85" s="3" t="s">
        <v>788</v>
      </c>
      <c r="C85" s="3" t="s">
        <v>29</v>
      </c>
      <c r="D85" s="4">
        <v>11.7</v>
      </c>
      <c r="E85" s="4">
        <v>1.1000000000000001</v>
      </c>
      <c r="F85" s="4">
        <v>0.5</v>
      </c>
      <c r="G85" s="4">
        <v>1.8</v>
      </c>
      <c r="H85" s="4">
        <v>6.7</v>
      </c>
      <c r="I85" s="6">
        <f>(Table2[[#This Row],[Pts]]-AVERAGE(Table2[Pts]))/_xlfn.STDEV.P(Table2[Pts])</f>
        <v>0.6511530662331052</v>
      </c>
      <c r="J85" s="6">
        <f>(Table2[[#This Row],[Ast ]]-AVERAGE(Table2[Ast ]))/_xlfn.STDEV.P(Table2[Ast ])</f>
        <v>-0.41501812514897946</v>
      </c>
      <c r="K85" s="6">
        <f>(Table2[[#This Row],[Stl ]]-AVERAGE(Table2[Stl ]))/_xlfn.STDEV.P(Table2[Stl ])</f>
        <v>-0.34683058968360225</v>
      </c>
      <c r="L85" s="6">
        <f>(Table2[[#This Row],[Blk ]]-AVERAGE(Table2[Blk ]))/_xlfn.STDEV.P(Table2[Blk ])</f>
        <v>3.1699490216185122</v>
      </c>
      <c r="M85" s="6">
        <f>(Table2[[#This Row],[Rbd]]-AVERAGE(Table2[Rbd]))/_xlfn.STDEV.P(Table2[Rbd])</f>
        <v>1.304121510429733</v>
      </c>
      <c r="N85" s="6">
        <f>Table2[[#This Row],[PtsSD]]*$D$1+Table2[[#This Row],[AstSD]]*$E$1+Table2[[#This Row],[StlSD]]*$F$1+Table2[[#This Row],[BlkSD]]*$G$1+Table2[[#This Row],[RbdSD]]*$H$1</f>
        <v>0.79663436171631874</v>
      </c>
    </row>
    <row r="86" spans="1:14" x14ac:dyDescent="0.25">
      <c r="A86" s="3">
        <v>82</v>
      </c>
      <c r="B86" s="3" t="s">
        <v>592</v>
      </c>
      <c r="C86" s="3" t="s">
        <v>27</v>
      </c>
      <c r="D86" s="4">
        <v>16.899999999999999</v>
      </c>
      <c r="E86" s="4">
        <v>2.1</v>
      </c>
      <c r="F86" s="4">
        <v>1</v>
      </c>
      <c r="G86" s="4">
        <v>0.6</v>
      </c>
      <c r="H86" s="4">
        <v>4.5999999999999996</v>
      </c>
      <c r="I86" s="6">
        <f>(Table2[[#This Row],[Pts]]-AVERAGE(Table2[Pts]))/_xlfn.STDEV.P(Table2[Pts])</f>
        <v>1.5976390639893558</v>
      </c>
      <c r="J86" s="6">
        <f>(Table2[[#This Row],[Ast ]]-AVERAGE(Table2[Ast ]))/_xlfn.STDEV.P(Table2[Ast ])</f>
        <v>0.1617867267529938</v>
      </c>
      <c r="K86" s="6">
        <f>(Table2[[#This Row],[Stl ]]-AVERAGE(Table2[Stl ]))/_xlfn.STDEV.P(Table2[Stl ])</f>
        <v>0.82034211978515681</v>
      </c>
      <c r="L86" s="6">
        <f>(Table2[[#This Row],[Blk ]]-AVERAGE(Table2[Blk ]))/_xlfn.STDEV.P(Table2[Blk ])</f>
        <v>0.47747613661841365</v>
      </c>
      <c r="M86" s="6">
        <f>(Table2[[#This Row],[Rbd]]-AVERAGE(Table2[Rbd]))/_xlfn.STDEV.P(Table2[Rbd])</f>
        <v>0.43655448668625191</v>
      </c>
      <c r="N86" s="6">
        <f>Table2[[#This Row],[PtsSD]]*$D$1+Table2[[#This Row],[AstSD]]*$E$1+Table2[[#This Row],[StlSD]]*$F$1+Table2[[#This Row],[BlkSD]]*$G$1+Table2[[#This Row],[RbdSD]]*$H$1</f>
        <v>0.79363270034519162</v>
      </c>
    </row>
    <row r="87" spans="1:14" x14ac:dyDescent="0.25">
      <c r="A87" s="3">
        <v>83</v>
      </c>
      <c r="B87" s="3" t="s">
        <v>787</v>
      </c>
      <c r="C87" s="3" t="s">
        <v>44</v>
      </c>
      <c r="D87" s="4">
        <v>11.7</v>
      </c>
      <c r="E87" s="4">
        <v>3.4</v>
      </c>
      <c r="F87" s="4">
        <v>0.7</v>
      </c>
      <c r="G87" s="4">
        <v>0.7</v>
      </c>
      <c r="H87" s="4">
        <v>6.8</v>
      </c>
      <c r="I87" s="6">
        <f>(Table2[[#This Row],[Pts]]-AVERAGE(Table2[Pts]))/_xlfn.STDEV.P(Table2[Pts])</f>
        <v>0.6511530662331052</v>
      </c>
      <c r="J87" s="6">
        <f>(Table2[[#This Row],[Ast ]]-AVERAGE(Table2[Ast ]))/_xlfn.STDEV.P(Table2[Ast ])</f>
        <v>0.91163303422555897</v>
      </c>
      <c r="K87" s="6">
        <f>(Table2[[#This Row],[Stl ]]-AVERAGE(Table2[Stl ]))/_xlfn.STDEV.P(Table2[Stl ])</f>
        <v>0.12003849410390129</v>
      </c>
      <c r="L87" s="6">
        <f>(Table2[[#This Row],[Blk ]]-AVERAGE(Table2[Blk ]))/_xlfn.STDEV.P(Table2[Blk ])</f>
        <v>0.70184887703508847</v>
      </c>
      <c r="M87" s="6">
        <f>(Table2[[#This Row],[Rbd]]-AVERAGE(Table2[Rbd]))/_xlfn.STDEV.P(Table2[Rbd])</f>
        <v>1.3454342258460892</v>
      </c>
      <c r="N87" s="6">
        <f>Table2[[#This Row],[PtsSD]]*$D$1+Table2[[#This Row],[AstSD]]*$E$1+Table2[[#This Row],[StlSD]]*$F$1+Table2[[#This Row],[BlkSD]]*$G$1+Table2[[#This Row],[RbdSD]]*$H$1</f>
        <v>0.77004247755510957</v>
      </c>
    </row>
    <row r="88" spans="1:14" x14ac:dyDescent="0.25">
      <c r="A88" s="3">
        <v>84</v>
      </c>
      <c r="B88" s="3" t="s">
        <v>765</v>
      </c>
      <c r="C88" s="3" t="s">
        <v>60</v>
      </c>
      <c r="D88" s="4">
        <v>15.3</v>
      </c>
      <c r="E88" s="4">
        <v>3.1</v>
      </c>
      <c r="F88" s="4">
        <v>1.2</v>
      </c>
      <c r="G88" s="4">
        <v>0.3</v>
      </c>
      <c r="H88" s="4">
        <v>3.8</v>
      </c>
      <c r="I88" s="6">
        <f>(Table2[[#This Row],[Pts]]-AVERAGE(Table2[Pts]))/_xlfn.STDEV.P(Table2[Pts])</f>
        <v>1.306412603141279</v>
      </c>
      <c r="J88" s="6">
        <f>(Table2[[#This Row],[Ast ]]-AVERAGE(Table2[Ast ]))/_xlfn.STDEV.P(Table2[Ast ])</f>
        <v>0.73859157865496705</v>
      </c>
      <c r="K88" s="6">
        <f>(Table2[[#This Row],[Stl ]]-AVERAGE(Table2[Stl ]))/_xlfn.STDEV.P(Table2[Stl ])</f>
        <v>1.2872112035726604</v>
      </c>
      <c r="L88" s="6">
        <f>(Table2[[#This Row],[Blk ]]-AVERAGE(Table2[Blk ]))/_xlfn.STDEV.P(Table2[Blk ])</f>
        <v>-0.1956420846316109</v>
      </c>
      <c r="M88" s="6">
        <f>(Table2[[#This Row],[Rbd]]-AVERAGE(Table2[Rbd]))/_xlfn.STDEV.P(Table2[Rbd])</f>
        <v>0.10605276335540215</v>
      </c>
      <c r="N88" s="6">
        <f>Table2[[#This Row],[PtsSD]]*$D$1+Table2[[#This Row],[AstSD]]*$E$1+Table2[[#This Row],[StlSD]]*$F$1+Table2[[#This Row],[BlkSD]]*$G$1+Table2[[#This Row],[RbdSD]]*$H$1</f>
        <v>0.72458801718561494</v>
      </c>
    </row>
    <row r="89" spans="1:14" x14ac:dyDescent="0.25">
      <c r="A89" s="3">
        <v>85</v>
      </c>
      <c r="B89" s="3" t="s">
        <v>771</v>
      </c>
      <c r="C89" s="3" t="s">
        <v>41</v>
      </c>
      <c r="D89" s="4">
        <v>14.2</v>
      </c>
      <c r="E89" s="4">
        <v>6.2</v>
      </c>
      <c r="F89" s="4">
        <v>0.7</v>
      </c>
      <c r="G89" s="4">
        <v>0.2</v>
      </c>
      <c r="H89" s="4">
        <v>2.6</v>
      </c>
      <c r="I89" s="6">
        <f>(Table2[[#This Row],[Pts]]-AVERAGE(Table2[Pts]))/_xlfn.STDEV.P(Table2[Pts])</f>
        <v>1.1061944113082258</v>
      </c>
      <c r="J89" s="6">
        <f>(Table2[[#This Row],[Ast ]]-AVERAGE(Table2[Ast ]))/_xlfn.STDEV.P(Table2[Ast ])</f>
        <v>2.526686619551084</v>
      </c>
      <c r="K89" s="6">
        <f>(Table2[[#This Row],[Stl ]]-AVERAGE(Table2[Stl ]))/_xlfn.STDEV.P(Table2[Stl ])</f>
        <v>0.12003849410390129</v>
      </c>
      <c r="L89" s="6">
        <f>(Table2[[#This Row],[Blk ]]-AVERAGE(Table2[Blk ]))/_xlfn.STDEV.P(Table2[Blk ])</f>
        <v>-0.42001482504828569</v>
      </c>
      <c r="M89" s="6">
        <f>(Table2[[#This Row],[Rbd]]-AVERAGE(Table2[Rbd]))/_xlfn.STDEV.P(Table2[Rbd])</f>
        <v>-0.38969982164087252</v>
      </c>
      <c r="N89" s="6">
        <f>Table2[[#This Row],[PtsSD]]*$D$1+Table2[[#This Row],[AstSD]]*$E$1+Table2[[#This Row],[StlSD]]*$F$1+Table2[[#This Row],[BlkSD]]*$G$1+Table2[[#This Row],[RbdSD]]*$H$1</f>
        <v>0.71425923333285235</v>
      </c>
    </row>
    <row r="90" spans="1:14" x14ac:dyDescent="0.25">
      <c r="A90" s="3">
        <v>86</v>
      </c>
      <c r="B90" s="3" t="s">
        <v>641</v>
      </c>
      <c r="C90" s="3" t="s">
        <v>95</v>
      </c>
      <c r="D90" s="4">
        <v>11.7</v>
      </c>
      <c r="E90" s="4">
        <v>2</v>
      </c>
      <c r="F90" s="4">
        <v>1.2</v>
      </c>
      <c r="G90" s="4">
        <v>1.1000000000000001</v>
      </c>
      <c r="H90" s="4">
        <v>4.2</v>
      </c>
      <c r="I90" s="6">
        <f>(Table2[[#This Row],[Pts]]-AVERAGE(Table2[Pts]))/_xlfn.STDEV.P(Table2[Pts])</f>
        <v>0.6511530662331052</v>
      </c>
      <c r="J90" s="6">
        <f>(Table2[[#This Row],[Ast ]]-AVERAGE(Table2[Ast ]))/_xlfn.STDEV.P(Table2[Ast ])</f>
        <v>0.10410624156279642</v>
      </c>
      <c r="K90" s="6">
        <f>(Table2[[#This Row],[Stl ]]-AVERAGE(Table2[Stl ]))/_xlfn.STDEV.P(Table2[Stl ])</f>
        <v>1.2872112035726604</v>
      </c>
      <c r="L90" s="6">
        <f>(Table2[[#This Row],[Blk ]]-AVERAGE(Table2[Blk ]))/_xlfn.STDEV.P(Table2[Blk ])</f>
        <v>1.5993398387017883</v>
      </c>
      <c r="M90" s="6">
        <f>(Table2[[#This Row],[Rbd]]-AVERAGE(Table2[Rbd]))/_xlfn.STDEV.P(Table2[Rbd])</f>
        <v>0.27130362502082722</v>
      </c>
      <c r="N90" s="6">
        <f>Table2[[#This Row],[PtsSD]]*$D$1+Table2[[#This Row],[AstSD]]*$E$1+Table2[[#This Row],[StlSD]]*$F$1+Table2[[#This Row],[BlkSD]]*$G$1+Table2[[#This Row],[RbdSD]]*$H$1</f>
        <v>0.70341054952782356</v>
      </c>
    </row>
    <row r="91" spans="1:14" x14ac:dyDescent="0.25">
      <c r="A91" s="3">
        <v>87</v>
      </c>
      <c r="B91" s="3" t="s">
        <v>670</v>
      </c>
      <c r="C91" s="3" t="s">
        <v>93</v>
      </c>
      <c r="D91" s="4">
        <v>9.5</v>
      </c>
      <c r="E91" s="4">
        <v>5.5</v>
      </c>
      <c r="F91" s="4">
        <v>1</v>
      </c>
      <c r="G91" s="4">
        <v>0.2</v>
      </c>
      <c r="H91" s="4">
        <v>5.0999999999999996</v>
      </c>
      <c r="I91" s="6">
        <f>(Table2[[#This Row],[Pts]]-AVERAGE(Table2[Pts]))/_xlfn.STDEV.P(Table2[Pts])</f>
        <v>0.25071668256699925</v>
      </c>
      <c r="J91" s="6">
        <f>(Table2[[#This Row],[Ast ]]-AVERAGE(Table2[Ast ]))/_xlfn.STDEV.P(Table2[Ast ])</f>
        <v>2.1229232232197028</v>
      </c>
      <c r="K91" s="6">
        <f>(Table2[[#This Row],[Stl ]]-AVERAGE(Table2[Stl ]))/_xlfn.STDEV.P(Table2[Stl ])</f>
        <v>0.82034211978515681</v>
      </c>
      <c r="L91" s="6">
        <f>(Table2[[#This Row],[Blk ]]-AVERAGE(Table2[Blk ]))/_xlfn.STDEV.P(Table2[Blk ])</f>
        <v>-0.42001482504828569</v>
      </c>
      <c r="M91" s="6">
        <f>(Table2[[#This Row],[Rbd]]-AVERAGE(Table2[Rbd]))/_xlfn.STDEV.P(Table2[Rbd])</f>
        <v>0.64311806376803304</v>
      </c>
      <c r="N91" s="6">
        <f>Table2[[#This Row],[PtsSD]]*$D$1+Table2[[#This Row],[AstSD]]*$E$1+Table2[[#This Row],[StlSD]]*$F$1+Table2[[#This Row],[BlkSD]]*$G$1+Table2[[#This Row],[RbdSD]]*$H$1</f>
        <v>0.68847235637817761</v>
      </c>
    </row>
    <row r="92" spans="1:14" x14ac:dyDescent="0.25">
      <c r="A92" s="3">
        <v>88</v>
      </c>
      <c r="B92" s="3" t="s">
        <v>763</v>
      </c>
      <c r="C92" s="3" t="s">
        <v>46</v>
      </c>
      <c r="D92" s="4">
        <v>15.7</v>
      </c>
      <c r="E92" s="4">
        <v>2.4</v>
      </c>
      <c r="F92" s="4">
        <v>1</v>
      </c>
      <c r="G92" s="4">
        <v>0.3</v>
      </c>
      <c r="H92" s="4">
        <v>4.9000000000000004</v>
      </c>
      <c r="I92" s="6">
        <f>(Table2[[#This Row],[Pts]]-AVERAGE(Table2[Pts]))/_xlfn.STDEV.P(Table2[Pts])</f>
        <v>1.3792192183532981</v>
      </c>
      <c r="J92" s="6">
        <f>(Table2[[#This Row],[Ast ]]-AVERAGE(Table2[Ast ]))/_xlfn.STDEV.P(Table2[Ast ])</f>
        <v>0.33482818232358569</v>
      </c>
      <c r="K92" s="6">
        <f>(Table2[[#This Row],[Stl ]]-AVERAGE(Table2[Stl ]))/_xlfn.STDEV.P(Table2[Stl ])</f>
        <v>0.82034211978515681</v>
      </c>
      <c r="L92" s="6">
        <f>(Table2[[#This Row],[Blk ]]-AVERAGE(Table2[Blk ]))/_xlfn.STDEV.P(Table2[Blk ])</f>
        <v>-0.1956420846316109</v>
      </c>
      <c r="M92" s="6">
        <f>(Table2[[#This Row],[Rbd]]-AVERAGE(Table2[Rbd]))/_xlfn.STDEV.P(Table2[Rbd])</f>
        <v>0.56049263293532092</v>
      </c>
      <c r="N92" s="6">
        <f>Table2[[#This Row],[PtsSD]]*$D$1+Table2[[#This Row],[AstSD]]*$E$1+Table2[[#This Row],[StlSD]]*$F$1+Table2[[#This Row],[BlkSD]]*$G$1+Table2[[#This Row],[RbdSD]]*$H$1</f>
        <v>0.68653493383080266</v>
      </c>
    </row>
    <row r="93" spans="1:14" x14ac:dyDescent="0.25">
      <c r="A93" s="3">
        <v>89</v>
      </c>
      <c r="B93" s="3" t="s">
        <v>634</v>
      </c>
      <c r="C93" s="3" t="s">
        <v>39</v>
      </c>
      <c r="D93" s="4">
        <v>12</v>
      </c>
      <c r="E93" s="4">
        <v>0.5</v>
      </c>
      <c r="F93" s="4">
        <v>0.4</v>
      </c>
      <c r="G93" s="4">
        <v>1.2</v>
      </c>
      <c r="H93" s="4">
        <v>8.6999999999999993</v>
      </c>
      <c r="I93" s="6">
        <f>(Table2[[#This Row],[Pts]]-AVERAGE(Table2[Pts]))/_xlfn.STDEV.P(Table2[Pts])</f>
        <v>0.70575802764211981</v>
      </c>
      <c r="J93" s="6">
        <f>(Table2[[#This Row],[Ast ]]-AVERAGE(Table2[Ast ]))/_xlfn.STDEV.P(Table2[Ast ])</f>
        <v>-0.76110103629016346</v>
      </c>
      <c r="K93" s="6">
        <f>(Table2[[#This Row],[Stl ]]-AVERAGE(Table2[Stl ]))/_xlfn.STDEV.P(Table2[Stl ])</f>
        <v>-0.58026513157735393</v>
      </c>
      <c r="L93" s="6">
        <f>(Table2[[#This Row],[Blk ]]-AVERAGE(Table2[Blk ]))/_xlfn.STDEV.P(Table2[Blk ])</f>
        <v>1.8237125791184627</v>
      </c>
      <c r="M93" s="6">
        <f>(Table2[[#This Row],[Rbd]]-AVERAGE(Table2[Rbd]))/_xlfn.STDEV.P(Table2[Rbd])</f>
        <v>2.1303758187568573</v>
      </c>
      <c r="N93" s="6">
        <f>Table2[[#This Row],[PtsSD]]*$D$1+Table2[[#This Row],[AstSD]]*$E$1+Table2[[#This Row],[StlSD]]*$F$1+Table2[[#This Row],[BlkSD]]*$G$1+Table2[[#This Row],[RbdSD]]*$H$1</f>
        <v>0.67209948191714108</v>
      </c>
    </row>
    <row r="94" spans="1:14" x14ac:dyDescent="0.25">
      <c r="A94" s="3">
        <v>90</v>
      </c>
      <c r="B94" s="3" t="s">
        <v>602</v>
      </c>
      <c r="C94" s="3" t="s">
        <v>21</v>
      </c>
      <c r="D94" s="4">
        <v>15.5</v>
      </c>
      <c r="E94" s="4">
        <v>0.7</v>
      </c>
      <c r="F94" s="4">
        <v>0.5</v>
      </c>
      <c r="G94" s="4">
        <v>0.4</v>
      </c>
      <c r="H94" s="4">
        <v>8.9</v>
      </c>
      <c r="I94" s="6">
        <f>(Table2[[#This Row],[Pts]]-AVERAGE(Table2[Pts]))/_xlfn.STDEV.P(Table2[Pts])</f>
        <v>1.3428159107472886</v>
      </c>
      <c r="J94" s="6">
        <f>(Table2[[#This Row],[Ast ]]-AVERAGE(Table2[Ast ]))/_xlfn.STDEV.P(Table2[Ast ])</f>
        <v>-0.64574006590976885</v>
      </c>
      <c r="K94" s="6">
        <f>(Table2[[#This Row],[Stl ]]-AVERAGE(Table2[Stl ]))/_xlfn.STDEV.P(Table2[Stl ])</f>
        <v>-0.34683058968360225</v>
      </c>
      <c r="L94" s="6">
        <f>(Table2[[#This Row],[Blk ]]-AVERAGE(Table2[Blk ]))/_xlfn.STDEV.P(Table2[Blk ])</f>
        <v>2.8730655785064042E-2</v>
      </c>
      <c r="M94" s="6">
        <f>(Table2[[#This Row],[Rbd]]-AVERAGE(Table2[Rbd]))/_xlfn.STDEV.P(Table2[Rbd])</f>
        <v>2.2130012495895706</v>
      </c>
      <c r="N94" s="6">
        <f>Table2[[#This Row],[PtsSD]]*$D$1+Table2[[#This Row],[AstSD]]*$E$1+Table2[[#This Row],[StlSD]]*$F$1+Table2[[#This Row],[BlkSD]]*$G$1+Table2[[#This Row],[RbdSD]]*$H$1</f>
        <v>0.66858201987536614</v>
      </c>
    </row>
    <row r="95" spans="1:14" x14ac:dyDescent="0.25">
      <c r="A95" s="3">
        <v>91</v>
      </c>
      <c r="B95" s="3" t="s">
        <v>759</v>
      </c>
      <c r="C95" s="3" t="s">
        <v>35</v>
      </c>
      <c r="D95" s="4">
        <v>15.9</v>
      </c>
      <c r="E95" s="4">
        <v>2.2999999999999998</v>
      </c>
      <c r="F95" s="4">
        <v>1.3</v>
      </c>
      <c r="G95" s="4">
        <v>0.2</v>
      </c>
      <c r="H95" s="4">
        <v>3.7</v>
      </c>
      <c r="I95" s="6">
        <f>(Table2[[#This Row],[Pts]]-AVERAGE(Table2[Pts]))/_xlfn.STDEV.P(Table2[Pts])</f>
        <v>1.415622525959308</v>
      </c>
      <c r="J95" s="6">
        <f>(Table2[[#This Row],[Ast ]]-AVERAGE(Table2[Ast ]))/_xlfn.STDEV.P(Table2[Ast ])</f>
        <v>0.27714769713338827</v>
      </c>
      <c r="K95" s="6">
        <f>(Table2[[#This Row],[Stl ]]-AVERAGE(Table2[Stl ]))/_xlfn.STDEV.P(Table2[Stl ])</f>
        <v>1.5206457454664124</v>
      </c>
      <c r="L95" s="6">
        <f>(Table2[[#This Row],[Blk ]]-AVERAGE(Table2[Blk ]))/_xlfn.STDEV.P(Table2[Blk ])</f>
        <v>-0.42001482504828569</v>
      </c>
      <c r="M95" s="6">
        <f>(Table2[[#This Row],[Rbd]]-AVERAGE(Table2[Rbd]))/_xlfn.STDEV.P(Table2[Rbd])</f>
        <v>6.4740047939046058E-2</v>
      </c>
      <c r="N95" s="6">
        <f>Table2[[#This Row],[PtsSD]]*$D$1+Table2[[#This Row],[AstSD]]*$E$1+Table2[[#This Row],[StlSD]]*$F$1+Table2[[#This Row],[BlkSD]]*$G$1+Table2[[#This Row],[RbdSD]]*$H$1</f>
        <v>0.65815894486499826</v>
      </c>
    </row>
    <row r="96" spans="1:14" x14ac:dyDescent="0.25">
      <c r="A96" s="3">
        <v>92</v>
      </c>
      <c r="B96" s="3" t="s">
        <v>589</v>
      </c>
      <c r="C96" s="3" t="s">
        <v>46</v>
      </c>
      <c r="D96" s="4">
        <v>17.3</v>
      </c>
      <c r="E96" s="4">
        <v>1.9</v>
      </c>
      <c r="F96" s="4">
        <v>0.5</v>
      </c>
      <c r="G96" s="4">
        <v>0.4</v>
      </c>
      <c r="H96" s="4">
        <v>5.9</v>
      </c>
      <c r="I96" s="6">
        <f>(Table2[[#This Row],[Pts]]-AVERAGE(Table2[Pts]))/_xlfn.STDEV.P(Table2[Pts])</f>
        <v>1.6704456792013755</v>
      </c>
      <c r="J96" s="6">
        <f>(Table2[[#This Row],[Ast ]]-AVERAGE(Table2[Ast ]))/_xlfn.STDEV.P(Table2[Ast ])</f>
        <v>4.642575637259904E-2</v>
      </c>
      <c r="K96" s="6">
        <f>(Table2[[#This Row],[Stl ]]-AVERAGE(Table2[Stl ]))/_xlfn.STDEV.P(Table2[Stl ])</f>
        <v>-0.34683058968360225</v>
      </c>
      <c r="L96" s="6">
        <f>(Table2[[#This Row],[Blk ]]-AVERAGE(Table2[Blk ]))/_xlfn.STDEV.P(Table2[Blk ])</f>
        <v>2.8730655785064042E-2</v>
      </c>
      <c r="M96" s="6">
        <f>(Table2[[#This Row],[Rbd]]-AVERAGE(Table2[Rbd]))/_xlfn.STDEV.P(Table2[Rbd])</f>
        <v>0.97361978709888319</v>
      </c>
      <c r="N96" s="6">
        <f>Table2[[#This Row],[PtsSD]]*$D$1+Table2[[#This Row],[AstSD]]*$E$1+Table2[[#This Row],[StlSD]]*$F$1+Table2[[#This Row],[BlkSD]]*$G$1+Table2[[#This Row],[RbdSD]]*$H$1</f>
        <v>0.65742782236992836</v>
      </c>
    </row>
    <row r="97" spans="1:14" x14ac:dyDescent="0.25">
      <c r="A97" s="3">
        <v>93</v>
      </c>
      <c r="B97" s="3" t="s">
        <v>792</v>
      </c>
      <c r="C97" s="3" t="s">
        <v>74</v>
      </c>
      <c r="D97" s="4">
        <v>11</v>
      </c>
      <c r="E97" s="4">
        <v>4</v>
      </c>
      <c r="F97" s="4">
        <v>1.5</v>
      </c>
      <c r="G97" s="4">
        <v>0</v>
      </c>
      <c r="H97" s="4">
        <v>4.5</v>
      </c>
      <c r="I97" s="6">
        <f>(Table2[[#This Row],[Pts]]-AVERAGE(Table2[Pts]))/_xlfn.STDEV.P(Table2[Pts])</f>
        <v>0.52374148961207156</v>
      </c>
      <c r="J97" s="6">
        <f>(Table2[[#This Row],[Ast ]]-AVERAGE(Table2[Ast ]))/_xlfn.STDEV.P(Table2[Ast ])</f>
        <v>1.2577159453667428</v>
      </c>
      <c r="K97" s="6">
        <f>(Table2[[#This Row],[Stl ]]-AVERAGE(Table2[Stl ]))/_xlfn.STDEV.P(Table2[Stl ])</f>
        <v>1.9875148292539158</v>
      </c>
      <c r="L97" s="6">
        <f>(Table2[[#This Row],[Blk ]]-AVERAGE(Table2[Blk ]))/_xlfn.STDEV.P(Table2[Blk ])</f>
        <v>-0.86876030588163544</v>
      </c>
      <c r="M97" s="6">
        <f>(Table2[[#This Row],[Rbd]]-AVERAGE(Table2[Rbd]))/_xlfn.STDEV.P(Table2[Rbd])</f>
        <v>0.39524177126989585</v>
      </c>
      <c r="N97" s="6">
        <f>Table2[[#This Row],[PtsSD]]*$D$1+Table2[[#This Row],[AstSD]]*$E$1+Table2[[#This Row],[StlSD]]*$F$1+Table2[[#This Row],[BlkSD]]*$G$1+Table2[[#This Row],[RbdSD]]*$H$1</f>
        <v>0.65552716871679129</v>
      </c>
    </row>
    <row r="98" spans="1:14" x14ac:dyDescent="0.25">
      <c r="A98" s="3">
        <v>94</v>
      </c>
      <c r="B98" s="3" t="s">
        <v>748</v>
      </c>
      <c r="C98" s="3" t="s">
        <v>27</v>
      </c>
      <c r="D98" s="4">
        <v>20</v>
      </c>
      <c r="E98" s="4">
        <v>2.2999999999999998</v>
      </c>
      <c r="F98" s="4">
        <v>0.8</v>
      </c>
      <c r="G98" s="4">
        <v>0</v>
      </c>
      <c r="H98" s="4">
        <v>3.6</v>
      </c>
      <c r="I98" s="6">
        <f>(Table2[[#This Row],[Pts]]-AVERAGE(Table2[Pts]))/_xlfn.STDEV.P(Table2[Pts])</f>
        <v>2.1618903318825056</v>
      </c>
      <c r="J98" s="6">
        <f>(Table2[[#This Row],[Ast ]]-AVERAGE(Table2[Ast ]))/_xlfn.STDEV.P(Table2[Ast ])</f>
        <v>0.27714769713338827</v>
      </c>
      <c r="K98" s="6">
        <f>(Table2[[#This Row],[Stl ]]-AVERAGE(Table2[Stl ]))/_xlfn.STDEV.P(Table2[Stl ])</f>
        <v>0.35347303599765328</v>
      </c>
      <c r="L98" s="6">
        <f>(Table2[[#This Row],[Blk ]]-AVERAGE(Table2[Blk ]))/_xlfn.STDEV.P(Table2[Blk ])</f>
        <v>-0.86876030588163544</v>
      </c>
      <c r="M98" s="6">
        <f>(Table2[[#This Row],[Rbd]]-AVERAGE(Table2[Rbd]))/_xlfn.STDEV.P(Table2[Rbd])</f>
        <v>2.3427332522689789E-2</v>
      </c>
      <c r="N98" s="6">
        <f>Table2[[#This Row],[PtsSD]]*$D$1+Table2[[#This Row],[AstSD]]*$E$1+Table2[[#This Row],[StlSD]]*$F$1+Table2[[#This Row],[BlkSD]]*$G$1+Table2[[#This Row],[RbdSD]]*$H$1</f>
        <v>0.63138901501336986</v>
      </c>
    </row>
    <row r="99" spans="1:14" x14ac:dyDescent="0.25">
      <c r="A99" s="3">
        <v>95</v>
      </c>
      <c r="B99" s="3" t="s">
        <v>609</v>
      </c>
      <c r="C99" s="3" t="s">
        <v>53</v>
      </c>
      <c r="D99" s="4">
        <v>14.4</v>
      </c>
      <c r="E99" s="4">
        <v>3.7</v>
      </c>
      <c r="F99" s="4">
        <v>0.7</v>
      </c>
      <c r="G99" s="4">
        <v>0.2</v>
      </c>
      <c r="H99" s="4">
        <v>4.8</v>
      </c>
      <c r="I99" s="6">
        <f>(Table2[[#This Row],[Pts]]-AVERAGE(Table2[Pts]))/_xlfn.STDEV.P(Table2[Pts])</f>
        <v>1.1425977189142356</v>
      </c>
      <c r="J99" s="6">
        <f>(Table2[[#This Row],[Ast ]]-AVERAGE(Table2[Ast ]))/_xlfn.STDEV.P(Table2[Ast ])</f>
        <v>1.0846744897961511</v>
      </c>
      <c r="K99" s="6">
        <f>(Table2[[#This Row],[Stl ]]-AVERAGE(Table2[Stl ]))/_xlfn.STDEV.P(Table2[Stl ])</f>
        <v>0.12003849410390129</v>
      </c>
      <c r="L99" s="6">
        <f>(Table2[[#This Row],[Blk ]]-AVERAGE(Table2[Blk ]))/_xlfn.STDEV.P(Table2[Blk ])</f>
        <v>-0.42001482504828569</v>
      </c>
      <c r="M99" s="6">
        <f>(Table2[[#This Row],[Rbd]]-AVERAGE(Table2[Rbd]))/_xlfn.STDEV.P(Table2[Rbd])</f>
        <v>0.51917991751896442</v>
      </c>
      <c r="N99" s="6">
        <f>Table2[[#This Row],[PtsSD]]*$D$1+Table2[[#This Row],[AstSD]]*$E$1+Table2[[#This Row],[StlSD]]*$F$1+Table2[[#This Row],[BlkSD]]*$G$1+Table2[[#This Row],[RbdSD]]*$H$1</f>
        <v>0.61855374749563619</v>
      </c>
    </row>
    <row r="100" spans="1:14" x14ac:dyDescent="0.25">
      <c r="A100" s="3">
        <v>96</v>
      </c>
      <c r="B100" s="3" t="s">
        <v>618</v>
      </c>
      <c r="C100" s="3" t="s">
        <v>80</v>
      </c>
      <c r="D100" s="4">
        <v>13.4</v>
      </c>
      <c r="E100" s="4">
        <v>2.2999999999999998</v>
      </c>
      <c r="F100" s="4">
        <v>1.5</v>
      </c>
      <c r="G100" s="4">
        <v>0.1</v>
      </c>
      <c r="H100" s="4">
        <v>4.4000000000000004</v>
      </c>
      <c r="I100" s="6">
        <f>(Table2[[#This Row],[Pts]]-AVERAGE(Table2[Pts]))/_xlfn.STDEV.P(Table2[Pts])</f>
        <v>0.96058118088418742</v>
      </c>
      <c r="J100" s="6">
        <f>(Table2[[#This Row],[Ast ]]-AVERAGE(Table2[Ast ]))/_xlfn.STDEV.P(Table2[Ast ])</f>
        <v>0.27714769713338827</v>
      </c>
      <c r="K100" s="6">
        <f>(Table2[[#This Row],[Stl ]]-AVERAGE(Table2[Stl ]))/_xlfn.STDEV.P(Table2[Stl ])</f>
        <v>1.9875148292539158</v>
      </c>
      <c r="L100" s="6">
        <f>(Table2[[#This Row],[Blk ]]-AVERAGE(Table2[Blk ]))/_xlfn.STDEV.P(Table2[Blk ])</f>
        <v>-0.64438756546496068</v>
      </c>
      <c r="M100" s="6">
        <f>(Table2[[#This Row],[Rbd]]-AVERAGE(Table2[Rbd]))/_xlfn.STDEV.P(Table2[Rbd])</f>
        <v>0.35392905585353979</v>
      </c>
      <c r="N100" s="6">
        <f>Table2[[#This Row],[PtsSD]]*$D$1+Table2[[#This Row],[AstSD]]*$E$1+Table2[[#This Row],[StlSD]]*$F$1+Table2[[#This Row],[BlkSD]]*$G$1+Table2[[#This Row],[RbdSD]]*$H$1</f>
        <v>0.61585879443098512</v>
      </c>
    </row>
    <row r="101" spans="1:14" x14ac:dyDescent="0.25">
      <c r="A101" s="3">
        <v>97</v>
      </c>
      <c r="B101" s="3" t="s">
        <v>756</v>
      </c>
      <c r="C101" s="3" t="s">
        <v>93</v>
      </c>
      <c r="D101" s="4">
        <v>16.399999999999999</v>
      </c>
      <c r="E101" s="4">
        <v>4.2</v>
      </c>
      <c r="F101" s="4">
        <v>0.9</v>
      </c>
      <c r="G101" s="4">
        <v>0.1</v>
      </c>
      <c r="H101" s="4">
        <v>2.2999999999999998</v>
      </c>
      <c r="I101" s="6">
        <f>(Table2[[#This Row],[Pts]]-AVERAGE(Table2[Pts]))/_xlfn.STDEV.P(Table2[Pts])</f>
        <v>1.5066307949743318</v>
      </c>
      <c r="J101" s="6">
        <f>(Table2[[#This Row],[Ast ]]-AVERAGE(Table2[Ast ]))/_xlfn.STDEV.P(Table2[Ast ])</f>
        <v>1.3730769157471376</v>
      </c>
      <c r="K101" s="6">
        <f>(Table2[[#This Row],[Stl ]]-AVERAGE(Table2[Stl ]))/_xlfn.STDEV.P(Table2[Stl ])</f>
        <v>0.58690757789140502</v>
      </c>
      <c r="L101" s="6">
        <f>(Table2[[#This Row],[Blk ]]-AVERAGE(Table2[Blk ]))/_xlfn.STDEV.P(Table2[Blk ])</f>
        <v>-0.64438756546496068</v>
      </c>
      <c r="M101" s="6">
        <f>(Table2[[#This Row],[Rbd]]-AVERAGE(Table2[Rbd]))/_xlfn.STDEV.P(Table2[Rbd])</f>
        <v>-0.51363796788994132</v>
      </c>
      <c r="N101" s="6">
        <f>Table2[[#This Row],[PtsSD]]*$D$1+Table2[[#This Row],[AstSD]]*$E$1+Table2[[#This Row],[StlSD]]*$F$1+Table2[[#This Row],[BlkSD]]*$G$1+Table2[[#This Row],[RbdSD]]*$H$1</f>
        <v>0.61525502992770553</v>
      </c>
    </row>
    <row r="102" spans="1:14" x14ac:dyDescent="0.25">
      <c r="A102" s="3">
        <v>98</v>
      </c>
      <c r="B102" s="3" t="s">
        <v>616</v>
      </c>
      <c r="C102" s="3" t="s">
        <v>76</v>
      </c>
      <c r="D102" s="4">
        <v>13.5</v>
      </c>
      <c r="E102" s="4">
        <v>1.5</v>
      </c>
      <c r="F102" s="4">
        <v>1.4</v>
      </c>
      <c r="G102" s="4">
        <v>0.4</v>
      </c>
      <c r="H102" s="4">
        <v>4.5</v>
      </c>
      <c r="I102" s="6">
        <f>(Table2[[#This Row],[Pts]]-AVERAGE(Table2[Pts]))/_xlfn.STDEV.P(Table2[Pts])</f>
        <v>0.97878283468719218</v>
      </c>
      <c r="J102" s="6">
        <f>(Table2[[#This Row],[Ast ]]-AVERAGE(Table2[Ast ]))/_xlfn.STDEV.P(Table2[Ast ])</f>
        <v>-0.1842961843881902</v>
      </c>
      <c r="K102" s="6">
        <f>(Table2[[#This Row],[Stl ]]-AVERAGE(Table2[Stl ]))/_xlfn.STDEV.P(Table2[Stl ])</f>
        <v>1.7540802873601637</v>
      </c>
      <c r="L102" s="6">
        <f>(Table2[[#This Row],[Blk ]]-AVERAGE(Table2[Blk ]))/_xlfn.STDEV.P(Table2[Blk ])</f>
        <v>2.8730655785064042E-2</v>
      </c>
      <c r="M102" s="6">
        <f>(Table2[[#This Row],[Rbd]]-AVERAGE(Table2[Rbd]))/_xlfn.STDEV.P(Table2[Rbd])</f>
        <v>0.39524177126989585</v>
      </c>
      <c r="N102" s="6">
        <f>Table2[[#This Row],[PtsSD]]*$D$1+Table2[[#This Row],[AstSD]]*$E$1+Table2[[#This Row],[StlSD]]*$F$1+Table2[[#This Row],[BlkSD]]*$G$1+Table2[[#This Row],[RbdSD]]*$H$1</f>
        <v>0.60324560925428283</v>
      </c>
    </row>
    <row r="103" spans="1:14" x14ac:dyDescent="0.25">
      <c r="A103" s="3">
        <v>99</v>
      </c>
      <c r="B103" s="3" t="s">
        <v>651</v>
      </c>
      <c r="C103" s="3" t="s">
        <v>44</v>
      </c>
      <c r="D103" s="4">
        <v>10.6</v>
      </c>
      <c r="E103" s="4">
        <v>1.1000000000000001</v>
      </c>
      <c r="F103" s="4">
        <v>0.2</v>
      </c>
      <c r="G103" s="4">
        <v>1.6</v>
      </c>
      <c r="H103" s="4">
        <v>7.1</v>
      </c>
      <c r="I103" s="6">
        <f>(Table2[[#This Row],[Pts]]-AVERAGE(Table2[Pts]))/_xlfn.STDEV.P(Table2[Pts])</f>
        <v>0.45093487440005225</v>
      </c>
      <c r="J103" s="6">
        <f>(Table2[[#This Row],[Ast ]]-AVERAGE(Table2[Ast ]))/_xlfn.STDEV.P(Table2[Ast ])</f>
        <v>-0.41501812514897946</v>
      </c>
      <c r="K103" s="6">
        <f>(Table2[[#This Row],[Stl ]]-AVERAGE(Table2[Stl ]))/_xlfn.STDEV.P(Table2[Stl ])</f>
        <v>-1.0471342153648575</v>
      </c>
      <c r="L103" s="6">
        <f>(Table2[[#This Row],[Blk ]]-AVERAGE(Table2[Blk ]))/_xlfn.STDEV.P(Table2[Blk ])</f>
        <v>2.7212035407851625</v>
      </c>
      <c r="M103" s="6">
        <f>(Table2[[#This Row],[Rbd]]-AVERAGE(Table2[Rbd]))/_xlfn.STDEV.P(Table2[Rbd])</f>
        <v>1.4693723720951577</v>
      </c>
      <c r="N103" s="6">
        <f>Table2[[#This Row],[PtsSD]]*$D$1+Table2[[#This Row],[AstSD]]*$E$1+Table2[[#This Row],[StlSD]]*$F$1+Table2[[#This Row],[BlkSD]]*$G$1+Table2[[#This Row],[RbdSD]]*$H$1</f>
        <v>0.59726171052229704</v>
      </c>
    </row>
    <row r="104" spans="1:14" x14ac:dyDescent="0.25">
      <c r="A104" s="3">
        <v>100</v>
      </c>
      <c r="B104" s="3" t="s">
        <v>786</v>
      </c>
      <c r="C104" s="3" t="s">
        <v>23</v>
      </c>
      <c r="D104" s="4">
        <v>11.8</v>
      </c>
      <c r="E104" s="4">
        <v>3.3</v>
      </c>
      <c r="F104" s="4">
        <v>1.2</v>
      </c>
      <c r="G104" s="4">
        <v>0.3</v>
      </c>
      <c r="H104" s="4">
        <v>4.2</v>
      </c>
      <c r="I104" s="6">
        <f>(Table2[[#This Row],[Pts]]-AVERAGE(Table2[Pts]))/_xlfn.STDEV.P(Table2[Pts])</f>
        <v>0.6693547200361103</v>
      </c>
      <c r="J104" s="6">
        <f>(Table2[[#This Row],[Ast ]]-AVERAGE(Table2[Ast ]))/_xlfn.STDEV.P(Table2[Ast ])</f>
        <v>0.85395254903536155</v>
      </c>
      <c r="K104" s="6">
        <f>(Table2[[#This Row],[Stl ]]-AVERAGE(Table2[Stl ]))/_xlfn.STDEV.P(Table2[Stl ])</f>
        <v>1.2872112035726604</v>
      </c>
      <c r="L104" s="6">
        <f>(Table2[[#This Row],[Blk ]]-AVERAGE(Table2[Blk ]))/_xlfn.STDEV.P(Table2[Blk ])</f>
        <v>-0.1956420846316109</v>
      </c>
      <c r="M104" s="6">
        <f>(Table2[[#This Row],[Rbd]]-AVERAGE(Table2[Rbd]))/_xlfn.STDEV.P(Table2[Rbd])</f>
        <v>0.27130362502082722</v>
      </c>
      <c r="N104" s="6">
        <f>Table2[[#This Row],[PtsSD]]*$D$1+Table2[[#This Row],[AstSD]]*$E$1+Table2[[#This Row],[StlSD]]*$F$1+Table2[[#This Row],[BlkSD]]*$G$1+Table2[[#This Row],[RbdSD]]*$H$1</f>
        <v>0.58959301866322822</v>
      </c>
    </row>
    <row r="105" spans="1:14" x14ac:dyDescent="0.25">
      <c r="A105" s="3">
        <v>101</v>
      </c>
      <c r="B105" s="3" t="s">
        <v>636</v>
      </c>
      <c r="C105" s="3" t="s">
        <v>74</v>
      </c>
      <c r="D105" s="4">
        <v>12</v>
      </c>
      <c r="E105" s="4">
        <v>1.5</v>
      </c>
      <c r="F105" s="4">
        <v>0.5</v>
      </c>
      <c r="G105" s="4">
        <v>0.7</v>
      </c>
      <c r="H105" s="4">
        <v>7.9</v>
      </c>
      <c r="I105" s="6">
        <f>(Table2[[#This Row],[Pts]]-AVERAGE(Table2[Pts]))/_xlfn.STDEV.P(Table2[Pts])</f>
        <v>0.70575802764211981</v>
      </c>
      <c r="J105" s="6">
        <f>(Table2[[#This Row],[Ast ]]-AVERAGE(Table2[Ast ]))/_xlfn.STDEV.P(Table2[Ast ])</f>
        <v>-0.1842961843881902</v>
      </c>
      <c r="K105" s="6">
        <f>(Table2[[#This Row],[Stl ]]-AVERAGE(Table2[Stl ]))/_xlfn.STDEV.P(Table2[Stl ])</f>
        <v>-0.34683058968360225</v>
      </c>
      <c r="L105" s="6">
        <f>(Table2[[#This Row],[Blk ]]-AVERAGE(Table2[Blk ]))/_xlfn.STDEV.P(Table2[Blk ])</f>
        <v>0.70184887703508847</v>
      </c>
      <c r="M105" s="6">
        <f>(Table2[[#This Row],[Rbd]]-AVERAGE(Table2[Rbd]))/_xlfn.STDEV.P(Table2[Rbd])</f>
        <v>1.7998740954260082</v>
      </c>
      <c r="N105" s="6">
        <f>Table2[[#This Row],[PtsSD]]*$D$1+Table2[[#This Row],[AstSD]]*$E$1+Table2[[#This Row],[StlSD]]*$F$1+Table2[[#This Row],[BlkSD]]*$G$1+Table2[[#This Row],[RbdSD]]*$H$1</f>
        <v>0.58809573360292255</v>
      </c>
    </row>
    <row r="106" spans="1:14" x14ac:dyDescent="0.25">
      <c r="A106" s="3">
        <v>102</v>
      </c>
      <c r="B106" s="3" t="s">
        <v>648</v>
      </c>
      <c r="C106" s="3" t="s">
        <v>74</v>
      </c>
      <c r="D106" s="4">
        <v>11.2</v>
      </c>
      <c r="E106" s="4">
        <v>4.5999999999999996</v>
      </c>
      <c r="F106" s="4">
        <v>1.1000000000000001</v>
      </c>
      <c r="G106" s="4">
        <v>0.4</v>
      </c>
      <c r="H106" s="4">
        <v>2.6</v>
      </c>
      <c r="I106" s="6">
        <f>(Table2[[#This Row],[Pts]]-AVERAGE(Table2[Pts]))/_xlfn.STDEV.P(Table2[Pts])</f>
        <v>0.56014479721808108</v>
      </c>
      <c r="J106" s="6">
        <f>(Table2[[#This Row],[Ast ]]-AVERAGE(Table2[Ast ]))/_xlfn.STDEV.P(Table2[Ast ])</f>
        <v>1.6037988565079266</v>
      </c>
      <c r="K106" s="6">
        <f>(Table2[[#This Row],[Stl ]]-AVERAGE(Table2[Stl ]))/_xlfn.STDEV.P(Table2[Stl ])</f>
        <v>1.0537766616789088</v>
      </c>
      <c r="L106" s="6">
        <f>(Table2[[#This Row],[Blk ]]-AVERAGE(Table2[Blk ]))/_xlfn.STDEV.P(Table2[Blk ])</f>
        <v>2.8730655785064042E-2</v>
      </c>
      <c r="M106" s="6">
        <f>(Table2[[#This Row],[Rbd]]-AVERAGE(Table2[Rbd]))/_xlfn.STDEV.P(Table2[Rbd])</f>
        <v>-0.38969982164087252</v>
      </c>
      <c r="N106" s="6">
        <f>Table2[[#This Row],[PtsSD]]*$D$1+Table2[[#This Row],[AstSD]]*$E$1+Table2[[#This Row],[StlSD]]*$F$1+Table2[[#This Row],[BlkSD]]*$G$1+Table2[[#This Row],[RbdSD]]*$H$1</f>
        <v>0.57323934375843111</v>
      </c>
    </row>
    <row r="107" spans="1:14" x14ac:dyDescent="0.25">
      <c r="A107" s="3">
        <v>103</v>
      </c>
      <c r="B107" s="3" t="s">
        <v>818</v>
      </c>
      <c r="C107" s="3" t="s">
        <v>86</v>
      </c>
      <c r="D107" s="4">
        <v>8.6</v>
      </c>
      <c r="E107" s="4">
        <v>1.4</v>
      </c>
      <c r="F107" s="4">
        <v>2</v>
      </c>
      <c r="G107" s="4">
        <v>0.5</v>
      </c>
      <c r="H107" s="4">
        <v>4.4000000000000004</v>
      </c>
      <c r="I107" s="6">
        <f>(Table2[[#This Row],[Pts]]-AVERAGE(Table2[Pts]))/_xlfn.STDEV.P(Table2[Pts])</f>
        <v>8.6901798339955802E-2</v>
      </c>
      <c r="J107" s="6">
        <f>(Table2[[#This Row],[Ast ]]-AVERAGE(Table2[Ast ]))/_xlfn.STDEV.P(Table2[Ast ])</f>
        <v>-0.24197666957838759</v>
      </c>
      <c r="K107" s="6">
        <f>(Table2[[#This Row],[Stl ]]-AVERAGE(Table2[Stl ]))/_xlfn.STDEV.P(Table2[Stl ])</f>
        <v>3.1546875387226745</v>
      </c>
      <c r="L107" s="6">
        <f>(Table2[[#This Row],[Blk ]]-AVERAGE(Table2[Blk ]))/_xlfn.STDEV.P(Table2[Blk ])</f>
        <v>0.25310339620173883</v>
      </c>
      <c r="M107" s="6">
        <f>(Table2[[#This Row],[Rbd]]-AVERAGE(Table2[Rbd]))/_xlfn.STDEV.P(Table2[Rbd])</f>
        <v>0.35392905585353979</v>
      </c>
      <c r="N107" s="6">
        <f>Table2[[#This Row],[PtsSD]]*$D$1+Table2[[#This Row],[AstSD]]*$E$1+Table2[[#This Row],[StlSD]]*$F$1+Table2[[#This Row],[BlkSD]]*$G$1+Table2[[#This Row],[RbdSD]]*$H$1</f>
        <v>0.55962965699567913</v>
      </c>
    </row>
    <row r="108" spans="1:14" x14ac:dyDescent="0.25">
      <c r="A108" s="3">
        <v>104</v>
      </c>
      <c r="B108" s="3" t="s">
        <v>624</v>
      </c>
      <c r="C108" s="3" t="s">
        <v>67</v>
      </c>
      <c r="D108" s="4">
        <v>12.6</v>
      </c>
      <c r="E108" s="4">
        <v>1.7</v>
      </c>
      <c r="F108" s="4">
        <v>1.3</v>
      </c>
      <c r="G108" s="4">
        <v>0.2</v>
      </c>
      <c r="H108" s="4">
        <v>5.3</v>
      </c>
      <c r="I108" s="6">
        <f>(Table2[[#This Row],[Pts]]-AVERAGE(Table2[Pts]))/_xlfn.STDEV.P(Table2[Pts])</f>
        <v>0.81496795046014869</v>
      </c>
      <c r="J108" s="6">
        <f>(Table2[[#This Row],[Ast ]]-AVERAGE(Table2[Ast ]))/_xlfn.STDEV.P(Table2[Ast ])</f>
        <v>-6.8935214007795592E-2</v>
      </c>
      <c r="K108" s="6">
        <f>(Table2[[#This Row],[Stl ]]-AVERAGE(Table2[Stl ]))/_xlfn.STDEV.P(Table2[Stl ])</f>
        <v>1.5206457454664124</v>
      </c>
      <c r="L108" s="6">
        <f>(Table2[[#This Row],[Blk ]]-AVERAGE(Table2[Blk ]))/_xlfn.STDEV.P(Table2[Blk ])</f>
        <v>-0.42001482504828569</v>
      </c>
      <c r="M108" s="6">
        <f>(Table2[[#This Row],[Rbd]]-AVERAGE(Table2[Rbd]))/_xlfn.STDEV.P(Table2[Rbd])</f>
        <v>0.72574349460074561</v>
      </c>
      <c r="N108" s="6">
        <f>Table2[[#This Row],[PtsSD]]*$D$1+Table2[[#This Row],[AstSD]]*$E$1+Table2[[#This Row],[StlSD]]*$F$1+Table2[[#This Row],[BlkSD]]*$G$1+Table2[[#This Row],[RbdSD]]*$H$1</f>
        <v>0.54094667931935358</v>
      </c>
    </row>
    <row r="109" spans="1:14" x14ac:dyDescent="0.25">
      <c r="A109" s="3">
        <v>105</v>
      </c>
      <c r="B109" s="3" t="s">
        <v>614</v>
      </c>
      <c r="C109" s="3" t="s">
        <v>84</v>
      </c>
      <c r="D109" s="4">
        <v>13.9</v>
      </c>
      <c r="E109" s="4">
        <v>1.7</v>
      </c>
      <c r="F109" s="4">
        <v>0.7</v>
      </c>
      <c r="G109" s="4">
        <v>0.4</v>
      </c>
      <c r="H109" s="4">
        <v>6.1</v>
      </c>
      <c r="I109" s="6">
        <f>(Table2[[#This Row],[Pts]]-AVERAGE(Table2[Pts]))/_xlfn.STDEV.P(Table2[Pts])</f>
        <v>1.0515894498992115</v>
      </c>
      <c r="J109" s="6">
        <f>(Table2[[#This Row],[Ast ]]-AVERAGE(Table2[Ast ]))/_xlfn.STDEV.P(Table2[Ast ])</f>
        <v>-6.8935214007795592E-2</v>
      </c>
      <c r="K109" s="6">
        <f>(Table2[[#This Row],[Stl ]]-AVERAGE(Table2[Stl ]))/_xlfn.STDEV.P(Table2[Stl ])</f>
        <v>0.12003849410390129</v>
      </c>
      <c r="L109" s="6">
        <f>(Table2[[#This Row],[Blk ]]-AVERAGE(Table2[Blk ]))/_xlfn.STDEV.P(Table2[Blk ])</f>
        <v>2.8730655785064042E-2</v>
      </c>
      <c r="M109" s="6">
        <f>(Table2[[#This Row],[Rbd]]-AVERAGE(Table2[Rbd]))/_xlfn.STDEV.P(Table2[Rbd])</f>
        <v>1.0562452179315953</v>
      </c>
      <c r="N109" s="6">
        <f>Table2[[#This Row],[PtsSD]]*$D$1+Table2[[#This Row],[AstSD]]*$E$1+Table2[[#This Row],[StlSD]]*$F$1+Table2[[#This Row],[BlkSD]]*$G$1+Table2[[#This Row],[RbdSD]]*$H$1</f>
        <v>0.53525420823786818</v>
      </c>
    </row>
    <row r="110" spans="1:14" x14ac:dyDescent="0.25">
      <c r="A110" s="3">
        <v>106</v>
      </c>
      <c r="B110" s="3" t="s">
        <v>633</v>
      </c>
      <c r="C110" s="3" t="s">
        <v>53</v>
      </c>
      <c r="D110" s="4">
        <v>12</v>
      </c>
      <c r="E110" s="4">
        <v>4.7</v>
      </c>
      <c r="F110" s="4">
        <v>0.9</v>
      </c>
      <c r="G110" s="4">
        <v>0.2</v>
      </c>
      <c r="H110" s="4">
        <v>3.1</v>
      </c>
      <c r="I110" s="6">
        <f>(Table2[[#This Row],[Pts]]-AVERAGE(Table2[Pts]))/_xlfn.STDEV.P(Table2[Pts])</f>
        <v>0.70575802764211981</v>
      </c>
      <c r="J110" s="6">
        <f>(Table2[[#This Row],[Ast ]]-AVERAGE(Table2[Ast ]))/_xlfn.STDEV.P(Table2[Ast ])</f>
        <v>1.6614793416981242</v>
      </c>
      <c r="K110" s="6">
        <f>(Table2[[#This Row],[Stl ]]-AVERAGE(Table2[Stl ]))/_xlfn.STDEV.P(Table2[Stl ])</f>
        <v>0.58690757789140502</v>
      </c>
      <c r="L110" s="6">
        <f>(Table2[[#This Row],[Blk ]]-AVERAGE(Table2[Blk ]))/_xlfn.STDEV.P(Table2[Blk ])</f>
        <v>-0.42001482504828569</v>
      </c>
      <c r="M110" s="6">
        <f>(Table2[[#This Row],[Rbd]]-AVERAGE(Table2[Rbd]))/_xlfn.STDEV.P(Table2[Rbd])</f>
        <v>-0.18313624455909136</v>
      </c>
      <c r="N110" s="6">
        <f>Table2[[#This Row],[PtsSD]]*$D$1+Table2[[#This Row],[AstSD]]*$E$1+Table2[[#This Row],[StlSD]]*$F$1+Table2[[#This Row],[BlkSD]]*$G$1+Table2[[#This Row],[RbdSD]]*$H$1</f>
        <v>0.53242994064691052</v>
      </c>
    </row>
    <row r="111" spans="1:14" x14ac:dyDescent="0.25">
      <c r="A111" s="3">
        <v>107</v>
      </c>
      <c r="B111" s="3" t="s">
        <v>686</v>
      </c>
      <c r="C111" s="3" t="s">
        <v>74</v>
      </c>
      <c r="D111" s="4">
        <v>8.3000000000000007</v>
      </c>
      <c r="E111" s="4">
        <v>1.2</v>
      </c>
      <c r="F111" s="4">
        <v>0.6</v>
      </c>
      <c r="G111" s="4">
        <v>1.2</v>
      </c>
      <c r="H111" s="4">
        <v>7.6</v>
      </c>
      <c r="I111" s="6">
        <f>(Table2[[#This Row],[Pts]]-AVERAGE(Table2[Pts]))/_xlfn.STDEV.P(Table2[Pts])</f>
        <v>3.2296836930941535E-2</v>
      </c>
      <c r="J111" s="6">
        <f>(Table2[[#This Row],[Ast ]]-AVERAGE(Table2[Ast ]))/_xlfn.STDEV.P(Table2[Ast ])</f>
        <v>-0.3573376399587822</v>
      </c>
      <c r="K111" s="6">
        <f>(Table2[[#This Row],[Stl ]]-AVERAGE(Table2[Stl ]))/_xlfn.STDEV.P(Table2[Stl ])</f>
        <v>-0.11339604778985048</v>
      </c>
      <c r="L111" s="6">
        <f>(Table2[[#This Row],[Blk ]]-AVERAGE(Table2[Blk ]))/_xlfn.STDEV.P(Table2[Blk ])</f>
        <v>1.8237125791184627</v>
      </c>
      <c r="M111" s="6">
        <f>(Table2[[#This Row],[Rbd]]-AVERAGE(Table2[Rbd]))/_xlfn.STDEV.P(Table2[Rbd])</f>
        <v>1.675935949176939</v>
      </c>
      <c r="N111" s="6">
        <f>Table2[[#This Row],[PtsSD]]*$D$1+Table2[[#This Row],[AstSD]]*$E$1+Table2[[#This Row],[StlSD]]*$F$1+Table2[[#This Row],[BlkSD]]*$G$1+Table2[[#This Row],[RbdSD]]*$H$1</f>
        <v>0.52995619262220561</v>
      </c>
    </row>
    <row r="112" spans="1:14" x14ac:dyDescent="0.25">
      <c r="A112" s="3">
        <v>108</v>
      </c>
      <c r="B112" s="3" t="s">
        <v>795</v>
      </c>
      <c r="C112" s="3" t="s">
        <v>108</v>
      </c>
      <c r="D112" s="4">
        <v>10.3</v>
      </c>
      <c r="E112" s="4">
        <v>1.1000000000000001</v>
      </c>
      <c r="F112" s="4">
        <v>0.6</v>
      </c>
      <c r="G112" s="4">
        <v>1.2</v>
      </c>
      <c r="H112" s="4">
        <v>6.4</v>
      </c>
      <c r="I112" s="6">
        <f>(Table2[[#This Row],[Pts]]-AVERAGE(Table2[Pts]))/_xlfn.STDEV.P(Table2[Pts])</f>
        <v>0.39632991299103798</v>
      </c>
      <c r="J112" s="6">
        <f>(Table2[[#This Row],[Ast ]]-AVERAGE(Table2[Ast ]))/_xlfn.STDEV.P(Table2[Ast ])</f>
        <v>-0.41501812514897946</v>
      </c>
      <c r="K112" s="6">
        <f>(Table2[[#This Row],[Stl ]]-AVERAGE(Table2[Stl ]))/_xlfn.STDEV.P(Table2[Stl ])</f>
        <v>-0.11339604778985048</v>
      </c>
      <c r="L112" s="6">
        <f>(Table2[[#This Row],[Blk ]]-AVERAGE(Table2[Blk ]))/_xlfn.STDEV.P(Table2[Blk ])</f>
        <v>1.8237125791184627</v>
      </c>
      <c r="M112" s="6">
        <f>(Table2[[#This Row],[Rbd]]-AVERAGE(Table2[Rbd]))/_xlfn.STDEV.P(Table2[Rbd])</f>
        <v>1.1801833641806645</v>
      </c>
      <c r="N112" s="6">
        <f>Table2[[#This Row],[PtsSD]]*$D$1+Table2[[#This Row],[AstSD]]*$E$1+Table2[[#This Row],[StlSD]]*$F$1+Table2[[#This Row],[BlkSD]]*$G$1+Table2[[#This Row],[RbdSD]]*$H$1</f>
        <v>0.5284795014029402</v>
      </c>
    </row>
    <row r="113" spans="1:14" x14ac:dyDescent="0.25">
      <c r="A113" s="3">
        <v>109</v>
      </c>
      <c r="B113" s="3" t="s">
        <v>611</v>
      </c>
      <c r="C113" s="3" t="s">
        <v>25</v>
      </c>
      <c r="D113" s="4">
        <v>14</v>
      </c>
      <c r="E113" s="4">
        <v>1.9</v>
      </c>
      <c r="F113" s="4">
        <v>0.9</v>
      </c>
      <c r="G113" s="4">
        <v>0.3</v>
      </c>
      <c r="H113" s="4">
        <v>5.2</v>
      </c>
      <c r="I113" s="6">
        <f>(Table2[[#This Row],[Pts]]-AVERAGE(Table2[Pts]))/_xlfn.STDEV.P(Table2[Pts])</f>
        <v>1.0697911037022163</v>
      </c>
      <c r="J113" s="6">
        <f>(Table2[[#This Row],[Ast ]]-AVERAGE(Table2[Ast ]))/_xlfn.STDEV.P(Table2[Ast ])</f>
        <v>4.642575637259904E-2</v>
      </c>
      <c r="K113" s="6">
        <f>(Table2[[#This Row],[Stl ]]-AVERAGE(Table2[Stl ]))/_xlfn.STDEV.P(Table2[Stl ])</f>
        <v>0.58690757789140502</v>
      </c>
      <c r="L113" s="6">
        <f>(Table2[[#This Row],[Blk ]]-AVERAGE(Table2[Blk ]))/_xlfn.STDEV.P(Table2[Blk ])</f>
        <v>-0.1956420846316109</v>
      </c>
      <c r="M113" s="6">
        <f>(Table2[[#This Row],[Rbd]]-AVERAGE(Table2[Rbd]))/_xlfn.STDEV.P(Table2[Rbd])</f>
        <v>0.68443077918438955</v>
      </c>
      <c r="N113" s="6">
        <f>Table2[[#This Row],[PtsSD]]*$D$1+Table2[[#This Row],[AstSD]]*$E$1+Table2[[#This Row],[StlSD]]*$F$1+Table2[[#This Row],[BlkSD]]*$G$1+Table2[[#This Row],[RbdSD]]*$H$1</f>
        <v>0.52579846221103166</v>
      </c>
    </row>
    <row r="114" spans="1:14" x14ac:dyDescent="0.25">
      <c r="A114" s="3">
        <v>110</v>
      </c>
      <c r="B114" s="3" t="s">
        <v>835</v>
      </c>
      <c r="C114" s="3" t="s">
        <v>80</v>
      </c>
      <c r="D114" s="4">
        <v>7.3</v>
      </c>
      <c r="E114" s="4">
        <v>0.9</v>
      </c>
      <c r="F114" s="4">
        <v>1</v>
      </c>
      <c r="G114" s="4">
        <v>1.4</v>
      </c>
      <c r="H114" s="4">
        <v>6.1</v>
      </c>
      <c r="I114" s="6">
        <f>(Table2[[#This Row],[Pts]]-AVERAGE(Table2[Pts]))/_xlfn.STDEV.P(Table2[Pts])</f>
        <v>-0.14971970109910684</v>
      </c>
      <c r="J114" s="6">
        <f>(Table2[[#This Row],[Ast ]]-AVERAGE(Table2[Ast ]))/_xlfn.STDEV.P(Table2[Ast ])</f>
        <v>-0.53037909552937412</v>
      </c>
      <c r="K114" s="6">
        <f>(Table2[[#This Row],[Stl ]]-AVERAGE(Table2[Stl ]))/_xlfn.STDEV.P(Table2[Stl ])</f>
        <v>0.82034211978515681</v>
      </c>
      <c r="L114" s="6">
        <f>(Table2[[#This Row],[Blk ]]-AVERAGE(Table2[Blk ]))/_xlfn.STDEV.P(Table2[Blk ])</f>
        <v>2.2724580599518123</v>
      </c>
      <c r="M114" s="6">
        <f>(Table2[[#This Row],[Rbd]]-AVERAGE(Table2[Rbd]))/_xlfn.STDEV.P(Table2[Rbd])</f>
        <v>1.0562452179315953</v>
      </c>
      <c r="N114" s="6">
        <f>Table2[[#This Row],[PtsSD]]*$D$1+Table2[[#This Row],[AstSD]]*$E$1+Table2[[#This Row],[StlSD]]*$F$1+Table2[[#This Row],[BlkSD]]*$G$1+Table2[[#This Row],[RbdSD]]*$H$1</f>
        <v>0.52417734111125758</v>
      </c>
    </row>
    <row r="115" spans="1:14" x14ac:dyDescent="0.25">
      <c r="A115" s="3">
        <v>111</v>
      </c>
      <c r="B115" s="3" t="s">
        <v>800</v>
      </c>
      <c r="C115" s="3" t="s">
        <v>29</v>
      </c>
      <c r="D115" s="4">
        <v>10.1</v>
      </c>
      <c r="E115" s="4">
        <v>3.4</v>
      </c>
      <c r="F115" s="4">
        <v>1.1000000000000001</v>
      </c>
      <c r="G115" s="4">
        <v>0.4</v>
      </c>
      <c r="H115" s="4">
        <v>4.2</v>
      </c>
      <c r="I115" s="6">
        <f>(Table2[[#This Row],[Pts]]-AVERAGE(Table2[Pts]))/_xlfn.STDEV.P(Table2[Pts])</f>
        <v>0.35992660538502813</v>
      </c>
      <c r="J115" s="6">
        <f>(Table2[[#This Row],[Ast ]]-AVERAGE(Table2[Ast ]))/_xlfn.STDEV.P(Table2[Ast ])</f>
        <v>0.91163303422555897</v>
      </c>
      <c r="K115" s="6">
        <f>(Table2[[#This Row],[Stl ]]-AVERAGE(Table2[Stl ]))/_xlfn.STDEV.P(Table2[Stl ])</f>
        <v>1.0537766616789088</v>
      </c>
      <c r="L115" s="6">
        <f>(Table2[[#This Row],[Blk ]]-AVERAGE(Table2[Blk ]))/_xlfn.STDEV.P(Table2[Blk ])</f>
        <v>2.8730655785064042E-2</v>
      </c>
      <c r="M115" s="6">
        <f>(Table2[[#This Row],[Rbd]]-AVERAGE(Table2[Rbd]))/_xlfn.STDEV.P(Table2[Rbd])</f>
        <v>0.27130362502082722</v>
      </c>
      <c r="N115" s="6">
        <f>Table2[[#This Row],[PtsSD]]*$D$1+Table2[[#This Row],[AstSD]]*$E$1+Table2[[#This Row],[StlSD]]*$F$1+Table2[[#This Row],[BlkSD]]*$G$1+Table2[[#This Row],[RbdSD]]*$H$1</f>
        <v>0.50694141108438162</v>
      </c>
    </row>
    <row r="116" spans="1:14" x14ac:dyDescent="0.25">
      <c r="A116" s="3">
        <v>112</v>
      </c>
      <c r="B116" s="3" t="s">
        <v>781</v>
      </c>
      <c r="C116" s="3" t="s">
        <v>80</v>
      </c>
      <c r="D116" s="4">
        <v>12.3</v>
      </c>
      <c r="E116" s="4">
        <v>1.7</v>
      </c>
      <c r="F116" s="4">
        <v>1.2</v>
      </c>
      <c r="G116" s="4">
        <v>0.2</v>
      </c>
      <c r="H116" s="4">
        <v>5.5</v>
      </c>
      <c r="I116" s="6">
        <f>(Table2[[#This Row],[Pts]]-AVERAGE(Table2[Pts]))/_xlfn.STDEV.P(Table2[Pts])</f>
        <v>0.76036298905113442</v>
      </c>
      <c r="J116" s="6">
        <f>(Table2[[#This Row],[Ast ]]-AVERAGE(Table2[Ast ]))/_xlfn.STDEV.P(Table2[Ast ])</f>
        <v>-6.8935214007795592E-2</v>
      </c>
      <c r="K116" s="6">
        <f>(Table2[[#This Row],[Stl ]]-AVERAGE(Table2[Stl ]))/_xlfn.STDEV.P(Table2[Stl ])</f>
        <v>1.2872112035726604</v>
      </c>
      <c r="L116" s="6">
        <f>(Table2[[#This Row],[Blk ]]-AVERAGE(Table2[Blk ]))/_xlfn.STDEV.P(Table2[Blk ])</f>
        <v>-0.42001482504828569</v>
      </c>
      <c r="M116" s="6">
        <f>(Table2[[#This Row],[Rbd]]-AVERAGE(Table2[Rbd]))/_xlfn.STDEV.P(Table2[Rbd])</f>
        <v>0.80836892543345817</v>
      </c>
      <c r="N116" s="6">
        <f>Table2[[#This Row],[PtsSD]]*$D$1+Table2[[#This Row],[AstSD]]*$E$1+Table2[[#This Row],[StlSD]]*$F$1+Table2[[#This Row],[BlkSD]]*$G$1+Table2[[#This Row],[RbdSD]]*$H$1</f>
        <v>0.50607509577912901</v>
      </c>
    </row>
    <row r="117" spans="1:14" x14ac:dyDescent="0.25">
      <c r="A117" s="3">
        <v>113</v>
      </c>
      <c r="B117" s="3" t="s">
        <v>675</v>
      </c>
      <c r="C117" s="3" t="s">
        <v>55</v>
      </c>
      <c r="D117" s="4">
        <v>9.1</v>
      </c>
      <c r="E117" s="4">
        <v>1.6</v>
      </c>
      <c r="F117" s="4">
        <v>1.4</v>
      </c>
      <c r="G117" s="4">
        <v>0.3</v>
      </c>
      <c r="H117" s="4">
        <v>6.4</v>
      </c>
      <c r="I117" s="6">
        <f>(Table2[[#This Row],[Pts]]-AVERAGE(Table2[Pts]))/_xlfn.STDEV.P(Table2[Pts])</f>
        <v>0.17791006735497991</v>
      </c>
      <c r="J117" s="6">
        <f>(Table2[[#This Row],[Ast ]]-AVERAGE(Table2[Ast ]))/_xlfn.STDEV.P(Table2[Ast ])</f>
        <v>-0.12661569919799284</v>
      </c>
      <c r="K117" s="6">
        <f>(Table2[[#This Row],[Stl ]]-AVERAGE(Table2[Stl ]))/_xlfn.STDEV.P(Table2[Stl ])</f>
        <v>1.7540802873601637</v>
      </c>
      <c r="L117" s="6">
        <f>(Table2[[#This Row],[Blk ]]-AVERAGE(Table2[Blk ]))/_xlfn.STDEV.P(Table2[Blk ])</f>
        <v>-0.1956420846316109</v>
      </c>
      <c r="M117" s="6">
        <f>(Table2[[#This Row],[Rbd]]-AVERAGE(Table2[Rbd]))/_xlfn.STDEV.P(Table2[Rbd])</f>
        <v>1.1801833641806645</v>
      </c>
      <c r="N117" s="6">
        <f>Table2[[#This Row],[PtsSD]]*$D$1+Table2[[#This Row],[AstSD]]*$E$1+Table2[[#This Row],[StlSD]]*$F$1+Table2[[#This Row],[BlkSD]]*$G$1+Table2[[#This Row],[RbdSD]]*$H$1</f>
        <v>0.49785228361231126</v>
      </c>
    </row>
    <row r="118" spans="1:14" x14ac:dyDescent="0.25">
      <c r="A118" s="3">
        <v>114</v>
      </c>
      <c r="B118" s="3" t="s">
        <v>620</v>
      </c>
      <c r="C118" s="3" t="s">
        <v>104</v>
      </c>
      <c r="D118" s="4">
        <v>12.8</v>
      </c>
      <c r="E118" s="4">
        <v>4.3</v>
      </c>
      <c r="F118" s="4">
        <v>0.9</v>
      </c>
      <c r="G118" s="4">
        <v>0.2</v>
      </c>
      <c r="H118" s="4">
        <v>2.7</v>
      </c>
      <c r="I118" s="6">
        <f>(Table2[[#This Row],[Pts]]-AVERAGE(Table2[Pts]))/_xlfn.STDEV.P(Table2[Pts])</f>
        <v>0.85137125806615854</v>
      </c>
      <c r="J118" s="6">
        <f>(Table2[[#This Row],[Ast ]]-AVERAGE(Table2[Ast ]))/_xlfn.STDEV.P(Table2[Ast ])</f>
        <v>1.4307574009373347</v>
      </c>
      <c r="K118" s="6">
        <f>(Table2[[#This Row],[Stl ]]-AVERAGE(Table2[Stl ]))/_xlfn.STDEV.P(Table2[Stl ])</f>
        <v>0.58690757789140502</v>
      </c>
      <c r="L118" s="6">
        <f>(Table2[[#This Row],[Blk ]]-AVERAGE(Table2[Blk ]))/_xlfn.STDEV.P(Table2[Blk ])</f>
        <v>-0.42001482504828569</v>
      </c>
      <c r="M118" s="6">
        <f>(Table2[[#This Row],[Rbd]]-AVERAGE(Table2[Rbd]))/_xlfn.STDEV.P(Table2[Rbd])</f>
        <v>-0.34838710622451624</v>
      </c>
      <c r="N118" s="6">
        <f>Table2[[#This Row],[PtsSD]]*$D$1+Table2[[#This Row],[AstSD]]*$E$1+Table2[[#This Row],[StlSD]]*$F$1+Table2[[#This Row],[BlkSD]]*$G$1+Table2[[#This Row],[RbdSD]]*$H$1</f>
        <v>0.49691934928887915</v>
      </c>
    </row>
    <row r="119" spans="1:14" x14ac:dyDescent="0.25">
      <c r="A119" s="3">
        <v>115</v>
      </c>
      <c r="B119" s="3" t="s">
        <v>635</v>
      </c>
      <c r="C119" s="3" t="s">
        <v>29</v>
      </c>
      <c r="D119" s="4">
        <v>12</v>
      </c>
      <c r="E119" s="4">
        <v>1.8</v>
      </c>
      <c r="F119" s="4">
        <v>0.8</v>
      </c>
      <c r="G119" s="4">
        <v>0.5</v>
      </c>
      <c r="H119" s="4">
        <v>5.9</v>
      </c>
      <c r="I119" s="6">
        <f>(Table2[[#This Row],[Pts]]-AVERAGE(Table2[Pts]))/_xlfn.STDEV.P(Table2[Pts])</f>
        <v>0.70575802764211981</v>
      </c>
      <c r="J119" s="6">
        <f>(Table2[[#This Row],[Ast ]]-AVERAGE(Table2[Ast ]))/_xlfn.STDEV.P(Table2[Ast ])</f>
        <v>-1.1254728817598208E-2</v>
      </c>
      <c r="K119" s="6">
        <f>(Table2[[#This Row],[Stl ]]-AVERAGE(Table2[Stl ]))/_xlfn.STDEV.P(Table2[Stl ])</f>
        <v>0.35347303599765328</v>
      </c>
      <c r="L119" s="6">
        <f>(Table2[[#This Row],[Blk ]]-AVERAGE(Table2[Blk ]))/_xlfn.STDEV.P(Table2[Blk ])</f>
        <v>0.25310339620173883</v>
      </c>
      <c r="M119" s="6">
        <f>(Table2[[#This Row],[Rbd]]-AVERAGE(Table2[Rbd]))/_xlfn.STDEV.P(Table2[Rbd])</f>
        <v>0.97361978709888319</v>
      </c>
      <c r="N119" s="6">
        <f>Table2[[#This Row],[PtsSD]]*$D$1+Table2[[#This Row],[AstSD]]*$E$1+Table2[[#This Row],[StlSD]]*$F$1+Table2[[#This Row],[BlkSD]]*$G$1+Table2[[#This Row],[RbdSD]]*$H$1</f>
        <v>0.49518688477880179</v>
      </c>
    </row>
    <row r="120" spans="1:14" x14ac:dyDescent="0.25">
      <c r="A120" s="3">
        <v>116</v>
      </c>
      <c r="B120" s="3" t="s">
        <v>794</v>
      </c>
      <c r="C120" s="3" t="s">
        <v>41</v>
      </c>
      <c r="D120" s="4">
        <v>10.9</v>
      </c>
      <c r="E120" s="4">
        <v>1.4</v>
      </c>
      <c r="F120" s="4">
        <v>0.5</v>
      </c>
      <c r="G120" s="4">
        <v>0.7</v>
      </c>
      <c r="H120" s="4">
        <v>7.6</v>
      </c>
      <c r="I120" s="6">
        <f>(Table2[[#This Row],[Pts]]-AVERAGE(Table2[Pts]))/_xlfn.STDEV.P(Table2[Pts])</f>
        <v>0.50553983580906681</v>
      </c>
      <c r="J120" s="6">
        <f>(Table2[[#This Row],[Ast ]]-AVERAGE(Table2[Ast ]))/_xlfn.STDEV.P(Table2[Ast ])</f>
        <v>-0.24197666957838759</v>
      </c>
      <c r="K120" s="6">
        <f>(Table2[[#This Row],[Stl ]]-AVERAGE(Table2[Stl ]))/_xlfn.STDEV.P(Table2[Stl ])</f>
        <v>-0.34683058968360225</v>
      </c>
      <c r="L120" s="6">
        <f>(Table2[[#This Row],[Blk ]]-AVERAGE(Table2[Blk ]))/_xlfn.STDEV.P(Table2[Blk ])</f>
        <v>0.70184887703508847</v>
      </c>
      <c r="M120" s="6">
        <f>(Table2[[#This Row],[Rbd]]-AVERAGE(Table2[Rbd]))/_xlfn.STDEV.P(Table2[Rbd])</f>
        <v>1.675935949176939</v>
      </c>
      <c r="N120" s="6">
        <f>Table2[[#This Row],[PtsSD]]*$D$1+Table2[[#This Row],[AstSD]]*$E$1+Table2[[#This Row],[StlSD]]*$F$1+Table2[[#This Row],[BlkSD]]*$G$1+Table2[[#This Row],[RbdSD]]*$H$1</f>
        <v>0.49170654976515327</v>
      </c>
    </row>
    <row r="121" spans="1:14" x14ac:dyDescent="0.25">
      <c r="A121" s="3">
        <v>117</v>
      </c>
      <c r="B121" s="3" t="s">
        <v>688</v>
      </c>
      <c r="C121" s="3" t="s">
        <v>80</v>
      </c>
      <c r="D121" s="4">
        <v>8.3000000000000007</v>
      </c>
      <c r="E121" s="4">
        <v>2.4</v>
      </c>
      <c r="F121" s="4">
        <v>1.1000000000000001</v>
      </c>
      <c r="G121" s="4">
        <v>0.3</v>
      </c>
      <c r="H121" s="4">
        <v>6.8</v>
      </c>
      <c r="I121" s="6">
        <f>(Table2[[#This Row],[Pts]]-AVERAGE(Table2[Pts]))/_xlfn.STDEV.P(Table2[Pts])</f>
        <v>3.2296836930941535E-2</v>
      </c>
      <c r="J121" s="6">
        <f>(Table2[[#This Row],[Ast ]]-AVERAGE(Table2[Ast ]))/_xlfn.STDEV.P(Table2[Ast ])</f>
        <v>0.33482818232358569</v>
      </c>
      <c r="K121" s="6">
        <f>(Table2[[#This Row],[Stl ]]-AVERAGE(Table2[Stl ]))/_xlfn.STDEV.P(Table2[Stl ])</f>
        <v>1.0537766616789088</v>
      </c>
      <c r="L121" s="6">
        <f>(Table2[[#This Row],[Blk ]]-AVERAGE(Table2[Blk ]))/_xlfn.STDEV.P(Table2[Blk ])</f>
        <v>-0.1956420846316109</v>
      </c>
      <c r="M121" s="6">
        <f>(Table2[[#This Row],[Rbd]]-AVERAGE(Table2[Rbd]))/_xlfn.STDEV.P(Table2[Rbd])</f>
        <v>1.3454342258460892</v>
      </c>
      <c r="N121" s="6">
        <f>Table2[[#This Row],[PtsSD]]*$D$1+Table2[[#This Row],[AstSD]]*$E$1+Table2[[#This Row],[StlSD]]*$F$1+Table2[[#This Row],[BlkSD]]*$G$1+Table2[[#This Row],[RbdSD]]*$H$1</f>
        <v>0.47446171927031211</v>
      </c>
    </row>
    <row r="122" spans="1:14" x14ac:dyDescent="0.25">
      <c r="A122" s="3">
        <v>118</v>
      </c>
      <c r="B122" s="3" t="s">
        <v>657</v>
      </c>
      <c r="C122" s="3" t="s">
        <v>25</v>
      </c>
      <c r="D122" s="4">
        <v>10.199999999999999</v>
      </c>
      <c r="E122" s="4">
        <v>3.8</v>
      </c>
      <c r="F122" s="4">
        <v>1.5</v>
      </c>
      <c r="G122" s="4">
        <v>0.1</v>
      </c>
      <c r="H122" s="4">
        <v>2.6</v>
      </c>
      <c r="I122" s="6">
        <f>(Table2[[#This Row],[Pts]]-AVERAGE(Table2[Pts]))/_xlfn.STDEV.P(Table2[Pts])</f>
        <v>0.37812825918803289</v>
      </c>
      <c r="J122" s="6">
        <f>(Table2[[#This Row],[Ast ]]-AVERAGE(Table2[Ast ]))/_xlfn.STDEV.P(Table2[Ast ])</f>
        <v>1.1423549749863482</v>
      </c>
      <c r="K122" s="6">
        <f>(Table2[[#This Row],[Stl ]]-AVERAGE(Table2[Stl ]))/_xlfn.STDEV.P(Table2[Stl ])</f>
        <v>1.9875148292539158</v>
      </c>
      <c r="L122" s="6">
        <f>(Table2[[#This Row],[Blk ]]-AVERAGE(Table2[Blk ]))/_xlfn.STDEV.P(Table2[Blk ])</f>
        <v>-0.64438756546496068</v>
      </c>
      <c r="M122" s="6">
        <f>(Table2[[#This Row],[Rbd]]-AVERAGE(Table2[Rbd]))/_xlfn.STDEV.P(Table2[Rbd])</f>
        <v>-0.38969982164087252</v>
      </c>
      <c r="N122" s="6">
        <f>Table2[[#This Row],[PtsSD]]*$D$1+Table2[[#This Row],[AstSD]]*$E$1+Table2[[#This Row],[StlSD]]*$F$1+Table2[[#This Row],[BlkSD]]*$G$1+Table2[[#This Row],[RbdSD]]*$H$1</f>
        <v>0.46543859799384824</v>
      </c>
    </row>
    <row r="123" spans="1:14" x14ac:dyDescent="0.25">
      <c r="A123" s="3">
        <v>119</v>
      </c>
      <c r="B123" s="3" t="s">
        <v>631</v>
      </c>
      <c r="C123" s="3" t="s">
        <v>48</v>
      </c>
      <c r="D123" s="4">
        <v>12.1</v>
      </c>
      <c r="E123" s="4">
        <v>2.8</v>
      </c>
      <c r="F123" s="4">
        <v>1.2</v>
      </c>
      <c r="G123" s="4">
        <v>0.3</v>
      </c>
      <c r="H123" s="4">
        <v>3.1</v>
      </c>
      <c r="I123" s="6">
        <f>(Table2[[#This Row],[Pts]]-AVERAGE(Table2[Pts]))/_xlfn.STDEV.P(Table2[Pts])</f>
        <v>0.72395968144512457</v>
      </c>
      <c r="J123" s="6">
        <f>(Table2[[#This Row],[Ast ]]-AVERAGE(Table2[Ast ]))/_xlfn.STDEV.P(Table2[Ast ])</f>
        <v>0.56555012308437491</v>
      </c>
      <c r="K123" s="6">
        <f>(Table2[[#This Row],[Stl ]]-AVERAGE(Table2[Stl ]))/_xlfn.STDEV.P(Table2[Stl ])</f>
        <v>1.2872112035726604</v>
      </c>
      <c r="L123" s="6">
        <f>(Table2[[#This Row],[Blk ]]-AVERAGE(Table2[Blk ]))/_xlfn.STDEV.P(Table2[Blk ])</f>
        <v>-0.1956420846316109</v>
      </c>
      <c r="M123" s="6">
        <f>(Table2[[#This Row],[Rbd]]-AVERAGE(Table2[Rbd]))/_xlfn.STDEV.P(Table2[Rbd])</f>
        <v>-0.18313624455909136</v>
      </c>
      <c r="N123" s="6">
        <f>Table2[[#This Row],[PtsSD]]*$D$1+Table2[[#This Row],[AstSD]]*$E$1+Table2[[#This Row],[StlSD]]*$F$1+Table2[[#This Row],[BlkSD]]*$G$1+Table2[[#This Row],[RbdSD]]*$H$1</f>
        <v>0.45740604797975143</v>
      </c>
    </row>
    <row r="124" spans="1:14" x14ac:dyDescent="0.25">
      <c r="A124" s="3">
        <v>120</v>
      </c>
      <c r="B124" s="3" t="s">
        <v>805</v>
      </c>
      <c r="C124" s="3" t="s">
        <v>35</v>
      </c>
      <c r="D124" s="4">
        <v>9.6</v>
      </c>
      <c r="E124" s="4">
        <v>0.9</v>
      </c>
      <c r="F124" s="4">
        <v>0.3</v>
      </c>
      <c r="G124" s="4">
        <v>1.4</v>
      </c>
      <c r="H124" s="4">
        <v>6.7</v>
      </c>
      <c r="I124" s="6">
        <f>(Table2[[#This Row],[Pts]]-AVERAGE(Table2[Pts]))/_xlfn.STDEV.P(Table2[Pts])</f>
        <v>0.26891833637000401</v>
      </c>
      <c r="J124" s="6">
        <f>(Table2[[#This Row],[Ast ]]-AVERAGE(Table2[Ast ]))/_xlfn.STDEV.P(Table2[Ast ])</f>
        <v>-0.53037909552937412</v>
      </c>
      <c r="K124" s="6">
        <f>(Table2[[#This Row],[Stl ]]-AVERAGE(Table2[Stl ]))/_xlfn.STDEV.P(Table2[Stl ])</f>
        <v>-0.81369967347110583</v>
      </c>
      <c r="L124" s="6">
        <f>(Table2[[#This Row],[Blk ]]-AVERAGE(Table2[Blk ]))/_xlfn.STDEV.P(Table2[Blk ])</f>
        <v>2.2724580599518123</v>
      </c>
      <c r="M124" s="6">
        <f>(Table2[[#This Row],[Rbd]]-AVERAGE(Table2[Rbd]))/_xlfn.STDEV.P(Table2[Rbd])</f>
        <v>1.304121510429733</v>
      </c>
      <c r="N124" s="6">
        <f>Table2[[#This Row],[PtsSD]]*$D$1+Table2[[#This Row],[AstSD]]*$E$1+Table2[[#This Row],[StlSD]]*$F$1+Table2[[#This Row],[BlkSD]]*$G$1+Table2[[#This Row],[RbdSD]]*$H$1</f>
        <v>0.45423774186317895</v>
      </c>
    </row>
    <row r="125" spans="1:14" x14ac:dyDescent="0.25">
      <c r="A125" s="3">
        <v>121</v>
      </c>
      <c r="B125" s="3" t="s">
        <v>668</v>
      </c>
      <c r="C125" s="3" t="s">
        <v>48</v>
      </c>
      <c r="D125" s="4">
        <v>9.6999999999999993</v>
      </c>
      <c r="E125" s="4">
        <v>0.7</v>
      </c>
      <c r="F125" s="4">
        <v>0.4</v>
      </c>
      <c r="G125" s="4">
        <v>1.2</v>
      </c>
      <c r="H125" s="4">
        <v>7.3</v>
      </c>
      <c r="I125" s="6">
        <f>(Table2[[#This Row],[Pts]]-AVERAGE(Table2[Pts]))/_xlfn.STDEV.P(Table2[Pts])</f>
        <v>0.28711999017300877</v>
      </c>
      <c r="J125" s="6">
        <f>(Table2[[#This Row],[Ast ]]-AVERAGE(Table2[Ast ]))/_xlfn.STDEV.P(Table2[Ast ])</f>
        <v>-0.64574006590976885</v>
      </c>
      <c r="K125" s="6">
        <f>(Table2[[#This Row],[Stl ]]-AVERAGE(Table2[Stl ]))/_xlfn.STDEV.P(Table2[Stl ])</f>
        <v>-0.58026513157735393</v>
      </c>
      <c r="L125" s="6">
        <f>(Table2[[#This Row],[Blk ]]-AVERAGE(Table2[Blk ]))/_xlfn.STDEV.P(Table2[Blk ])</f>
        <v>1.8237125791184627</v>
      </c>
      <c r="M125" s="6">
        <f>(Table2[[#This Row],[Rbd]]-AVERAGE(Table2[Rbd]))/_xlfn.STDEV.P(Table2[Rbd])</f>
        <v>1.5519978029278703</v>
      </c>
      <c r="N125" s="6">
        <f>Table2[[#This Row],[PtsSD]]*$D$1+Table2[[#This Row],[AstSD]]*$E$1+Table2[[#This Row],[StlSD]]*$F$1+Table2[[#This Row],[BlkSD]]*$G$1+Table2[[#This Row],[RbdSD]]*$H$1</f>
        <v>0.45390466158668924</v>
      </c>
    </row>
    <row r="126" spans="1:14" x14ac:dyDescent="0.25">
      <c r="A126" s="3">
        <v>122</v>
      </c>
      <c r="B126" s="3" t="s">
        <v>652</v>
      </c>
      <c r="C126" s="3" t="s">
        <v>95</v>
      </c>
      <c r="D126" s="4">
        <v>10.5</v>
      </c>
      <c r="E126" s="4">
        <v>4.2</v>
      </c>
      <c r="F126" s="4">
        <v>1</v>
      </c>
      <c r="G126" s="4">
        <v>0.3</v>
      </c>
      <c r="H126" s="4">
        <v>3</v>
      </c>
      <c r="I126" s="6">
        <f>(Table2[[#This Row],[Pts]]-AVERAGE(Table2[Pts]))/_xlfn.STDEV.P(Table2[Pts])</f>
        <v>0.4327332205970475</v>
      </c>
      <c r="J126" s="6">
        <f>(Table2[[#This Row],[Ast ]]-AVERAGE(Table2[Ast ]))/_xlfn.STDEV.P(Table2[Ast ])</f>
        <v>1.3730769157471376</v>
      </c>
      <c r="K126" s="6">
        <f>(Table2[[#This Row],[Stl ]]-AVERAGE(Table2[Stl ]))/_xlfn.STDEV.P(Table2[Stl ])</f>
        <v>0.82034211978515681</v>
      </c>
      <c r="L126" s="6">
        <f>(Table2[[#This Row],[Blk ]]-AVERAGE(Table2[Blk ]))/_xlfn.STDEV.P(Table2[Blk ])</f>
        <v>-0.1956420846316109</v>
      </c>
      <c r="M126" s="6">
        <f>(Table2[[#This Row],[Rbd]]-AVERAGE(Table2[Rbd]))/_xlfn.STDEV.P(Table2[Rbd])</f>
        <v>-0.22444895997544764</v>
      </c>
      <c r="N126" s="6">
        <f>Table2[[#This Row],[PtsSD]]*$D$1+Table2[[#This Row],[AstSD]]*$E$1+Table2[[#This Row],[StlSD]]*$F$1+Table2[[#This Row],[BlkSD]]*$G$1+Table2[[#This Row],[RbdSD]]*$H$1</f>
        <v>0.45325056260648405</v>
      </c>
    </row>
    <row r="127" spans="1:14" x14ac:dyDescent="0.25">
      <c r="A127" s="3">
        <v>123</v>
      </c>
      <c r="B127" s="3" t="s">
        <v>779</v>
      </c>
      <c r="C127" s="3" t="s">
        <v>27</v>
      </c>
      <c r="D127" s="4">
        <v>12.5</v>
      </c>
      <c r="E127" s="4">
        <v>0.9</v>
      </c>
      <c r="F127" s="4">
        <v>0.6</v>
      </c>
      <c r="G127" s="4">
        <v>0.4</v>
      </c>
      <c r="H127" s="4">
        <v>7.5</v>
      </c>
      <c r="I127" s="6">
        <f>(Table2[[#This Row],[Pts]]-AVERAGE(Table2[Pts]))/_xlfn.STDEV.P(Table2[Pts])</f>
        <v>0.79676629665714394</v>
      </c>
      <c r="J127" s="6">
        <f>(Table2[[#This Row],[Ast ]]-AVERAGE(Table2[Ast ]))/_xlfn.STDEV.P(Table2[Ast ])</f>
        <v>-0.53037909552937412</v>
      </c>
      <c r="K127" s="6">
        <f>(Table2[[#This Row],[Stl ]]-AVERAGE(Table2[Stl ]))/_xlfn.STDEV.P(Table2[Stl ])</f>
        <v>-0.11339604778985048</v>
      </c>
      <c r="L127" s="6">
        <f>(Table2[[#This Row],[Blk ]]-AVERAGE(Table2[Blk ]))/_xlfn.STDEV.P(Table2[Blk ])</f>
        <v>2.8730655785064042E-2</v>
      </c>
      <c r="M127" s="6">
        <f>(Table2[[#This Row],[Rbd]]-AVERAGE(Table2[Rbd]))/_xlfn.STDEV.P(Table2[Rbd])</f>
        <v>1.6346232337605828</v>
      </c>
      <c r="N127" s="6">
        <f>Table2[[#This Row],[PtsSD]]*$D$1+Table2[[#This Row],[AstSD]]*$E$1+Table2[[#This Row],[StlSD]]*$F$1+Table2[[#This Row],[BlkSD]]*$G$1+Table2[[#This Row],[RbdSD]]*$H$1</f>
        <v>0.44717890784266695</v>
      </c>
    </row>
    <row r="128" spans="1:14" x14ac:dyDescent="0.25">
      <c r="A128" s="3">
        <v>124</v>
      </c>
      <c r="B128" s="3" t="s">
        <v>630</v>
      </c>
      <c r="C128" s="3" t="s">
        <v>67</v>
      </c>
      <c r="D128" s="4">
        <v>12.1</v>
      </c>
      <c r="E128" s="4">
        <v>2.6</v>
      </c>
      <c r="F128" s="4">
        <v>0.7</v>
      </c>
      <c r="G128" s="4">
        <v>0.6</v>
      </c>
      <c r="H128" s="4">
        <v>4.0999999999999996</v>
      </c>
      <c r="I128" s="6">
        <f>(Table2[[#This Row],[Pts]]-AVERAGE(Table2[Pts]))/_xlfn.STDEV.P(Table2[Pts])</f>
        <v>0.72395968144512457</v>
      </c>
      <c r="J128" s="6">
        <f>(Table2[[#This Row],[Ast ]]-AVERAGE(Table2[Ast ]))/_xlfn.STDEV.P(Table2[Ast ])</f>
        <v>0.45018915270398041</v>
      </c>
      <c r="K128" s="6">
        <f>(Table2[[#This Row],[Stl ]]-AVERAGE(Table2[Stl ]))/_xlfn.STDEV.P(Table2[Stl ])</f>
        <v>0.12003849410390129</v>
      </c>
      <c r="L128" s="6">
        <f>(Table2[[#This Row],[Blk ]]-AVERAGE(Table2[Blk ]))/_xlfn.STDEV.P(Table2[Blk ])</f>
        <v>0.47747613661841365</v>
      </c>
      <c r="M128" s="6">
        <f>(Table2[[#This Row],[Rbd]]-AVERAGE(Table2[Rbd]))/_xlfn.STDEV.P(Table2[Rbd])</f>
        <v>0.22999090960447077</v>
      </c>
      <c r="N128" s="6">
        <f>Table2[[#This Row],[PtsSD]]*$D$1+Table2[[#This Row],[AstSD]]*$E$1+Table2[[#This Row],[StlSD]]*$F$1+Table2[[#This Row],[BlkSD]]*$G$1+Table2[[#This Row],[RbdSD]]*$H$1</f>
        <v>0.44285111150357487</v>
      </c>
    </row>
    <row r="129" spans="1:14" x14ac:dyDescent="0.25">
      <c r="A129" s="3">
        <v>125</v>
      </c>
      <c r="B129" s="3" t="s">
        <v>644</v>
      </c>
      <c r="C129" s="3" t="s">
        <v>29</v>
      </c>
      <c r="D129" s="4">
        <v>11.5</v>
      </c>
      <c r="E129" s="4">
        <v>2.2000000000000002</v>
      </c>
      <c r="F129" s="4">
        <v>1.4</v>
      </c>
      <c r="G129" s="4">
        <v>0.2</v>
      </c>
      <c r="H129" s="4">
        <v>3.7</v>
      </c>
      <c r="I129" s="6">
        <f>(Table2[[#This Row],[Pts]]-AVERAGE(Table2[Pts]))/_xlfn.STDEV.P(Table2[Pts])</f>
        <v>0.61474975862709569</v>
      </c>
      <c r="J129" s="6">
        <f>(Table2[[#This Row],[Ast ]]-AVERAGE(Table2[Ast ]))/_xlfn.STDEV.P(Table2[Ast ])</f>
        <v>0.21946721194319119</v>
      </c>
      <c r="K129" s="6">
        <f>(Table2[[#This Row],[Stl ]]-AVERAGE(Table2[Stl ]))/_xlfn.STDEV.P(Table2[Stl ])</f>
        <v>1.7540802873601637</v>
      </c>
      <c r="L129" s="6">
        <f>(Table2[[#This Row],[Blk ]]-AVERAGE(Table2[Blk ]))/_xlfn.STDEV.P(Table2[Blk ])</f>
        <v>-0.42001482504828569</v>
      </c>
      <c r="M129" s="6">
        <f>(Table2[[#This Row],[Rbd]]-AVERAGE(Table2[Rbd]))/_xlfn.STDEV.P(Table2[Rbd])</f>
        <v>6.4740047939046058E-2</v>
      </c>
      <c r="N129" s="6">
        <f>Table2[[#This Row],[PtsSD]]*$D$1+Table2[[#This Row],[AstSD]]*$E$1+Table2[[#This Row],[StlSD]]*$F$1+Table2[[#This Row],[BlkSD]]*$G$1+Table2[[#This Row],[RbdSD]]*$H$1</f>
        <v>0.44137619891135788</v>
      </c>
    </row>
    <row r="130" spans="1:14" x14ac:dyDescent="0.25">
      <c r="A130" s="3">
        <v>126</v>
      </c>
      <c r="B130" s="3" t="s">
        <v>607</v>
      </c>
      <c r="C130" s="3" t="s">
        <v>86</v>
      </c>
      <c r="D130" s="4">
        <v>15</v>
      </c>
      <c r="E130" s="4">
        <v>1.7</v>
      </c>
      <c r="F130" s="4">
        <v>0.7</v>
      </c>
      <c r="G130" s="4">
        <v>0.4</v>
      </c>
      <c r="H130" s="4">
        <v>4.2</v>
      </c>
      <c r="I130" s="6">
        <f>(Table2[[#This Row],[Pts]]-AVERAGE(Table2[Pts]))/_xlfn.STDEV.P(Table2[Pts])</f>
        <v>1.2518076417322646</v>
      </c>
      <c r="J130" s="6">
        <f>(Table2[[#This Row],[Ast ]]-AVERAGE(Table2[Ast ]))/_xlfn.STDEV.P(Table2[Ast ])</f>
        <v>-6.8935214007795592E-2</v>
      </c>
      <c r="K130" s="6">
        <f>(Table2[[#This Row],[Stl ]]-AVERAGE(Table2[Stl ]))/_xlfn.STDEV.P(Table2[Stl ])</f>
        <v>0.12003849410390129</v>
      </c>
      <c r="L130" s="6">
        <f>(Table2[[#This Row],[Blk ]]-AVERAGE(Table2[Blk ]))/_xlfn.STDEV.P(Table2[Blk ])</f>
        <v>2.8730655785064042E-2</v>
      </c>
      <c r="M130" s="6">
        <f>(Table2[[#This Row],[Rbd]]-AVERAGE(Table2[Rbd]))/_xlfn.STDEV.P(Table2[Rbd])</f>
        <v>0.27130362502082722</v>
      </c>
      <c r="N130" s="6">
        <f>Table2[[#This Row],[PtsSD]]*$D$1+Table2[[#This Row],[AstSD]]*$E$1+Table2[[#This Row],[StlSD]]*$F$1+Table2[[#This Row],[BlkSD]]*$G$1+Table2[[#This Row],[RbdSD]]*$H$1</f>
        <v>0.43833134720563049</v>
      </c>
    </row>
    <row r="131" spans="1:14" x14ac:dyDescent="0.25">
      <c r="A131" s="3">
        <v>127</v>
      </c>
      <c r="B131" s="3" t="s">
        <v>775</v>
      </c>
      <c r="C131" s="3" t="s">
        <v>50</v>
      </c>
      <c r="D131" s="4">
        <v>13.4</v>
      </c>
      <c r="E131" s="4">
        <v>3.8</v>
      </c>
      <c r="F131" s="4">
        <v>0.8</v>
      </c>
      <c r="G131" s="4">
        <v>0.2</v>
      </c>
      <c r="H131" s="4">
        <v>2.6</v>
      </c>
      <c r="I131" s="6">
        <f>(Table2[[#This Row],[Pts]]-AVERAGE(Table2[Pts]))/_xlfn.STDEV.P(Table2[Pts])</f>
        <v>0.96058118088418742</v>
      </c>
      <c r="J131" s="6">
        <f>(Table2[[#This Row],[Ast ]]-AVERAGE(Table2[Ast ]))/_xlfn.STDEV.P(Table2[Ast ])</f>
        <v>1.1423549749863482</v>
      </c>
      <c r="K131" s="6">
        <f>(Table2[[#This Row],[Stl ]]-AVERAGE(Table2[Stl ]))/_xlfn.STDEV.P(Table2[Stl ])</f>
        <v>0.35347303599765328</v>
      </c>
      <c r="L131" s="6">
        <f>(Table2[[#This Row],[Blk ]]-AVERAGE(Table2[Blk ]))/_xlfn.STDEV.P(Table2[Blk ])</f>
        <v>-0.42001482504828569</v>
      </c>
      <c r="M131" s="6">
        <f>(Table2[[#This Row],[Rbd]]-AVERAGE(Table2[Rbd]))/_xlfn.STDEV.P(Table2[Rbd])</f>
        <v>-0.38969982164087252</v>
      </c>
      <c r="N131" s="6">
        <f>Table2[[#This Row],[PtsSD]]*$D$1+Table2[[#This Row],[AstSD]]*$E$1+Table2[[#This Row],[StlSD]]*$F$1+Table2[[#This Row],[BlkSD]]*$G$1+Table2[[#This Row],[RbdSD]]*$H$1</f>
        <v>0.42872411657675646</v>
      </c>
    </row>
    <row r="132" spans="1:14" x14ac:dyDescent="0.25">
      <c r="A132" s="3">
        <v>128</v>
      </c>
      <c r="B132" s="3" t="s">
        <v>772</v>
      </c>
      <c r="C132" s="3" t="s">
        <v>104</v>
      </c>
      <c r="D132" s="4">
        <v>13.9</v>
      </c>
      <c r="E132" s="4">
        <v>3</v>
      </c>
      <c r="F132" s="4">
        <v>0.6</v>
      </c>
      <c r="G132" s="4">
        <v>0.2</v>
      </c>
      <c r="H132" s="4">
        <v>4.2</v>
      </c>
      <c r="I132" s="6">
        <f>(Table2[[#This Row],[Pts]]-AVERAGE(Table2[Pts]))/_xlfn.STDEV.P(Table2[Pts])</f>
        <v>1.0515894498992115</v>
      </c>
      <c r="J132" s="6">
        <f>(Table2[[#This Row],[Ast ]]-AVERAGE(Table2[Ast ]))/_xlfn.STDEV.P(Table2[Ast ])</f>
        <v>0.68091109346476963</v>
      </c>
      <c r="K132" s="6">
        <f>(Table2[[#This Row],[Stl ]]-AVERAGE(Table2[Stl ]))/_xlfn.STDEV.P(Table2[Stl ])</f>
        <v>-0.11339604778985048</v>
      </c>
      <c r="L132" s="6">
        <f>(Table2[[#This Row],[Blk ]]-AVERAGE(Table2[Blk ]))/_xlfn.STDEV.P(Table2[Blk ])</f>
        <v>-0.42001482504828569</v>
      </c>
      <c r="M132" s="6">
        <f>(Table2[[#This Row],[Rbd]]-AVERAGE(Table2[Rbd]))/_xlfn.STDEV.P(Table2[Rbd])</f>
        <v>0.27130362502082722</v>
      </c>
      <c r="N132" s="6">
        <f>Table2[[#This Row],[PtsSD]]*$D$1+Table2[[#This Row],[AstSD]]*$E$1+Table2[[#This Row],[StlSD]]*$F$1+Table2[[#This Row],[BlkSD]]*$G$1+Table2[[#This Row],[RbdSD]]*$H$1</f>
        <v>0.42590814774116248</v>
      </c>
    </row>
    <row r="133" spans="1:14" x14ac:dyDescent="0.25">
      <c r="A133" s="3">
        <v>129</v>
      </c>
      <c r="B133" s="3" t="s">
        <v>696</v>
      </c>
      <c r="C133" s="3" t="s">
        <v>21</v>
      </c>
      <c r="D133" s="4">
        <v>7.7</v>
      </c>
      <c r="E133" s="4">
        <v>0.9</v>
      </c>
      <c r="F133" s="4">
        <v>0.5</v>
      </c>
      <c r="G133" s="4">
        <v>1.2</v>
      </c>
      <c r="H133" s="4">
        <v>7.5</v>
      </c>
      <c r="I133" s="6">
        <f>(Table2[[#This Row],[Pts]]-AVERAGE(Table2[Pts]))/_xlfn.STDEV.P(Table2[Pts])</f>
        <v>-7.6913085887087493E-2</v>
      </c>
      <c r="J133" s="6">
        <f>(Table2[[#This Row],[Ast ]]-AVERAGE(Table2[Ast ]))/_xlfn.STDEV.P(Table2[Ast ])</f>
        <v>-0.53037909552937412</v>
      </c>
      <c r="K133" s="6">
        <f>(Table2[[#This Row],[Stl ]]-AVERAGE(Table2[Stl ]))/_xlfn.STDEV.P(Table2[Stl ])</f>
        <v>-0.34683058968360225</v>
      </c>
      <c r="L133" s="6">
        <f>(Table2[[#This Row],[Blk ]]-AVERAGE(Table2[Blk ]))/_xlfn.STDEV.P(Table2[Blk ])</f>
        <v>1.8237125791184627</v>
      </c>
      <c r="M133" s="6">
        <f>(Table2[[#This Row],[Rbd]]-AVERAGE(Table2[Rbd]))/_xlfn.STDEV.P(Table2[Rbd])</f>
        <v>1.6346232337605828</v>
      </c>
      <c r="N133" s="6">
        <f>Table2[[#This Row],[PtsSD]]*$D$1+Table2[[#This Row],[AstSD]]*$E$1+Table2[[#This Row],[StlSD]]*$F$1+Table2[[#This Row],[BlkSD]]*$G$1+Table2[[#This Row],[RbdSD]]*$H$1</f>
        <v>0.41930720029534457</v>
      </c>
    </row>
    <row r="134" spans="1:14" x14ac:dyDescent="0.25">
      <c r="A134" s="3">
        <v>130</v>
      </c>
      <c r="B134" s="3" t="s">
        <v>769</v>
      </c>
      <c r="C134" s="3" t="s">
        <v>95</v>
      </c>
      <c r="D134" s="4">
        <v>14.4</v>
      </c>
      <c r="E134" s="4">
        <v>4.9000000000000004</v>
      </c>
      <c r="F134" s="4">
        <v>0.6</v>
      </c>
      <c r="G134" s="4">
        <v>0</v>
      </c>
      <c r="H134" s="4">
        <v>1.9</v>
      </c>
      <c r="I134" s="6">
        <f>(Table2[[#This Row],[Pts]]-AVERAGE(Table2[Pts]))/_xlfn.STDEV.P(Table2[Pts])</f>
        <v>1.1425977189142356</v>
      </c>
      <c r="J134" s="6">
        <f>(Table2[[#This Row],[Ast ]]-AVERAGE(Table2[Ast ]))/_xlfn.STDEV.P(Table2[Ast ])</f>
        <v>1.776840312078519</v>
      </c>
      <c r="K134" s="6">
        <f>(Table2[[#This Row],[Stl ]]-AVERAGE(Table2[Stl ]))/_xlfn.STDEV.P(Table2[Stl ])</f>
        <v>-0.11339604778985048</v>
      </c>
      <c r="L134" s="6">
        <f>(Table2[[#This Row],[Blk ]]-AVERAGE(Table2[Blk ]))/_xlfn.STDEV.P(Table2[Blk ])</f>
        <v>-0.86876030588163544</v>
      </c>
      <c r="M134" s="6">
        <f>(Table2[[#This Row],[Rbd]]-AVERAGE(Table2[Rbd]))/_xlfn.STDEV.P(Table2[Rbd])</f>
        <v>-0.67888882955536622</v>
      </c>
      <c r="N134" s="6">
        <f>Table2[[#This Row],[PtsSD]]*$D$1+Table2[[#This Row],[AstSD]]*$E$1+Table2[[#This Row],[StlSD]]*$F$1+Table2[[#This Row],[BlkSD]]*$G$1+Table2[[#This Row],[RbdSD]]*$H$1</f>
        <v>0.41504615912817844</v>
      </c>
    </row>
    <row r="135" spans="1:14" x14ac:dyDescent="0.25">
      <c r="A135" s="3">
        <v>131</v>
      </c>
      <c r="B135" s="3" t="s">
        <v>784</v>
      </c>
      <c r="C135" s="3" t="s">
        <v>74</v>
      </c>
      <c r="D135" s="4">
        <v>11.9</v>
      </c>
      <c r="E135" s="4">
        <v>3.5</v>
      </c>
      <c r="F135" s="4">
        <v>0.9</v>
      </c>
      <c r="G135" s="4">
        <v>0.2</v>
      </c>
      <c r="H135" s="4">
        <v>3.2</v>
      </c>
      <c r="I135" s="6">
        <f>(Table2[[#This Row],[Pts]]-AVERAGE(Table2[Pts]))/_xlfn.STDEV.P(Table2[Pts])</f>
        <v>0.68755637383911505</v>
      </c>
      <c r="J135" s="6">
        <f>(Table2[[#This Row],[Ast ]]-AVERAGE(Table2[Ast ]))/_xlfn.STDEV.P(Table2[Ast ])</f>
        <v>0.96931351941575628</v>
      </c>
      <c r="K135" s="6">
        <f>(Table2[[#This Row],[Stl ]]-AVERAGE(Table2[Stl ]))/_xlfn.STDEV.P(Table2[Stl ])</f>
        <v>0.58690757789140502</v>
      </c>
      <c r="L135" s="6">
        <f>(Table2[[#This Row],[Blk ]]-AVERAGE(Table2[Blk ]))/_xlfn.STDEV.P(Table2[Blk ])</f>
        <v>-0.42001482504828569</v>
      </c>
      <c r="M135" s="6">
        <f>(Table2[[#This Row],[Rbd]]-AVERAGE(Table2[Rbd]))/_xlfn.STDEV.P(Table2[Rbd])</f>
        <v>-0.14182352914273511</v>
      </c>
      <c r="N135" s="6">
        <f>Table2[[#This Row],[PtsSD]]*$D$1+Table2[[#This Row],[AstSD]]*$E$1+Table2[[#This Row],[StlSD]]*$F$1+Table2[[#This Row],[BlkSD]]*$G$1+Table2[[#This Row],[RbdSD]]*$H$1</f>
        <v>0.39679882313280668</v>
      </c>
    </row>
    <row r="136" spans="1:14" x14ac:dyDescent="0.25">
      <c r="A136" s="3">
        <v>132</v>
      </c>
      <c r="B136" s="3" t="s">
        <v>797</v>
      </c>
      <c r="C136" s="3" t="s">
        <v>93</v>
      </c>
      <c r="D136" s="4">
        <v>10.3</v>
      </c>
      <c r="E136" s="4">
        <v>1.7</v>
      </c>
      <c r="F136" s="4">
        <v>1</v>
      </c>
      <c r="G136" s="4">
        <v>0.6</v>
      </c>
      <c r="H136" s="4">
        <v>4.7</v>
      </c>
      <c r="I136" s="6">
        <f>(Table2[[#This Row],[Pts]]-AVERAGE(Table2[Pts]))/_xlfn.STDEV.P(Table2[Pts])</f>
        <v>0.39632991299103798</v>
      </c>
      <c r="J136" s="6">
        <f>(Table2[[#This Row],[Ast ]]-AVERAGE(Table2[Ast ]))/_xlfn.STDEV.P(Table2[Ast ])</f>
        <v>-6.8935214007795592E-2</v>
      </c>
      <c r="K136" s="6">
        <f>(Table2[[#This Row],[Stl ]]-AVERAGE(Table2[Stl ]))/_xlfn.STDEV.P(Table2[Stl ])</f>
        <v>0.82034211978515681</v>
      </c>
      <c r="L136" s="6">
        <f>(Table2[[#This Row],[Blk ]]-AVERAGE(Table2[Blk ]))/_xlfn.STDEV.P(Table2[Blk ])</f>
        <v>0.47747613661841365</v>
      </c>
      <c r="M136" s="6">
        <f>(Table2[[#This Row],[Rbd]]-AVERAGE(Table2[Rbd]))/_xlfn.STDEV.P(Table2[Rbd])</f>
        <v>0.47786720210260836</v>
      </c>
      <c r="N136" s="6">
        <f>Table2[[#This Row],[PtsSD]]*$D$1+Table2[[#This Row],[AstSD]]*$E$1+Table2[[#This Row],[StlSD]]*$F$1+Table2[[#This Row],[BlkSD]]*$G$1+Table2[[#This Row],[RbdSD]]*$H$1</f>
        <v>0.39535810997680948</v>
      </c>
    </row>
    <row r="137" spans="1:14" x14ac:dyDescent="0.25">
      <c r="A137" s="3">
        <v>133</v>
      </c>
      <c r="B137" s="3" t="s">
        <v>767</v>
      </c>
      <c r="C137" s="3" t="s">
        <v>23</v>
      </c>
      <c r="D137" s="4">
        <v>14.8</v>
      </c>
      <c r="E137" s="4">
        <v>1.6</v>
      </c>
      <c r="F137" s="4">
        <v>0.1</v>
      </c>
      <c r="G137" s="4">
        <v>0.9</v>
      </c>
      <c r="H137" s="4">
        <v>4.4000000000000004</v>
      </c>
      <c r="I137" s="6">
        <f>(Table2[[#This Row],[Pts]]-AVERAGE(Table2[Pts]))/_xlfn.STDEV.P(Table2[Pts])</f>
        <v>1.215404334126255</v>
      </c>
      <c r="J137" s="6">
        <f>(Table2[[#This Row],[Ast ]]-AVERAGE(Table2[Ast ]))/_xlfn.STDEV.P(Table2[Ast ])</f>
        <v>-0.12661569919799284</v>
      </c>
      <c r="K137" s="6">
        <f>(Table2[[#This Row],[Stl ]]-AVERAGE(Table2[Stl ]))/_xlfn.STDEV.P(Table2[Stl ])</f>
        <v>-1.2805687572586095</v>
      </c>
      <c r="L137" s="6">
        <f>(Table2[[#This Row],[Blk ]]-AVERAGE(Table2[Blk ]))/_xlfn.STDEV.P(Table2[Blk ])</f>
        <v>1.1505943578684383</v>
      </c>
      <c r="M137" s="6">
        <f>(Table2[[#This Row],[Rbd]]-AVERAGE(Table2[Rbd]))/_xlfn.STDEV.P(Table2[Rbd])</f>
        <v>0.35392905585353979</v>
      </c>
      <c r="N137" s="6">
        <f>Table2[[#This Row],[PtsSD]]*$D$1+Table2[[#This Row],[AstSD]]*$E$1+Table2[[#This Row],[StlSD]]*$F$1+Table2[[#This Row],[BlkSD]]*$G$1+Table2[[#This Row],[RbdSD]]*$H$1</f>
        <v>0.39058781166046025</v>
      </c>
    </row>
    <row r="138" spans="1:14" x14ac:dyDescent="0.25">
      <c r="A138" s="3">
        <v>134</v>
      </c>
      <c r="B138" s="3" t="s">
        <v>762</v>
      </c>
      <c r="C138" s="3" t="s">
        <v>31</v>
      </c>
      <c r="D138" s="4">
        <v>15.8</v>
      </c>
      <c r="E138" s="4">
        <v>2.5</v>
      </c>
      <c r="F138" s="4">
        <v>0.9</v>
      </c>
      <c r="G138" s="4">
        <v>0.2</v>
      </c>
      <c r="H138" s="4">
        <v>1.9</v>
      </c>
      <c r="I138" s="6">
        <f>(Table2[[#This Row],[Pts]]-AVERAGE(Table2[Pts]))/_xlfn.STDEV.P(Table2[Pts])</f>
        <v>1.3974208721563033</v>
      </c>
      <c r="J138" s="6">
        <f>(Table2[[#This Row],[Ast ]]-AVERAGE(Table2[Ast ]))/_xlfn.STDEV.P(Table2[Ast ])</f>
        <v>0.39250866751378305</v>
      </c>
      <c r="K138" s="6">
        <f>(Table2[[#This Row],[Stl ]]-AVERAGE(Table2[Stl ]))/_xlfn.STDEV.P(Table2[Stl ])</f>
        <v>0.58690757789140502</v>
      </c>
      <c r="L138" s="6">
        <f>(Table2[[#This Row],[Blk ]]-AVERAGE(Table2[Blk ]))/_xlfn.STDEV.P(Table2[Blk ])</f>
        <v>-0.42001482504828569</v>
      </c>
      <c r="M138" s="6">
        <f>(Table2[[#This Row],[Rbd]]-AVERAGE(Table2[Rbd]))/_xlfn.STDEV.P(Table2[Rbd])</f>
        <v>-0.67888882955536622</v>
      </c>
      <c r="N138" s="6">
        <f>Table2[[#This Row],[PtsSD]]*$D$1+Table2[[#This Row],[AstSD]]*$E$1+Table2[[#This Row],[StlSD]]*$F$1+Table2[[#This Row],[BlkSD]]*$G$1+Table2[[#This Row],[RbdSD]]*$H$1</f>
        <v>0.38698414216504229</v>
      </c>
    </row>
    <row r="139" spans="1:14" x14ac:dyDescent="0.25">
      <c r="A139" s="3">
        <v>135</v>
      </c>
      <c r="B139" s="3" t="s">
        <v>706</v>
      </c>
      <c r="C139" s="3" t="s">
        <v>50</v>
      </c>
      <c r="D139" s="4">
        <v>7.3</v>
      </c>
      <c r="E139" s="4">
        <v>0.9</v>
      </c>
      <c r="F139" s="4">
        <v>0.4</v>
      </c>
      <c r="G139" s="4">
        <v>0.7</v>
      </c>
      <c r="H139" s="4">
        <v>9.8000000000000007</v>
      </c>
      <c r="I139" s="6">
        <f>(Table2[[#This Row],[Pts]]-AVERAGE(Table2[Pts]))/_xlfn.STDEV.P(Table2[Pts])</f>
        <v>-0.14971970109910684</v>
      </c>
      <c r="J139" s="6">
        <f>(Table2[[#This Row],[Ast ]]-AVERAGE(Table2[Ast ]))/_xlfn.STDEV.P(Table2[Ast ])</f>
        <v>-0.53037909552937412</v>
      </c>
      <c r="K139" s="6">
        <f>(Table2[[#This Row],[Stl ]]-AVERAGE(Table2[Stl ]))/_xlfn.STDEV.P(Table2[Stl ])</f>
        <v>-0.58026513157735393</v>
      </c>
      <c r="L139" s="6">
        <f>(Table2[[#This Row],[Blk ]]-AVERAGE(Table2[Blk ]))/_xlfn.STDEV.P(Table2[Blk ])</f>
        <v>0.70184887703508847</v>
      </c>
      <c r="M139" s="6">
        <f>(Table2[[#This Row],[Rbd]]-AVERAGE(Table2[Rbd]))/_xlfn.STDEV.P(Table2[Rbd])</f>
        <v>2.5848156883367768</v>
      </c>
      <c r="N139" s="6">
        <f>Table2[[#This Row],[PtsSD]]*$D$1+Table2[[#This Row],[AstSD]]*$E$1+Table2[[#This Row],[StlSD]]*$F$1+Table2[[#This Row],[BlkSD]]*$G$1+Table2[[#This Row],[RbdSD]]*$H$1</f>
        <v>0.38420897005040866</v>
      </c>
    </row>
    <row r="140" spans="1:14" x14ac:dyDescent="0.25">
      <c r="A140" s="3">
        <v>136</v>
      </c>
      <c r="B140" s="3" t="s">
        <v>840</v>
      </c>
      <c r="C140" s="3" t="s">
        <v>80</v>
      </c>
      <c r="D140" s="4">
        <v>7</v>
      </c>
      <c r="E140" s="4">
        <v>0.9</v>
      </c>
      <c r="F140" s="4">
        <v>0.4</v>
      </c>
      <c r="G140" s="4">
        <v>2</v>
      </c>
      <c r="H140" s="4">
        <v>4.7</v>
      </c>
      <c r="I140" s="6">
        <f>(Table2[[#This Row],[Pts]]-AVERAGE(Table2[Pts]))/_xlfn.STDEV.P(Table2[Pts])</f>
        <v>-0.20432466250812129</v>
      </c>
      <c r="J140" s="6">
        <f>(Table2[[#This Row],[Ast ]]-AVERAGE(Table2[Ast ]))/_xlfn.STDEV.P(Table2[Ast ])</f>
        <v>-0.53037909552937412</v>
      </c>
      <c r="K140" s="6">
        <f>(Table2[[#This Row],[Stl ]]-AVERAGE(Table2[Stl ]))/_xlfn.STDEV.P(Table2[Stl ])</f>
        <v>-0.58026513157735393</v>
      </c>
      <c r="L140" s="6">
        <f>(Table2[[#This Row],[Blk ]]-AVERAGE(Table2[Blk ]))/_xlfn.STDEV.P(Table2[Blk ])</f>
        <v>3.618694502451862</v>
      </c>
      <c r="M140" s="6">
        <f>(Table2[[#This Row],[Rbd]]-AVERAGE(Table2[Rbd]))/_xlfn.STDEV.P(Table2[Rbd])</f>
        <v>0.47786720210260836</v>
      </c>
      <c r="N140" s="6">
        <f>Table2[[#This Row],[PtsSD]]*$D$1+Table2[[#This Row],[AstSD]]*$E$1+Table2[[#This Row],[StlSD]]*$F$1+Table2[[#This Row],[BlkSD]]*$G$1+Table2[[#This Row],[RbdSD]]*$H$1</f>
        <v>0.38396462819338661</v>
      </c>
    </row>
    <row r="141" spans="1:14" x14ac:dyDescent="0.25">
      <c r="A141" s="3">
        <v>137</v>
      </c>
      <c r="B141" s="3" t="s">
        <v>829</v>
      </c>
      <c r="C141" s="3" t="s">
        <v>93</v>
      </c>
      <c r="D141" s="4">
        <v>7.8</v>
      </c>
      <c r="E141" s="4">
        <v>3.1</v>
      </c>
      <c r="F141" s="4">
        <v>1.5</v>
      </c>
      <c r="G141" s="4">
        <v>0.3</v>
      </c>
      <c r="H141" s="4">
        <v>3.3</v>
      </c>
      <c r="I141" s="6">
        <f>(Table2[[#This Row],[Pts]]-AVERAGE(Table2[Pts]))/_xlfn.STDEV.P(Table2[Pts])</f>
        <v>-5.8711432084082742E-2</v>
      </c>
      <c r="J141" s="6">
        <f>(Table2[[#This Row],[Ast ]]-AVERAGE(Table2[Ast ]))/_xlfn.STDEV.P(Table2[Ast ])</f>
        <v>0.73859157865496705</v>
      </c>
      <c r="K141" s="6">
        <f>(Table2[[#This Row],[Stl ]]-AVERAGE(Table2[Stl ]))/_xlfn.STDEV.P(Table2[Stl ])</f>
        <v>1.9875148292539158</v>
      </c>
      <c r="L141" s="6">
        <f>(Table2[[#This Row],[Blk ]]-AVERAGE(Table2[Blk ]))/_xlfn.STDEV.P(Table2[Blk ])</f>
        <v>-0.1956420846316109</v>
      </c>
      <c r="M141" s="6">
        <f>(Table2[[#This Row],[Rbd]]-AVERAGE(Table2[Rbd]))/_xlfn.STDEV.P(Table2[Rbd])</f>
        <v>-0.10051081372637902</v>
      </c>
      <c r="N141" s="6">
        <f>Table2[[#This Row],[PtsSD]]*$D$1+Table2[[#This Row],[AstSD]]*$E$1+Table2[[#This Row],[StlSD]]*$F$1+Table2[[#This Row],[BlkSD]]*$G$1+Table2[[#This Row],[RbdSD]]*$H$1</f>
        <v>0.3787836350538385</v>
      </c>
    </row>
    <row r="142" spans="1:14" x14ac:dyDescent="0.25">
      <c r="A142" s="3">
        <v>138</v>
      </c>
      <c r="B142" s="3" t="s">
        <v>793</v>
      </c>
      <c r="C142" s="3" t="s">
        <v>60</v>
      </c>
      <c r="D142" s="4">
        <v>11</v>
      </c>
      <c r="E142" s="4">
        <v>1.8</v>
      </c>
      <c r="F142" s="4">
        <v>1</v>
      </c>
      <c r="G142" s="4">
        <v>0.3</v>
      </c>
      <c r="H142" s="4">
        <v>5.0999999999999996</v>
      </c>
      <c r="I142" s="6">
        <f>(Table2[[#This Row],[Pts]]-AVERAGE(Table2[Pts]))/_xlfn.STDEV.P(Table2[Pts])</f>
        <v>0.52374148961207156</v>
      </c>
      <c r="J142" s="6">
        <f>(Table2[[#This Row],[Ast ]]-AVERAGE(Table2[Ast ]))/_xlfn.STDEV.P(Table2[Ast ])</f>
        <v>-1.1254728817598208E-2</v>
      </c>
      <c r="K142" s="6">
        <f>(Table2[[#This Row],[Stl ]]-AVERAGE(Table2[Stl ]))/_xlfn.STDEV.P(Table2[Stl ])</f>
        <v>0.82034211978515681</v>
      </c>
      <c r="L142" s="6">
        <f>(Table2[[#This Row],[Blk ]]-AVERAGE(Table2[Blk ]))/_xlfn.STDEV.P(Table2[Blk ])</f>
        <v>-0.1956420846316109</v>
      </c>
      <c r="M142" s="6">
        <f>(Table2[[#This Row],[Rbd]]-AVERAGE(Table2[Rbd]))/_xlfn.STDEV.P(Table2[Rbd])</f>
        <v>0.64311806376803304</v>
      </c>
      <c r="N142" s="6">
        <f>Table2[[#This Row],[PtsSD]]*$D$1+Table2[[#This Row],[AstSD]]*$E$1+Table2[[#This Row],[StlSD]]*$F$1+Table2[[#This Row],[BlkSD]]*$G$1+Table2[[#This Row],[RbdSD]]*$H$1</f>
        <v>0.37720011914674029</v>
      </c>
    </row>
    <row r="143" spans="1:14" x14ac:dyDescent="0.25">
      <c r="A143" s="3">
        <v>139</v>
      </c>
      <c r="B143" s="3" t="s">
        <v>674</v>
      </c>
      <c r="C143" s="3" t="s">
        <v>39</v>
      </c>
      <c r="D143" s="4">
        <v>9.3000000000000007</v>
      </c>
      <c r="E143" s="4">
        <v>1.6</v>
      </c>
      <c r="F143" s="4">
        <v>0.6</v>
      </c>
      <c r="G143" s="4">
        <v>0.8</v>
      </c>
      <c r="H143" s="4">
        <v>6.1</v>
      </c>
      <c r="I143" s="6">
        <f>(Table2[[#This Row],[Pts]]-AVERAGE(Table2[Pts]))/_xlfn.STDEV.P(Table2[Pts])</f>
        <v>0.21431337496098976</v>
      </c>
      <c r="J143" s="6">
        <f>(Table2[[#This Row],[Ast ]]-AVERAGE(Table2[Ast ]))/_xlfn.STDEV.P(Table2[Ast ])</f>
        <v>-0.12661569919799284</v>
      </c>
      <c r="K143" s="6">
        <f>(Table2[[#This Row],[Stl ]]-AVERAGE(Table2[Stl ]))/_xlfn.STDEV.P(Table2[Stl ])</f>
        <v>-0.11339604778985048</v>
      </c>
      <c r="L143" s="6">
        <f>(Table2[[#This Row],[Blk ]]-AVERAGE(Table2[Blk ]))/_xlfn.STDEV.P(Table2[Blk ])</f>
        <v>0.92622161745176357</v>
      </c>
      <c r="M143" s="6">
        <f>(Table2[[#This Row],[Rbd]]-AVERAGE(Table2[Rbd]))/_xlfn.STDEV.P(Table2[Rbd])</f>
        <v>1.0562452179315953</v>
      </c>
      <c r="N143" s="6">
        <f>Table2[[#This Row],[PtsSD]]*$D$1+Table2[[#This Row],[AstSD]]*$E$1+Table2[[#This Row],[StlSD]]*$F$1+Table2[[#This Row],[BlkSD]]*$G$1+Table2[[#This Row],[RbdSD]]*$H$1</f>
        <v>0.37214375168430436</v>
      </c>
    </row>
    <row r="144" spans="1:14" x14ac:dyDescent="0.25">
      <c r="A144" s="3">
        <v>140</v>
      </c>
      <c r="B144" s="3" t="s">
        <v>612</v>
      </c>
      <c r="C144" s="3" t="s">
        <v>93</v>
      </c>
      <c r="D144" s="4">
        <v>13.9</v>
      </c>
      <c r="E144" s="4">
        <v>1.8</v>
      </c>
      <c r="F144" s="4">
        <v>1.1000000000000001</v>
      </c>
      <c r="G144" s="4">
        <v>0.2</v>
      </c>
      <c r="H144" s="4">
        <v>3.1</v>
      </c>
      <c r="I144" s="6">
        <f>(Table2[[#This Row],[Pts]]-AVERAGE(Table2[Pts]))/_xlfn.STDEV.P(Table2[Pts])</f>
        <v>1.0515894498992115</v>
      </c>
      <c r="J144" s="6">
        <f>(Table2[[#This Row],[Ast ]]-AVERAGE(Table2[Ast ]))/_xlfn.STDEV.P(Table2[Ast ])</f>
        <v>-1.1254728817598208E-2</v>
      </c>
      <c r="K144" s="6">
        <f>(Table2[[#This Row],[Stl ]]-AVERAGE(Table2[Stl ]))/_xlfn.STDEV.P(Table2[Stl ])</f>
        <v>1.0537766616789088</v>
      </c>
      <c r="L144" s="6">
        <f>(Table2[[#This Row],[Blk ]]-AVERAGE(Table2[Blk ]))/_xlfn.STDEV.P(Table2[Blk ])</f>
        <v>-0.42001482504828569</v>
      </c>
      <c r="M144" s="6">
        <f>(Table2[[#This Row],[Rbd]]-AVERAGE(Table2[Rbd]))/_xlfn.STDEV.P(Table2[Rbd])</f>
        <v>-0.18313624455909136</v>
      </c>
      <c r="N144" s="6">
        <f>Table2[[#This Row],[PtsSD]]*$D$1+Table2[[#This Row],[AstSD]]*$E$1+Table2[[#This Row],[StlSD]]*$F$1+Table2[[#This Row],[BlkSD]]*$G$1+Table2[[#This Row],[RbdSD]]*$H$1</f>
        <v>0.37166291578901905</v>
      </c>
    </row>
    <row r="145" spans="1:14" x14ac:dyDescent="0.25">
      <c r="A145" s="3">
        <v>141</v>
      </c>
      <c r="B145" s="3" t="s">
        <v>804</v>
      </c>
      <c r="C145" s="3" t="s">
        <v>48</v>
      </c>
      <c r="D145" s="4">
        <v>9.8000000000000007</v>
      </c>
      <c r="E145" s="4">
        <v>1.3</v>
      </c>
      <c r="F145" s="4">
        <v>0.7</v>
      </c>
      <c r="G145" s="4">
        <v>0.6</v>
      </c>
      <c r="H145" s="4">
        <v>6.5</v>
      </c>
      <c r="I145" s="6">
        <f>(Table2[[#This Row],[Pts]]-AVERAGE(Table2[Pts]))/_xlfn.STDEV.P(Table2[Pts])</f>
        <v>0.30532164397601386</v>
      </c>
      <c r="J145" s="6">
        <f>(Table2[[#This Row],[Ast ]]-AVERAGE(Table2[Ast ]))/_xlfn.STDEV.P(Table2[Ast ])</f>
        <v>-0.29965715476858484</v>
      </c>
      <c r="K145" s="6">
        <f>(Table2[[#This Row],[Stl ]]-AVERAGE(Table2[Stl ]))/_xlfn.STDEV.P(Table2[Stl ])</f>
        <v>0.12003849410390129</v>
      </c>
      <c r="L145" s="6">
        <f>(Table2[[#This Row],[Blk ]]-AVERAGE(Table2[Blk ]))/_xlfn.STDEV.P(Table2[Blk ])</f>
        <v>0.47747613661841365</v>
      </c>
      <c r="M145" s="6">
        <f>(Table2[[#This Row],[Rbd]]-AVERAGE(Table2[Rbd]))/_xlfn.STDEV.P(Table2[Rbd])</f>
        <v>1.2214960795970204</v>
      </c>
      <c r="N145" s="6">
        <f>Table2[[#This Row],[PtsSD]]*$D$1+Table2[[#This Row],[AstSD]]*$E$1+Table2[[#This Row],[StlSD]]*$F$1+Table2[[#This Row],[BlkSD]]*$G$1+Table2[[#This Row],[RbdSD]]*$H$1</f>
        <v>0.36559147276683851</v>
      </c>
    </row>
    <row r="146" spans="1:14" x14ac:dyDescent="0.25">
      <c r="A146" s="3">
        <v>142</v>
      </c>
      <c r="B146" s="3" t="s">
        <v>603</v>
      </c>
      <c r="C146" s="3" t="s">
        <v>39</v>
      </c>
      <c r="D146" s="4">
        <v>15.5</v>
      </c>
      <c r="E146" s="4">
        <v>2.1</v>
      </c>
      <c r="F146" s="4">
        <v>1.1000000000000001</v>
      </c>
      <c r="G146" s="4">
        <v>0.1</v>
      </c>
      <c r="H146" s="4">
        <v>1.9</v>
      </c>
      <c r="I146" s="6">
        <f>(Table2[[#This Row],[Pts]]-AVERAGE(Table2[Pts]))/_xlfn.STDEV.P(Table2[Pts])</f>
        <v>1.3428159107472886</v>
      </c>
      <c r="J146" s="6">
        <f>(Table2[[#This Row],[Ast ]]-AVERAGE(Table2[Ast ]))/_xlfn.STDEV.P(Table2[Ast ])</f>
        <v>0.1617867267529938</v>
      </c>
      <c r="K146" s="6">
        <f>(Table2[[#This Row],[Stl ]]-AVERAGE(Table2[Stl ]))/_xlfn.STDEV.P(Table2[Stl ])</f>
        <v>1.0537766616789088</v>
      </c>
      <c r="L146" s="6">
        <f>(Table2[[#This Row],[Blk ]]-AVERAGE(Table2[Blk ]))/_xlfn.STDEV.P(Table2[Blk ])</f>
        <v>-0.64438756546496068</v>
      </c>
      <c r="M146" s="6">
        <f>(Table2[[#This Row],[Rbd]]-AVERAGE(Table2[Rbd]))/_xlfn.STDEV.P(Table2[Rbd])</f>
        <v>-0.67888882955536622</v>
      </c>
      <c r="N146" s="6">
        <f>Table2[[#This Row],[PtsSD]]*$D$1+Table2[[#This Row],[AstSD]]*$E$1+Table2[[#This Row],[StlSD]]*$F$1+Table2[[#This Row],[BlkSD]]*$G$1+Table2[[#This Row],[RbdSD]]*$H$1</f>
        <v>0.36083271709580433</v>
      </c>
    </row>
    <row r="147" spans="1:14" x14ac:dyDescent="0.25">
      <c r="A147" s="3">
        <v>143</v>
      </c>
      <c r="B147" s="3" t="s">
        <v>803</v>
      </c>
      <c r="C147" s="3" t="s">
        <v>76</v>
      </c>
      <c r="D147" s="4">
        <v>9.9</v>
      </c>
      <c r="E147" s="4">
        <v>1.6</v>
      </c>
      <c r="F147" s="4">
        <v>1.2</v>
      </c>
      <c r="G147" s="4">
        <v>0.3</v>
      </c>
      <c r="H147" s="4">
        <v>4.9000000000000004</v>
      </c>
      <c r="I147" s="6">
        <f>(Table2[[#This Row],[Pts]]-AVERAGE(Table2[Pts]))/_xlfn.STDEV.P(Table2[Pts])</f>
        <v>0.32352329777901861</v>
      </c>
      <c r="J147" s="6">
        <f>(Table2[[#This Row],[Ast ]]-AVERAGE(Table2[Ast ]))/_xlfn.STDEV.P(Table2[Ast ])</f>
        <v>-0.12661569919799284</v>
      </c>
      <c r="K147" s="6">
        <f>(Table2[[#This Row],[Stl ]]-AVERAGE(Table2[Stl ]))/_xlfn.STDEV.P(Table2[Stl ])</f>
        <v>1.2872112035726604</v>
      </c>
      <c r="L147" s="6">
        <f>(Table2[[#This Row],[Blk ]]-AVERAGE(Table2[Blk ]))/_xlfn.STDEV.P(Table2[Blk ])</f>
        <v>-0.1956420846316109</v>
      </c>
      <c r="M147" s="6">
        <f>(Table2[[#This Row],[Rbd]]-AVERAGE(Table2[Rbd]))/_xlfn.STDEV.P(Table2[Rbd])</f>
        <v>0.56049263293532092</v>
      </c>
      <c r="N147" s="6">
        <f>Table2[[#This Row],[PtsSD]]*$D$1+Table2[[#This Row],[AstSD]]*$E$1+Table2[[#This Row],[StlSD]]*$F$1+Table2[[#This Row],[BlkSD]]*$G$1+Table2[[#This Row],[RbdSD]]*$H$1</f>
        <v>0.34756774392232864</v>
      </c>
    </row>
    <row r="148" spans="1:14" x14ac:dyDescent="0.25">
      <c r="A148" s="3">
        <v>144</v>
      </c>
      <c r="B148" s="3" t="s">
        <v>626</v>
      </c>
      <c r="C148" s="3" t="s">
        <v>44</v>
      </c>
      <c r="D148" s="4">
        <v>12.6</v>
      </c>
      <c r="E148" s="4">
        <v>3.1</v>
      </c>
      <c r="F148" s="4">
        <v>0.8</v>
      </c>
      <c r="G148" s="4">
        <v>0.1</v>
      </c>
      <c r="H148" s="4">
        <v>3.5</v>
      </c>
      <c r="I148" s="6">
        <f>(Table2[[#This Row],[Pts]]-AVERAGE(Table2[Pts]))/_xlfn.STDEV.P(Table2[Pts])</f>
        <v>0.81496795046014869</v>
      </c>
      <c r="J148" s="6">
        <f>(Table2[[#This Row],[Ast ]]-AVERAGE(Table2[Ast ]))/_xlfn.STDEV.P(Table2[Ast ])</f>
        <v>0.73859157865496705</v>
      </c>
      <c r="K148" s="6">
        <f>(Table2[[#This Row],[Stl ]]-AVERAGE(Table2[Stl ]))/_xlfn.STDEV.P(Table2[Stl ])</f>
        <v>0.35347303599765328</v>
      </c>
      <c r="L148" s="6">
        <f>(Table2[[#This Row],[Blk ]]-AVERAGE(Table2[Blk ]))/_xlfn.STDEV.P(Table2[Blk ])</f>
        <v>-0.64438756546496068</v>
      </c>
      <c r="M148" s="6">
        <f>(Table2[[#This Row],[Rbd]]-AVERAGE(Table2[Rbd]))/_xlfn.STDEV.P(Table2[Rbd])</f>
        <v>-1.7885382893666479E-2</v>
      </c>
      <c r="N148" s="6">
        <f>Table2[[#This Row],[PtsSD]]*$D$1+Table2[[#This Row],[AstSD]]*$E$1+Table2[[#This Row],[StlSD]]*$F$1+Table2[[#This Row],[BlkSD]]*$G$1+Table2[[#This Row],[RbdSD]]*$H$1</f>
        <v>0.34499444487020864</v>
      </c>
    </row>
    <row r="149" spans="1:14" x14ac:dyDescent="0.25">
      <c r="A149" s="3">
        <v>145</v>
      </c>
      <c r="B149" s="3" t="s">
        <v>682</v>
      </c>
      <c r="C149" s="3" t="s">
        <v>53</v>
      </c>
      <c r="D149" s="4">
        <v>8.6999999999999993</v>
      </c>
      <c r="E149" s="4">
        <v>0.9</v>
      </c>
      <c r="F149" s="4">
        <v>0.8</v>
      </c>
      <c r="G149" s="4">
        <v>0.8</v>
      </c>
      <c r="H149" s="4">
        <v>6.2</v>
      </c>
      <c r="I149" s="6">
        <f>(Table2[[#This Row],[Pts]]-AVERAGE(Table2[Pts]))/_xlfn.STDEV.P(Table2[Pts])</f>
        <v>0.10510345214296056</v>
      </c>
      <c r="J149" s="6">
        <f>(Table2[[#This Row],[Ast ]]-AVERAGE(Table2[Ast ]))/_xlfn.STDEV.P(Table2[Ast ])</f>
        <v>-0.53037909552937412</v>
      </c>
      <c r="K149" s="6">
        <f>(Table2[[#This Row],[Stl ]]-AVERAGE(Table2[Stl ]))/_xlfn.STDEV.P(Table2[Stl ])</f>
        <v>0.35347303599765328</v>
      </c>
      <c r="L149" s="6">
        <f>(Table2[[#This Row],[Blk ]]-AVERAGE(Table2[Blk ]))/_xlfn.STDEV.P(Table2[Blk ])</f>
        <v>0.92622161745176357</v>
      </c>
      <c r="M149" s="6">
        <f>(Table2[[#This Row],[Rbd]]-AVERAGE(Table2[Rbd]))/_xlfn.STDEV.P(Table2[Rbd])</f>
        <v>1.0975579333479519</v>
      </c>
      <c r="N149" s="6">
        <f>Table2[[#This Row],[PtsSD]]*$D$1+Table2[[#This Row],[AstSD]]*$E$1+Table2[[#This Row],[StlSD]]*$F$1+Table2[[#This Row],[BlkSD]]*$G$1+Table2[[#This Row],[RbdSD]]*$H$1</f>
        <v>0.33692100122401625</v>
      </c>
    </row>
    <row r="150" spans="1:14" x14ac:dyDescent="0.25">
      <c r="A150" s="3">
        <v>146</v>
      </c>
      <c r="B150" s="3" t="s">
        <v>640</v>
      </c>
      <c r="C150" s="3" t="s">
        <v>74</v>
      </c>
      <c r="D150" s="4">
        <v>11.8</v>
      </c>
      <c r="E150" s="4">
        <v>1.3</v>
      </c>
      <c r="F150" s="4">
        <v>0.6</v>
      </c>
      <c r="G150" s="4">
        <v>0.2</v>
      </c>
      <c r="H150" s="4">
        <v>6.8</v>
      </c>
      <c r="I150" s="6">
        <f>(Table2[[#This Row],[Pts]]-AVERAGE(Table2[Pts]))/_xlfn.STDEV.P(Table2[Pts])</f>
        <v>0.6693547200361103</v>
      </c>
      <c r="J150" s="6">
        <f>(Table2[[#This Row],[Ast ]]-AVERAGE(Table2[Ast ]))/_xlfn.STDEV.P(Table2[Ast ])</f>
        <v>-0.29965715476858484</v>
      </c>
      <c r="K150" s="6">
        <f>(Table2[[#This Row],[Stl ]]-AVERAGE(Table2[Stl ]))/_xlfn.STDEV.P(Table2[Stl ])</f>
        <v>-0.11339604778985048</v>
      </c>
      <c r="L150" s="6">
        <f>(Table2[[#This Row],[Blk ]]-AVERAGE(Table2[Blk ]))/_xlfn.STDEV.P(Table2[Blk ])</f>
        <v>-0.42001482504828569</v>
      </c>
      <c r="M150" s="6">
        <f>(Table2[[#This Row],[Rbd]]-AVERAGE(Table2[Rbd]))/_xlfn.STDEV.P(Table2[Rbd])</f>
        <v>1.3454342258460892</v>
      </c>
      <c r="N150" s="6">
        <f>Table2[[#This Row],[PtsSD]]*$D$1+Table2[[#This Row],[AstSD]]*$E$1+Table2[[#This Row],[StlSD]]*$F$1+Table2[[#This Row],[BlkSD]]*$G$1+Table2[[#This Row],[RbdSD]]*$H$1</f>
        <v>0.32995019930061353</v>
      </c>
    </row>
    <row r="151" spans="1:14" x14ac:dyDescent="0.25">
      <c r="A151" s="3">
        <v>147</v>
      </c>
      <c r="B151" s="3" t="s">
        <v>843</v>
      </c>
      <c r="C151" s="3" t="s">
        <v>84</v>
      </c>
      <c r="D151" s="4">
        <v>6.9</v>
      </c>
      <c r="E151" s="4">
        <v>0.8</v>
      </c>
      <c r="F151" s="4">
        <v>0.8</v>
      </c>
      <c r="G151" s="4">
        <v>1.1000000000000001</v>
      </c>
      <c r="H151" s="4">
        <v>6.2</v>
      </c>
      <c r="I151" s="6">
        <f>(Table2[[#This Row],[Pts]]-AVERAGE(Table2[Pts]))/_xlfn.STDEV.P(Table2[Pts])</f>
        <v>-0.22252631631112604</v>
      </c>
      <c r="J151" s="6">
        <f>(Table2[[#This Row],[Ast ]]-AVERAGE(Table2[Ast ]))/_xlfn.STDEV.P(Table2[Ast ])</f>
        <v>-0.58805958071957143</v>
      </c>
      <c r="K151" s="6">
        <f>(Table2[[#This Row],[Stl ]]-AVERAGE(Table2[Stl ]))/_xlfn.STDEV.P(Table2[Stl ])</f>
        <v>0.35347303599765328</v>
      </c>
      <c r="L151" s="6">
        <f>(Table2[[#This Row],[Blk ]]-AVERAGE(Table2[Blk ]))/_xlfn.STDEV.P(Table2[Blk ])</f>
        <v>1.5993398387017883</v>
      </c>
      <c r="M151" s="6">
        <f>(Table2[[#This Row],[Rbd]]-AVERAGE(Table2[Rbd]))/_xlfn.STDEV.P(Table2[Rbd])</f>
        <v>1.0975579333479519</v>
      </c>
      <c r="N151" s="6">
        <f>Table2[[#This Row],[PtsSD]]*$D$1+Table2[[#This Row],[AstSD]]*$E$1+Table2[[#This Row],[StlSD]]*$F$1+Table2[[#This Row],[BlkSD]]*$G$1+Table2[[#This Row],[RbdSD]]*$H$1</f>
        <v>0.3280637068372545</v>
      </c>
    </row>
    <row r="152" spans="1:14" x14ac:dyDescent="0.25">
      <c r="A152" s="3">
        <v>148</v>
      </c>
      <c r="B152" s="3" t="s">
        <v>855</v>
      </c>
      <c r="C152" s="3" t="s">
        <v>55</v>
      </c>
      <c r="D152" s="4">
        <v>6.3</v>
      </c>
      <c r="E152" s="4">
        <v>0.5</v>
      </c>
      <c r="F152" s="4">
        <v>0.5</v>
      </c>
      <c r="G152" s="4">
        <v>1.5</v>
      </c>
      <c r="H152" s="4">
        <v>6.6</v>
      </c>
      <c r="I152" s="6">
        <f>(Table2[[#This Row],[Pts]]-AVERAGE(Table2[Pts]))/_xlfn.STDEV.P(Table2[Pts])</f>
        <v>-0.33173623912915506</v>
      </c>
      <c r="J152" s="6">
        <f>(Table2[[#This Row],[Ast ]]-AVERAGE(Table2[Ast ]))/_xlfn.STDEV.P(Table2[Ast ])</f>
        <v>-0.76110103629016346</v>
      </c>
      <c r="K152" s="6">
        <f>(Table2[[#This Row],[Stl ]]-AVERAGE(Table2[Stl ]))/_xlfn.STDEV.P(Table2[Stl ])</f>
        <v>-0.34683058968360225</v>
      </c>
      <c r="L152" s="6">
        <f>(Table2[[#This Row],[Blk ]]-AVERAGE(Table2[Blk ]))/_xlfn.STDEV.P(Table2[Blk ])</f>
        <v>2.4968308003684876</v>
      </c>
      <c r="M152" s="6">
        <f>(Table2[[#This Row],[Rbd]]-AVERAGE(Table2[Rbd]))/_xlfn.STDEV.P(Table2[Rbd])</f>
        <v>1.2628087950133766</v>
      </c>
      <c r="N152" s="6">
        <f>Table2[[#This Row],[PtsSD]]*$D$1+Table2[[#This Row],[AstSD]]*$E$1+Table2[[#This Row],[StlSD]]*$F$1+Table2[[#This Row],[BlkSD]]*$G$1+Table2[[#This Row],[RbdSD]]*$H$1</f>
        <v>0.32332071160862896</v>
      </c>
    </row>
    <row r="153" spans="1:14" x14ac:dyDescent="0.25">
      <c r="A153" s="3">
        <v>149</v>
      </c>
      <c r="B153" s="3" t="s">
        <v>802</v>
      </c>
      <c r="C153" s="3" t="s">
        <v>44</v>
      </c>
      <c r="D153" s="4">
        <v>10</v>
      </c>
      <c r="E153" s="4">
        <v>3.6</v>
      </c>
      <c r="F153" s="4">
        <v>1</v>
      </c>
      <c r="G153" s="4">
        <v>0.2</v>
      </c>
      <c r="H153" s="4">
        <v>2.9</v>
      </c>
      <c r="I153" s="6">
        <f>(Table2[[#This Row],[Pts]]-AVERAGE(Table2[Pts]))/_xlfn.STDEV.P(Table2[Pts])</f>
        <v>0.34172495158202337</v>
      </c>
      <c r="J153" s="6">
        <f>(Table2[[#This Row],[Ast ]]-AVERAGE(Table2[Ast ]))/_xlfn.STDEV.P(Table2[Ast ])</f>
        <v>1.0269940046059538</v>
      </c>
      <c r="K153" s="6">
        <f>(Table2[[#This Row],[Stl ]]-AVERAGE(Table2[Stl ]))/_xlfn.STDEV.P(Table2[Stl ])</f>
        <v>0.82034211978515681</v>
      </c>
      <c r="L153" s="6">
        <f>(Table2[[#This Row],[Blk ]]-AVERAGE(Table2[Blk ]))/_xlfn.STDEV.P(Table2[Blk ])</f>
        <v>-0.42001482504828569</v>
      </c>
      <c r="M153" s="6">
        <f>(Table2[[#This Row],[Rbd]]-AVERAGE(Table2[Rbd]))/_xlfn.STDEV.P(Table2[Rbd])</f>
        <v>-0.2657616753918039</v>
      </c>
      <c r="N153" s="6">
        <f>Table2[[#This Row],[PtsSD]]*$D$1+Table2[[#This Row],[AstSD]]*$E$1+Table2[[#This Row],[StlSD]]*$F$1+Table2[[#This Row],[BlkSD]]*$G$1+Table2[[#This Row],[RbdSD]]*$H$1</f>
        <v>0.31481304552796774</v>
      </c>
    </row>
    <row r="154" spans="1:14" x14ac:dyDescent="0.25">
      <c r="A154" s="3">
        <v>150</v>
      </c>
      <c r="B154" s="3" t="s">
        <v>661</v>
      </c>
      <c r="C154" s="3" t="s">
        <v>31</v>
      </c>
      <c r="D154" s="4">
        <v>10.1</v>
      </c>
      <c r="E154" s="4">
        <v>1.5</v>
      </c>
      <c r="F154" s="4">
        <v>0.9</v>
      </c>
      <c r="G154" s="4">
        <v>0.7</v>
      </c>
      <c r="H154" s="4">
        <v>4</v>
      </c>
      <c r="I154" s="6">
        <f>(Table2[[#This Row],[Pts]]-AVERAGE(Table2[Pts]))/_xlfn.STDEV.P(Table2[Pts])</f>
        <v>0.35992660538502813</v>
      </c>
      <c r="J154" s="6">
        <f>(Table2[[#This Row],[Ast ]]-AVERAGE(Table2[Ast ]))/_xlfn.STDEV.P(Table2[Ast ])</f>
        <v>-0.1842961843881902</v>
      </c>
      <c r="K154" s="6">
        <f>(Table2[[#This Row],[Stl ]]-AVERAGE(Table2[Stl ]))/_xlfn.STDEV.P(Table2[Stl ])</f>
        <v>0.58690757789140502</v>
      </c>
      <c r="L154" s="6">
        <f>(Table2[[#This Row],[Blk ]]-AVERAGE(Table2[Blk ]))/_xlfn.STDEV.P(Table2[Blk ])</f>
        <v>0.70184887703508847</v>
      </c>
      <c r="M154" s="6">
        <f>(Table2[[#This Row],[Rbd]]-AVERAGE(Table2[Rbd]))/_xlfn.STDEV.P(Table2[Rbd])</f>
        <v>0.18867819418811468</v>
      </c>
      <c r="N154" s="6">
        <f>Table2[[#This Row],[PtsSD]]*$D$1+Table2[[#This Row],[AstSD]]*$E$1+Table2[[#This Row],[StlSD]]*$F$1+Table2[[#This Row],[BlkSD]]*$G$1+Table2[[#This Row],[RbdSD]]*$H$1</f>
        <v>0.30216785181446731</v>
      </c>
    </row>
    <row r="155" spans="1:14" x14ac:dyDescent="0.25">
      <c r="A155" s="3">
        <v>151</v>
      </c>
      <c r="B155" s="3" t="s">
        <v>842</v>
      </c>
      <c r="C155" s="3" t="s">
        <v>27</v>
      </c>
      <c r="D155" s="4">
        <v>6.9</v>
      </c>
      <c r="E155" s="4">
        <v>1.6</v>
      </c>
      <c r="F155" s="4">
        <v>1</v>
      </c>
      <c r="G155" s="4">
        <v>0.4</v>
      </c>
      <c r="H155" s="4">
        <v>6.6</v>
      </c>
      <c r="I155" s="6">
        <f>(Table2[[#This Row],[Pts]]-AVERAGE(Table2[Pts]))/_xlfn.STDEV.P(Table2[Pts])</f>
        <v>-0.22252631631112604</v>
      </c>
      <c r="J155" s="6">
        <f>(Table2[[#This Row],[Ast ]]-AVERAGE(Table2[Ast ]))/_xlfn.STDEV.P(Table2[Ast ])</f>
        <v>-0.12661569919799284</v>
      </c>
      <c r="K155" s="6">
        <f>(Table2[[#This Row],[Stl ]]-AVERAGE(Table2[Stl ]))/_xlfn.STDEV.P(Table2[Stl ])</f>
        <v>0.82034211978515681</v>
      </c>
      <c r="L155" s="6">
        <f>(Table2[[#This Row],[Blk ]]-AVERAGE(Table2[Blk ]))/_xlfn.STDEV.P(Table2[Blk ])</f>
        <v>2.8730655785064042E-2</v>
      </c>
      <c r="M155" s="6">
        <f>(Table2[[#This Row],[Rbd]]-AVERAGE(Table2[Rbd]))/_xlfn.STDEV.P(Table2[Rbd])</f>
        <v>1.2628087950133766</v>
      </c>
      <c r="N155" s="6">
        <f>Table2[[#This Row],[PtsSD]]*$D$1+Table2[[#This Row],[AstSD]]*$E$1+Table2[[#This Row],[StlSD]]*$F$1+Table2[[#This Row],[BlkSD]]*$G$1+Table2[[#This Row],[RbdSD]]*$H$1</f>
        <v>0.28784164060527212</v>
      </c>
    </row>
    <row r="156" spans="1:14" x14ac:dyDescent="0.25">
      <c r="A156" s="3">
        <v>152</v>
      </c>
      <c r="B156" s="3" t="s">
        <v>658</v>
      </c>
      <c r="C156" s="3" t="s">
        <v>108</v>
      </c>
      <c r="D156" s="4">
        <v>10.199999999999999</v>
      </c>
      <c r="E156" s="4">
        <v>1.2</v>
      </c>
      <c r="F156" s="4">
        <v>0.7</v>
      </c>
      <c r="G156" s="4">
        <v>0.7</v>
      </c>
      <c r="H156" s="4">
        <v>4.9000000000000004</v>
      </c>
      <c r="I156" s="6">
        <f>(Table2[[#This Row],[Pts]]-AVERAGE(Table2[Pts]))/_xlfn.STDEV.P(Table2[Pts])</f>
        <v>0.37812825918803289</v>
      </c>
      <c r="J156" s="6">
        <f>(Table2[[#This Row],[Ast ]]-AVERAGE(Table2[Ast ]))/_xlfn.STDEV.P(Table2[Ast ])</f>
        <v>-0.3573376399587822</v>
      </c>
      <c r="K156" s="6">
        <f>(Table2[[#This Row],[Stl ]]-AVERAGE(Table2[Stl ]))/_xlfn.STDEV.P(Table2[Stl ])</f>
        <v>0.12003849410390129</v>
      </c>
      <c r="L156" s="6">
        <f>(Table2[[#This Row],[Blk ]]-AVERAGE(Table2[Blk ]))/_xlfn.STDEV.P(Table2[Blk ])</f>
        <v>0.70184887703508847</v>
      </c>
      <c r="M156" s="6">
        <f>(Table2[[#This Row],[Rbd]]-AVERAGE(Table2[Rbd]))/_xlfn.STDEV.P(Table2[Rbd])</f>
        <v>0.56049263293532092</v>
      </c>
      <c r="N156" s="6">
        <f>Table2[[#This Row],[PtsSD]]*$D$1+Table2[[#This Row],[AstSD]]*$E$1+Table2[[#This Row],[StlSD]]*$F$1+Table2[[#This Row],[BlkSD]]*$G$1+Table2[[#This Row],[RbdSD]]*$H$1</f>
        <v>0.27735258202256607</v>
      </c>
    </row>
    <row r="157" spans="1:14" x14ac:dyDescent="0.25">
      <c r="A157" s="3">
        <v>153</v>
      </c>
      <c r="B157" s="3" t="s">
        <v>617</v>
      </c>
      <c r="C157" s="3" t="s">
        <v>44</v>
      </c>
      <c r="D157" s="4">
        <v>13.5</v>
      </c>
      <c r="E157" s="4">
        <v>1.1000000000000001</v>
      </c>
      <c r="F157" s="4">
        <v>0.9</v>
      </c>
      <c r="G157" s="4">
        <v>0.4</v>
      </c>
      <c r="H157" s="4">
        <v>3.1</v>
      </c>
      <c r="I157" s="6">
        <f>(Table2[[#This Row],[Pts]]-AVERAGE(Table2[Pts]))/_xlfn.STDEV.P(Table2[Pts])</f>
        <v>0.97878283468719218</v>
      </c>
      <c r="J157" s="6">
        <f>(Table2[[#This Row],[Ast ]]-AVERAGE(Table2[Ast ]))/_xlfn.STDEV.P(Table2[Ast ])</f>
        <v>-0.41501812514897946</v>
      </c>
      <c r="K157" s="6">
        <f>(Table2[[#This Row],[Stl ]]-AVERAGE(Table2[Stl ]))/_xlfn.STDEV.P(Table2[Stl ])</f>
        <v>0.58690757789140502</v>
      </c>
      <c r="L157" s="6">
        <f>(Table2[[#This Row],[Blk ]]-AVERAGE(Table2[Blk ]))/_xlfn.STDEV.P(Table2[Blk ])</f>
        <v>2.8730655785064042E-2</v>
      </c>
      <c r="M157" s="6">
        <f>(Table2[[#This Row],[Rbd]]-AVERAGE(Table2[Rbd]))/_xlfn.STDEV.P(Table2[Rbd])</f>
        <v>-0.18313624455909136</v>
      </c>
      <c r="N157" s="6">
        <f>Table2[[#This Row],[PtsSD]]*$D$1+Table2[[#This Row],[AstSD]]*$E$1+Table2[[#This Row],[StlSD]]*$F$1+Table2[[#This Row],[BlkSD]]*$G$1+Table2[[#This Row],[RbdSD]]*$H$1</f>
        <v>0.26634971151601383</v>
      </c>
    </row>
    <row r="158" spans="1:14" x14ac:dyDescent="0.25">
      <c r="A158" s="3">
        <v>154</v>
      </c>
      <c r="B158" s="3" t="s">
        <v>694</v>
      </c>
      <c r="C158" s="3" t="s">
        <v>33</v>
      </c>
      <c r="D158" s="4">
        <v>7.8</v>
      </c>
      <c r="E158" s="4">
        <v>3</v>
      </c>
      <c r="F158" s="4">
        <v>1.2</v>
      </c>
      <c r="G158" s="4">
        <v>0.3</v>
      </c>
      <c r="H158" s="4">
        <v>3.3</v>
      </c>
      <c r="I158" s="6">
        <f>(Table2[[#This Row],[Pts]]-AVERAGE(Table2[Pts]))/_xlfn.STDEV.P(Table2[Pts])</f>
        <v>-5.8711432084082742E-2</v>
      </c>
      <c r="J158" s="6">
        <f>(Table2[[#This Row],[Ast ]]-AVERAGE(Table2[Ast ]))/_xlfn.STDEV.P(Table2[Ast ])</f>
        <v>0.68091109346476963</v>
      </c>
      <c r="K158" s="6">
        <f>(Table2[[#This Row],[Stl ]]-AVERAGE(Table2[Stl ]))/_xlfn.STDEV.P(Table2[Stl ])</f>
        <v>1.2872112035726604</v>
      </c>
      <c r="L158" s="6">
        <f>(Table2[[#This Row],[Blk ]]-AVERAGE(Table2[Blk ]))/_xlfn.STDEV.P(Table2[Blk ])</f>
        <v>-0.1956420846316109</v>
      </c>
      <c r="M158" s="6">
        <f>(Table2[[#This Row],[Rbd]]-AVERAGE(Table2[Rbd]))/_xlfn.STDEV.P(Table2[Rbd])</f>
        <v>-0.10051081372637902</v>
      </c>
      <c r="N158" s="6">
        <f>Table2[[#This Row],[PtsSD]]*$D$1+Table2[[#This Row],[AstSD]]*$E$1+Table2[[#This Row],[StlSD]]*$F$1+Table2[[#This Row],[BlkSD]]*$G$1+Table2[[#This Row],[RbdSD]]*$H$1</f>
        <v>0.26220199416361073</v>
      </c>
    </row>
    <row r="159" spans="1:14" x14ac:dyDescent="0.25">
      <c r="A159" s="3">
        <v>155</v>
      </c>
      <c r="B159" s="3" t="s">
        <v>789</v>
      </c>
      <c r="C159" s="3" t="s">
        <v>46</v>
      </c>
      <c r="D159" s="4">
        <v>11.5</v>
      </c>
      <c r="E159" s="4">
        <v>0.8</v>
      </c>
      <c r="F159" s="4">
        <v>0.5</v>
      </c>
      <c r="G159" s="4">
        <v>0.6</v>
      </c>
      <c r="H159" s="4">
        <v>5.6</v>
      </c>
      <c r="I159" s="6">
        <f>(Table2[[#This Row],[Pts]]-AVERAGE(Table2[Pts]))/_xlfn.STDEV.P(Table2[Pts])</f>
        <v>0.61474975862709569</v>
      </c>
      <c r="J159" s="6">
        <f>(Table2[[#This Row],[Ast ]]-AVERAGE(Table2[Ast ]))/_xlfn.STDEV.P(Table2[Ast ])</f>
        <v>-0.58805958071957143</v>
      </c>
      <c r="K159" s="6">
        <f>(Table2[[#This Row],[Stl ]]-AVERAGE(Table2[Stl ]))/_xlfn.STDEV.P(Table2[Stl ])</f>
        <v>-0.34683058968360225</v>
      </c>
      <c r="L159" s="6">
        <f>(Table2[[#This Row],[Blk ]]-AVERAGE(Table2[Blk ]))/_xlfn.STDEV.P(Table2[Blk ])</f>
        <v>0.47747613661841365</v>
      </c>
      <c r="M159" s="6">
        <f>(Table2[[#This Row],[Rbd]]-AVERAGE(Table2[Rbd]))/_xlfn.STDEV.P(Table2[Rbd])</f>
        <v>0.84968164084981423</v>
      </c>
      <c r="N159" s="6">
        <f>Table2[[#This Row],[PtsSD]]*$D$1+Table2[[#This Row],[AstSD]]*$E$1+Table2[[#This Row],[StlSD]]*$F$1+Table2[[#This Row],[BlkSD]]*$G$1+Table2[[#This Row],[RbdSD]]*$H$1</f>
        <v>0.25634617165439899</v>
      </c>
    </row>
    <row r="160" spans="1:14" x14ac:dyDescent="0.25">
      <c r="A160" s="3">
        <v>156</v>
      </c>
      <c r="B160" s="3" t="s">
        <v>639</v>
      </c>
      <c r="C160" s="3" t="s">
        <v>21</v>
      </c>
      <c r="D160" s="4">
        <v>11.8</v>
      </c>
      <c r="E160" s="4">
        <v>2</v>
      </c>
      <c r="F160" s="4">
        <v>1.1000000000000001</v>
      </c>
      <c r="G160" s="4">
        <v>0.3</v>
      </c>
      <c r="H160" s="4">
        <v>2.4</v>
      </c>
      <c r="I160" s="6">
        <f>(Table2[[#This Row],[Pts]]-AVERAGE(Table2[Pts]))/_xlfn.STDEV.P(Table2[Pts])</f>
        <v>0.6693547200361103</v>
      </c>
      <c r="J160" s="6">
        <f>(Table2[[#This Row],[Ast ]]-AVERAGE(Table2[Ast ]))/_xlfn.STDEV.P(Table2[Ast ])</f>
        <v>0.10410624156279642</v>
      </c>
      <c r="K160" s="6">
        <f>(Table2[[#This Row],[Stl ]]-AVERAGE(Table2[Stl ]))/_xlfn.STDEV.P(Table2[Stl ])</f>
        <v>1.0537766616789088</v>
      </c>
      <c r="L160" s="6">
        <f>(Table2[[#This Row],[Blk ]]-AVERAGE(Table2[Blk ]))/_xlfn.STDEV.P(Table2[Blk ])</f>
        <v>-0.1956420846316109</v>
      </c>
      <c r="M160" s="6">
        <f>(Table2[[#This Row],[Rbd]]-AVERAGE(Table2[Rbd]))/_xlfn.STDEV.P(Table2[Rbd])</f>
        <v>-0.47232525247358509</v>
      </c>
      <c r="N160" s="6">
        <f>Table2[[#This Row],[PtsSD]]*$D$1+Table2[[#This Row],[AstSD]]*$E$1+Table2[[#This Row],[StlSD]]*$F$1+Table2[[#This Row],[BlkSD]]*$G$1+Table2[[#This Row],[RbdSD]]*$H$1</f>
        <v>0.25588280038576999</v>
      </c>
    </row>
    <row r="161" spans="1:14" x14ac:dyDescent="0.25">
      <c r="A161" s="3">
        <v>157</v>
      </c>
      <c r="B161" s="3" t="s">
        <v>684</v>
      </c>
      <c r="C161" s="3" t="s">
        <v>48</v>
      </c>
      <c r="D161" s="4">
        <v>8.5</v>
      </c>
      <c r="E161" s="4">
        <v>0.5</v>
      </c>
      <c r="F161" s="4">
        <v>0.4</v>
      </c>
      <c r="G161" s="4">
        <v>0.7</v>
      </c>
      <c r="H161" s="4">
        <v>8</v>
      </c>
      <c r="I161" s="6">
        <f>(Table2[[#This Row],[Pts]]-AVERAGE(Table2[Pts]))/_xlfn.STDEV.P(Table2[Pts])</f>
        <v>6.8700144536951044E-2</v>
      </c>
      <c r="J161" s="6">
        <f>(Table2[[#This Row],[Ast ]]-AVERAGE(Table2[Ast ]))/_xlfn.STDEV.P(Table2[Ast ])</f>
        <v>-0.76110103629016346</v>
      </c>
      <c r="K161" s="6">
        <f>(Table2[[#This Row],[Stl ]]-AVERAGE(Table2[Stl ]))/_xlfn.STDEV.P(Table2[Stl ])</f>
        <v>-0.58026513157735393</v>
      </c>
      <c r="L161" s="6">
        <f>(Table2[[#This Row],[Blk ]]-AVERAGE(Table2[Blk ]))/_xlfn.STDEV.P(Table2[Blk ])</f>
        <v>0.70184887703508847</v>
      </c>
      <c r="M161" s="6">
        <f>(Table2[[#This Row],[Rbd]]-AVERAGE(Table2[Rbd]))/_xlfn.STDEV.P(Table2[Rbd])</f>
        <v>1.8411868108423641</v>
      </c>
      <c r="N161" s="6">
        <f>Table2[[#This Row],[PtsSD]]*$D$1+Table2[[#This Row],[AstSD]]*$E$1+Table2[[#This Row],[StlSD]]*$F$1+Table2[[#This Row],[BlkSD]]*$G$1+Table2[[#This Row],[RbdSD]]*$H$1</f>
        <v>0.25486476009018566</v>
      </c>
    </row>
    <row r="162" spans="1:14" x14ac:dyDescent="0.25">
      <c r="A162" s="3">
        <v>158</v>
      </c>
      <c r="B162" s="3" t="s">
        <v>665</v>
      </c>
      <c r="C162" s="3" t="s">
        <v>74</v>
      </c>
      <c r="D162" s="4">
        <v>9.9</v>
      </c>
      <c r="E162" s="4">
        <v>1.6</v>
      </c>
      <c r="F162" s="4">
        <v>0.8</v>
      </c>
      <c r="G162" s="4">
        <v>0.6</v>
      </c>
      <c r="H162" s="4">
        <v>4.2</v>
      </c>
      <c r="I162" s="6">
        <f>(Table2[[#This Row],[Pts]]-AVERAGE(Table2[Pts]))/_xlfn.STDEV.P(Table2[Pts])</f>
        <v>0.32352329777901861</v>
      </c>
      <c r="J162" s="6">
        <f>(Table2[[#This Row],[Ast ]]-AVERAGE(Table2[Ast ]))/_xlfn.STDEV.P(Table2[Ast ])</f>
        <v>-0.12661569919799284</v>
      </c>
      <c r="K162" s="6">
        <f>(Table2[[#This Row],[Stl ]]-AVERAGE(Table2[Stl ]))/_xlfn.STDEV.P(Table2[Stl ])</f>
        <v>0.35347303599765328</v>
      </c>
      <c r="L162" s="6">
        <f>(Table2[[#This Row],[Blk ]]-AVERAGE(Table2[Blk ]))/_xlfn.STDEV.P(Table2[Blk ])</f>
        <v>0.47747613661841365</v>
      </c>
      <c r="M162" s="6">
        <f>(Table2[[#This Row],[Rbd]]-AVERAGE(Table2[Rbd]))/_xlfn.STDEV.P(Table2[Rbd])</f>
        <v>0.27130362502082722</v>
      </c>
      <c r="N162" s="6">
        <f>Table2[[#This Row],[PtsSD]]*$D$1+Table2[[#This Row],[AstSD]]*$E$1+Table2[[#This Row],[StlSD]]*$F$1+Table2[[#This Row],[BlkSD]]*$G$1+Table2[[#This Row],[RbdSD]]*$H$1</f>
        <v>0.25063695039068251</v>
      </c>
    </row>
    <row r="163" spans="1:14" x14ac:dyDescent="0.25">
      <c r="A163" s="3">
        <v>159</v>
      </c>
      <c r="B163" s="3" t="s">
        <v>632</v>
      </c>
      <c r="C163" s="3" t="s">
        <v>41</v>
      </c>
      <c r="D163" s="4">
        <v>12.1</v>
      </c>
      <c r="E163" s="4">
        <v>2.6</v>
      </c>
      <c r="F163" s="4">
        <v>0.6</v>
      </c>
      <c r="G163" s="4">
        <v>0.3</v>
      </c>
      <c r="H163" s="4">
        <v>3.4</v>
      </c>
      <c r="I163" s="6">
        <f>(Table2[[#This Row],[Pts]]-AVERAGE(Table2[Pts]))/_xlfn.STDEV.P(Table2[Pts])</f>
        <v>0.72395968144512457</v>
      </c>
      <c r="J163" s="6">
        <f>(Table2[[#This Row],[Ast ]]-AVERAGE(Table2[Ast ]))/_xlfn.STDEV.P(Table2[Ast ])</f>
        <v>0.45018915270398041</v>
      </c>
      <c r="K163" s="6">
        <f>(Table2[[#This Row],[Stl ]]-AVERAGE(Table2[Stl ]))/_xlfn.STDEV.P(Table2[Stl ])</f>
        <v>-0.11339604778985048</v>
      </c>
      <c r="L163" s="6">
        <f>(Table2[[#This Row],[Blk ]]-AVERAGE(Table2[Blk ]))/_xlfn.STDEV.P(Table2[Blk ])</f>
        <v>-0.1956420846316109</v>
      </c>
      <c r="M163" s="6">
        <f>(Table2[[#This Row],[Rbd]]-AVERAGE(Table2[Rbd]))/_xlfn.STDEV.P(Table2[Rbd])</f>
        <v>-5.9198098310022748E-2</v>
      </c>
      <c r="N163" s="6">
        <f>Table2[[#This Row],[PtsSD]]*$D$1+Table2[[#This Row],[AstSD]]*$E$1+Table2[[#This Row],[StlSD]]*$F$1+Table2[[#This Row],[BlkSD]]*$G$1+Table2[[#This Row],[RbdSD]]*$H$1</f>
        <v>0.24903039544910974</v>
      </c>
    </row>
    <row r="164" spans="1:14" x14ac:dyDescent="0.25">
      <c r="A164" s="3">
        <v>160</v>
      </c>
      <c r="B164" s="3" t="s">
        <v>623</v>
      </c>
      <c r="C164" s="3" t="s">
        <v>101</v>
      </c>
      <c r="D164" s="4">
        <v>12.7</v>
      </c>
      <c r="E164" s="4">
        <v>1.3</v>
      </c>
      <c r="F164" s="4">
        <v>1.1000000000000001</v>
      </c>
      <c r="G164" s="4">
        <v>0.2</v>
      </c>
      <c r="H164" s="4">
        <v>3.1</v>
      </c>
      <c r="I164" s="6">
        <f>(Table2[[#This Row],[Pts]]-AVERAGE(Table2[Pts]))/_xlfn.STDEV.P(Table2[Pts])</f>
        <v>0.83316960426315345</v>
      </c>
      <c r="J164" s="6">
        <f>(Table2[[#This Row],[Ast ]]-AVERAGE(Table2[Ast ]))/_xlfn.STDEV.P(Table2[Ast ])</f>
        <v>-0.29965715476858484</v>
      </c>
      <c r="K164" s="6">
        <f>(Table2[[#This Row],[Stl ]]-AVERAGE(Table2[Stl ]))/_xlfn.STDEV.P(Table2[Stl ])</f>
        <v>1.0537766616789088</v>
      </c>
      <c r="L164" s="6">
        <f>(Table2[[#This Row],[Blk ]]-AVERAGE(Table2[Blk ]))/_xlfn.STDEV.P(Table2[Blk ])</f>
        <v>-0.42001482504828569</v>
      </c>
      <c r="M164" s="6">
        <f>(Table2[[#This Row],[Rbd]]-AVERAGE(Table2[Rbd]))/_xlfn.STDEV.P(Table2[Rbd])</f>
        <v>-0.18313624455909136</v>
      </c>
      <c r="N164" s="6">
        <f>Table2[[#This Row],[PtsSD]]*$D$1+Table2[[#This Row],[AstSD]]*$E$1+Table2[[#This Row],[StlSD]]*$F$1+Table2[[#This Row],[BlkSD]]*$G$1+Table2[[#This Row],[RbdSD]]*$H$1</f>
        <v>0.24845647690800426</v>
      </c>
    </row>
    <row r="165" spans="1:14" x14ac:dyDescent="0.25">
      <c r="A165" s="3">
        <v>161</v>
      </c>
      <c r="B165" s="3" t="s">
        <v>825</v>
      </c>
      <c r="C165" s="3" t="s">
        <v>48</v>
      </c>
      <c r="D165" s="4">
        <v>8</v>
      </c>
      <c r="E165" s="4">
        <v>2.2000000000000002</v>
      </c>
      <c r="F165" s="4">
        <v>1.3</v>
      </c>
      <c r="G165" s="4">
        <v>0.3</v>
      </c>
      <c r="H165" s="4">
        <v>3.6</v>
      </c>
      <c r="I165" s="6">
        <f>(Table2[[#This Row],[Pts]]-AVERAGE(Table2[Pts]))/_xlfn.STDEV.P(Table2[Pts])</f>
        <v>-2.2308124478073062E-2</v>
      </c>
      <c r="J165" s="6">
        <f>(Table2[[#This Row],[Ast ]]-AVERAGE(Table2[Ast ]))/_xlfn.STDEV.P(Table2[Ast ])</f>
        <v>0.21946721194319119</v>
      </c>
      <c r="K165" s="6">
        <f>(Table2[[#This Row],[Stl ]]-AVERAGE(Table2[Stl ]))/_xlfn.STDEV.P(Table2[Stl ])</f>
        <v>1.5206457454664124</v>
      </c>
      <c r="L165" s="6">
        <f>(Table2[[#This Row],[Blk ]]-AVERAGE(Table2[Blk ]))/_xlfn.STDEV.P(Table2[Blk ])</f>
        <v>-0.1956420846316109</v>
      </c>
      <c r="M165" s="6">
        <f>(Table2[[#This Row],[Rbd]]-AVERAGE(Table2[Rbd]))/_xlfn.STDEV.P(Table2[Rbd])</f>
        <v>2.3427332522689789E-2</v>
      </c>
      <c r="N165" s="6">
        <f>Table2[[#This Row],[PtsSD]]*$D$1+Table2[[#This Row],[AstSD]]*$E$1+Table2[[#This Row],[StlSD]]*$F$1+Table2[[#This Row],[BlkSD]]*$G$1+Table2[[#This Row],[RbdSD]]*$H$1</f>
        <v>0.24063702067497453</v>
      </c>
    </row>
    <row r="166" spans="1:14" x14ac:dyDescent="0.25">
      <c r="A166" s="3">
        <v>162</v>
      </c>
      <c r="B166" s="3" t="s">
        <v>647</v>
      </c>
      <c r="C166" s="3" t="s">
        <v>80</v>
      </c>
      <c r="D166" s="4">
        <v>11.4</v>
      </c>
      <c r="E166" s="4">
        <v>2.8</v>
      </c>
      <c r="F166" s="4">
        <v>0.8</v>
      </c>
      <c r="G166" s="4">
        <v>0.3</v>
      </c>
      <c r="H166" s="4">
        <v>2.6</v>
      </c>
      <c r="I166" s="6">
        <f>(Table2[[#This Row],[Pts]]-AVERAGE(Table2[Pts]))/_xlfn.STDEV.P(Table2[Pts])</f>
        <v>0.59654810482409093</v>
      </c>
      <c r="J166" s="6">
        <f>(Table2[[#This Row],[Ast ]]-AVERAGE(Table2[Ast ]))/_xlfn.STDEV.P(Table2[Ast ])</f>
        <v>0.56555012308437491</v>
      </c>
      <c r="K166" s="6">
        <f>(Table2[[#This Row],[Stl ]]-AVERAGE(Table2[Stl ]))/_xlfn.STDEV.P(Table2[Stl ])</f>
        <v>0.35347303599765328</v>
      </c>
      <c r="L166" s="6">
        <f>(Table2[[#This Row],[Blk ]]-AVERAGE(Table2[Blk ]))/_xlfn.STDEV.P(Table2[Blk ])</f>
        <v>-0.1956420846316109</v>
      </c>
      <c r="M166" s="6">
        <f>(Table2[[#This Row],[Rbd]]-AVERAGE(Table2[Rbd]))/_xlfn.STDEV.P(Table2[Rbd])</f>
        <v>-0.38969982164087252</v>
      </c>
      <c r="N166" s="6">
        <f>Table2[[#This Row],[PtsSD]]*$D$1+Table2[[#This Row],[AstSD]]*$E$1+Table2[[#This Row],[StlSD]]*$F$1+Table2[[#This Row],[BlkSD]]*$G$1+Table2[[#This Row],[RbdSD]]*$H$1</f>
        <v>0.23780913444083407</v>
      </c>
    </row>
    <row r="167" spans="1:14" x14ac:dyDescent="0.25">
      <c r="A167" s="3">
        <v>163</v>
      </c>
      <c r="B167" s="3" t="s">
        <v>810</v>
      </c>
      <c r="C167" s="3" t="s">
        <v>23</v>
      </c>
      <c r="D167" s="4">
        <v>9.1</v>
      </c>
      <c r="E167" s="4">
        <v>4.7</v>
      </c>
      <c r="F167" s="4">
        <v>0.7</v>
      </c>
      <c r="G167" s="4">
        <v>0</v>
      </c>
      <c r="H167" s="4">
        <v>3</v>
      </c>
      <c r="I167" s="6">
        <f>(Table2[[#This Row],[Pts]]-AVERAGE(Table2[Pts]))/_xlfn.STDEV.P(Table2[Pts])</f>
        <v>0.17791006735497991</v>
      </c>
      <c r="J167" s="6">
        <f>(Table2[[#This Row],[Ast ]]-AVERAGE(Table2[Ast ]))/_xlfn.STDEV.P(Table2[Ast ])</f>
        <v>1.6614793416981242</v>
      </c>
      <c r="K167" s="6">
        <f>(Table2[[#This Row],[Stl ]]-AVERAGE(Table2[Stl ]))/_xlfn.STDEV.P(Table2[Stl ])</f>
        <v>0.12003849410390129</v>
      </c>
      <c r="L167" s="6">
        <f>(Table2[[#This Row],[Blk ]]-AVERAGE(Table2[Blk ]))/_xlfn.STDEV.P(Table2[Blk ])</f>
        <v>-0.86876030588163544</v>
      </c>
      <c r="M167" s="6">
        <f>(Table2[[#This Row],[Rbd]]-AVERAGE(Table2[Rbd]))/_xlfn.STDEV.P(Table2[Rbd])</f>
        <v>-0.22444895997544764</v>
      </c>
      <c r="N167" s="6">
        <f>Table2[[#This Row],[PtsSD]]*$D$1+Table2[[#This Row],[AstSD]]*$E$1+Table2[[#This Row],[StlSD]]*$F$1+Table2[[#This Row],[BlkSD]]*$G$1+Table2[[#This Row],[RbdSD]]*$H$1</f>
        <v>0.2284708247843692</v>
      </c>
    </row>
    <row r="168" spans="1:14" x14ac:dyDescent="0.25">
      <c r="A168" s="3">
        <v>164</v>
      </c>
      <c r="B168" s="3" t="s">
        <v>780</v>
      </c>
      <c r="C168" s="3" t="s">
        <v>84</v>
      </c>
      <c r="D168" s="4">
        <v>12.4</v>
      </c>
      <c r="E168" s="4">
        <v>1.4</v>
      </c>
      <c r="F168" s="4">
        <v>0.8</v>
      </c>
      <c r="G168" s="4">
        <v>0.3</v>
      </c>
      <c r="H168" s="4">
        <v>3.7</v>
      </c>
      <c r="I168" s="6">
        <f>(Table2[[#This Row],[Pts]]-AVERAGE(Table2[Pts]))/_xlfn.STDEV.P(Table2[Pts])</f>
        <v>0.77856464285413918</v>
      </c>
      <c r="J168" s="6">
        <f>(Table2[[#This Row],[Ast ]]-AVERAGE(Table2[Ast ]))/_xlfn.STDEV.P(Table2[Ast ])</f>
        <v>-0.24197666957838759</v>
      </c>
      <c r="K168" s="6">
        <f>(Table2[[#This Row],[Stl ]]-AVERAGE(Table2[Stl ]))/_xlfn.STDEV.P(Table2[Stl ])</f>
        <v>0.35347303599765328</v>
      </c>
      <c r="L168" s="6">
        <f>(Table2[[#This Row],[Blk ]]-AVERAGE(Table2[Blk ]))/_xlfn.STDEV.P(Table2[Blk ])</f>
        <v>-0.1956420846316109</v>
      </c>
      <c r="M168" s="6">
        <f>(Table2[[#This Row],[Rbd]]-AVERAGE(Table2[Rbd]))/_xlfn.STDEV.P(Table2[Rbd])</f>
        <v>6.4740047939046058E-2</v>
      </c>
      <c r="N168" s="6">
        <f>Table2[[#This Row],[PtsSD]]*$D$1+Table2[[#This Row],[AstSD]]*$E$1+Table2[[#This Row],[StlSD]]*$F$1+Table2[[#This Row],[BlkSD]]*$G$1+Table2[[#This Row],[RbdSD]]*$H$1</f>
        <v>0.22179671123327976</v>
      </c>
    </row>
    <row r="169" spans="1:14" x14ac:dyDescent="0.25">
      <c r="A169" s="3">
        <v>165</v>
      </c>
      <c r="B169" s="3" t="s">
        <v>773</v>
      </c>
      <c r="C169" s="3" t="s">
        <v>50</v>
      </c>
      <c r="D169" s="4">
        <v>13.7</v>
      </c>
      <c r="E169" s="4">
        <v>0.9</v>
      </c>
      <c r="F169" s="4">
        <v>0.5</v>
      </c>
      <c r="G169" s="4">
        <v>0.3</v>
      </c>
      <c r="H169" s="4">
        <v>4.8</v>
      </c>
      <c r="I169" s="6">
        <f>(Table2[[#This Row],[Pts]]-AVERAGE(Table2[Pts]))/_xlfn.STDEV.P(Table2[Pts])</f>
        <v>1.0151861422932016</v>
      </c>
      <c r="J169" s="6">
        <f>(Table2[[#This Row],[Ast ]]-AVERAGE(Table2[Ast ]))/_xlfn.STDEV.P(Table2[Ast ])</f>
        <v>-0.53037909552937412</v>
      </c>
      <c r="K169" s="6">
        <f>(Table2[[#This Row],[Stl ]]-AVERAGE(Table2[Stl ]))/_xlfn.STDEV.P(Table2[Stl ])</f>
        <v>-0.34683058968360225</v>
      </c>
      <c r="L169" s="6">
        <f>(Table2[[#This Row],[Blk ]]-AVERAGE(Table2[Blk ]))/_xlfn.STDEV.P(Table2[Blk ])</f>
        <v>-0.1956420846316109</v>
      </c>
      <c r="M169" s="6">
        <f>(Table2[[#This Row],[Rbd]]-AVERAGE(Table2[Rbd]))/_xlfn.STDEV.P(Table2[Rbd])</f>
        <v>0.51917991751896442</v>
      </c>
      <c r="N169" s="6">
        <f>Table2[[#This Row],[PtsSD]]*$D$1+Table2[[#This Row],[AstSD]]*$E$1+Table2[[#This Row],[StlSD]]*$F$1+Table2[[#This Row],[BlkSD]]*$G$1+Table2[[#This Row],[RbdSD]]*$H$1</f>
        <v>0.22094510593859659</v>
      </c>
    </row>
    <row r="170" spans="1:14" x14ac:dyDescent="0.25">
      <c r="A170" s="3">
        <v>166</v>
      </c>
      <c r="B170" s="3" t="s">
        <v>831</v>
      </c>
      <c r="C170" s="3" t="s">
        <v>41</v>
      </c>
      <c r="D170" s="4">
        <v>7.6</v>
      </c>
      <c r="E170" s="4">
        <v>1.6</v>
      </c>
      <c r="F170" s="4">
        <v>0.5</v>
      </c>
      <c r="G170" s="4">
        <v>0.8</v>
      </c>
      <c r="H170" s="4">
        <v>5.8</v>
      </c>
      <c r="I170" s="6">
        <f>(Table2[[#This Row],[Pts]]-AVERAGE(Table2[Pts]))/_xlfn.STDEV.P(Table2[Pts])</f>
        <v>-9.5114739690092417E-2</v>
      </c>
      <c r="J170" s="6">
        <f>(Table2[[#This Row],[Ast ]]-AVERAGE(Table2[Ast ]))/_xlfn.STDEV.P(Table2[Ast ])</f>
        <v>-0.12661569919799284</v>
      </c>
      <c r="K170" s="6">
        <f>(Table2[[#This Row],[Stl ]]-AVERAGE(Table2[Stl ]))/_xlfn.STDEV.P(Table2[Stl ])</f>
        <v>-0.34683058968360225</v>
      </c>
      <c r="L170" s="6">
        <f>(Table2[[#This Row],[Blk ]]-AVERAGE(Table2[Blk ]))/_xlfn.STDEV.P(Table2[Blk ])</f>
        <v>0.92622161745176357</v>
      </c>
      <c r="M170" s="6">
        <f>(Table2[[#This Row],[Rbd]]-AVERAGE(Table2[Rbd]))/_xlfn.STDEV.P(Table2[Rbd])</f>
        <v>0.9323070716825268</v>
      </c>
      <c r="N170" s="6">
        <f>Table2[[#This Row],[PtsSD]]*$D$1+Table2[[#This Row],[AstSD]]*$E$1+Table2[[#This Row],[StlSD]]*$F$1+Table2[[#This Row],[BlkSD]]*$G$1+Table2[[#This Row],[RbdSD]]*$H$1</f>
        <v>0.21951250675510325</v>
      </c>
    </row>
    <row r="171" spans="1:14" x14ac:dyDescent="0.25">
      <c r="A171" s="3">
        <v>167</v>
      </c>
      <c r="B171" s="3" t="s">
        <v>638</v>
      </c>
      <c r="C171" s="3" t="s">
        <v>60</v>
      </c>
      <c r="D171" s="4">
        <v>11.9</v>
      </c>
      <c r="E171" s="4">
        <v>2</v>
      </c>
      <c r="F171" s="4">
        <v>0.6</v>
      </c>
      <c r="G171" s="4">
        <v>0.3</v>
      </c>
      <c r="H171" s="4">
        <v>4</v>
      </c>
      <c r="I171" s="6">
        <f>(Table2[[#This Row],[Pts]]-AVERAGE(Table2[Pts]))/_xlfn.STDEV.P(Table2[Pts])</f>
        <v>0.68755637383911505</v>
      </c>
      <c r="J171" s="6">
        <f>(Table2[[#This Row],[Ast ]]-AVERAGE(Table2[Ast ]))/_xlfn.STDEV.P(Table2[Ast ])</f>
        <v>0.10410624156279642</v>
      </c>
      <c r="K171" s="6">
        <f>(Table2[[#This Row],[Stl ]]-AVERAGE(Table2[Stl ]))/_xlfn.STDEV.P(Table2[Stl ])</f>
        <v>-0.11339604778985048</v>
      </c>
      <c r="L171" s="6">
        <f>(Table2[[#This Row],[Blk ]]-AVERAGE(Table2[Blk ]))/_xlfn.STDEV.P(Table2[Blk ])</f>
        <v>-0.1956420846316109</v>
      </c>
      <c r="M171" s="6">
        <f>(Table2[[#This Row],[Rbd]]-AVERAGE(Table2[Rbd]))/_xlfn.STDEV.P(Table2[Rbd])</f>
        <v>0.18867819418811468</v>
      </c>
      <c r="N171" s="6">
        <f>Table2[[#This Row],[PtsSD]]*$D$1+Table2[[#This Row],[AstSD]]*$E$1+Table2[[#This Row],[StlSD]]*$F$1+Table2[[#This Row],[BlkSD]]*$G$1+Table2[[#This Row],[RbdSD]]*$H$1</f>
        <v>0.21846807943869753</v>
      </c>
    </row>
    <row r="172" spans="1:14" x14ac:dyDescent="0.25">
      <c r="A172" s="3">
        <v>168</v>
      </c>
      <c r="B172" s="3" t="s">
        <v>692</v>
      </c>
      <c r="C172" s="3" t="s">
        <v>39</v>
      </c>
      <c r="D172" s="4">
        <v>7.9</v>
      </c>
      <c r="E172" s="4">
        <v>1.4</v>
      </c>
      <c r="F172" s="4">
        <v>0.8</v>
      </c>
      <c r="G172" s="4">
        <v>1</v>
      </c>
      <c r="H172" s="4">
        <v>3.7</v>
      </c>
      <c r="I172" s="6">
        <f>(Table2[[#This Row],[Pts]]-AVERAGE(Table2[Pts]))/_xlfn.STDEV.P(Table2[Pts])</f>
        <v>-4.0509778281077824E-2</v>
      </c>
      <c r="J172" s="6">
        <f>(Table2[[#This Row],[Ast ]]-AVERAGE(Table2[Ast ]))/_xlfn.STDEV.P(Table2[Ast ])</f>
        <v>-0.24197666957838759</v>
      </c>
      <c r="K172" s="6">
        <f>(Table2[[#This Row],[Stl ]]-AVERAGE(Table2[Stl ]))/_xlfn.STDEV.P(Table2[Stl ])</f>
        <v>0.35347303599765328</v>
      </c>
      <c r="L172" s="6">
        <f>(Table2[[#This Row],[Blk ]]-AVERAGE(Table2[Blk ]))/_xlfn.STDEV.P(Table2[Blk ])</f>
        <v>1.3749670982851132</v>
      </c>
      <c r="M172" s="6">
        <f>(Table2[[#This Row],[Rbd]]-AVERAGE(Table2[Rbd]))/_xlfn.STDEV.P(Table2[Rbd])</f>
        <v>6.4740047939046058E-2</v>
      </c>
      <c r="N172" s="6">
        <f>Table2[[#This Row],[PtsSD]]*$D$1+Table2[[#This Row],[AstSD]]*$E$1+Table2[[#This Row],[StlSD]]*$F$1+Table2[[#This Row],[BlkSD]]*$G$1+Table2[[#This Row],[RbdSD]]*$H$1</f>
        <v>0.2116657623302233</v>
      </c>
    </row>
    <row r="173" spans="1:14" x14ac:dyDescent="0.25">
      <c r="A173" s="3">
        <v>169</v>
      </c>
      <c r="B173" s="3" t="s">
        <v>823</v>
      </c>
      <c r="C173" s="3" t="s">
        <v>41</v>
      </c>
      <c r="D173" s="4">
        <v>8.1999999999999993</v>
      </c>
      <c r="E173" s="4">
        <v>3.9</v>
      </c>
      <c r="F173" s="4">
        <v>0.6</v>
      </c>
      <c r="G173" s="4">
        <v>0.1</v>
      </c>
      <c r="H173" s="4">
        <v>4.5</v>
      </c>
      <c r="I173" s="6">
        <f>(Table2[[#This Row],[Pts]]-AVERAGE(Table2[Pts]))/_xlfn.STDEV.P(Table2[Pts])</f>
        <v>1.4095183127936452E-2</v>
      </c>
      <c r="J173" s="6">
        <f>(Table2[[#This Row],[Ast ]]-AVERAGE(Table2[Ast ]))/_xlfn.STDEV.P(Table2[Ast ])</f>
        <v>1.2000354601765457</v>
      </c>
      <c r="K173" s="6">
        <f>(Table2[[#This Row],[Stl ]]-AVERAGE(Table2[Stl ]))/_xlfn.STDEV.P(Table2[Stl ])</f>
        <v>-0.11339604778985048</v>
      </c>
      <c r="L173" s="6">
        <f>(Table2[[#This Row],[Blk ]]-AVERAGE(Table2[Blk ]))/_xlfn.STDEV.P(Table2[Blk ])</f>
        <v>-0.64438756546496068</v>
      </c>
      <c r="M173" s="6">
        <f>(Table2[[#This Row],[Rbd]]-AVERAGE(Table2[Rbd]))/_xlfn.STDEV.P(Table2[Rbd])</f>
        <v>0.39524177126989585</v>
      </c>
      <c r="N173" s="6">
        <f>Table2[[#This Row],[PtsSD]]*$D$1+Table2[[#This Row],[AstSD]]*$E$1+Table2[[#This Row],[StlSD]]*$F$1+Table2[[#This Row],[BlkSD]]*$G$1+Table2[[#This Row],[RbdSD]]*$H$1</f>
        <v>0.20961645923944755</v>
      </c>
    </row>
    <row r="174" spans="1:14" x14ac:dyDescent="0.25">
      <c r="A174" s="3">
        <v>170</v>
      </c>
      <c r="B174" s="3" t="s">
        <v>689</v>
      </c>
      <c r="C174" s="3" t="s">
        <v>39</v>
      </c>
      <c r="D174" s="4">
        <v>8</v>
      </c>
      <c r="E174" s="4">
        <v>1.9</v>
      </c>
      <c r="F174" s="4">
        <v>0.7</v>
      </c>
      <c r="G174" s="4">
        <v>0.5</v>
      </c>
      <c r="H174" s="4">
        <v>5.3</v>
      </c>
      <c r="I174" s="6">
        <f>(Table2[[#This Row],[Pts]]-AVERAGE(Table2[Pts]))/_xlfn.STDEV.P(Table2[Pts])</f>
        <v>-2.2308124478073062E-2</v>
      </c>
      <c r="J174" s="6">
        <f>(Table2[[#This Row],[Ast ]]-AVERAGE(Table2[Ast ]))/_xlfn.STDEV.P(Table2[Ast ])</f>
        <v>4.642575637259904E-2</v>
      </c>
      <c r="K174" s="6">
        <f>(Table2[[#This Row],[Stl ]]-AVERAGE(Table2[Stl ]))/_xlfn.STDEV.P(Table2[Stl ])</f>
        <v>0.12003849410390129</v>
      </c>
      <c r="L174" s="6">
        <f>(Table2[[#This Row],[Blk ]]-AVERAGE(Table2[Blk ]))/_xlfn.STDEV.P(Table2[Blk ])</f>
        <v>0.25310339620173883</v>
      </c>
      <c r="M174" s="6">
        <f>(Table2[[#This Row],[Rbd]]-AVERAGE(Table2[Rbd]))/_xlfn.STDEV.P(Table2[Rbd])</f>
        <v>0.72574349460074561</v>
      </c>
      <c r="N174" s="6">
        <f>Table2[[#This Row],[PtsSD]]*$D$1+Table2[[#This Row],[AstSD]]*$E$1+Table2[[#This Row],[StlSD]]*$F$1+Table2[[#This Row],[BlkSD]]*$G$1+Table2[[#This Row],[RbdSD]]*$H$1</f>
        <v>0.20371269639709302</v>
      </c>
    </row>
    <row r="175" spans="1:14" x14ac:dyDescent="0.25">
      <c r="A175" s="3">
        <v>171</v>
      </c>
      <c r="B175" s="3" t="s">
        <v>822</v>
      </c>
      <c r="C175" s="3" t="s">
        <v>95</v>
      </c>
      <c r="D175" s="4">
        <v>8.1999999999999993</v>
      </c>
      <c r="E175" s="4">
        <v>1.5</v>
      </c>
      <c r="F175" s="4">
        <v>0.7</v>
      </c>
      <c r="G175" s="4">
        <v>0.7</v>
      </c>
      <c r="H175" s="4">
        <v>4.8</v>
      </c>
      <c r="I175" s="6">
        <f>(Table2[[#This Row],[Pts]]-AVERAGE(Table2[Pts]))/_xlfn.STDEV.P(Table2[Pts])</f>
        <v>1.4095183127936452E-2</v>
      </c>
      <c r="J175" s="6">
        <f>(Table2[[#This Row],[Ast ]]-AVERAGE(Table2[Ast ]))/_xlfn.STDEV.P(Table2[Ast ])</f>
        <v>-0.1842961843881902</v>
      </c>
      <c r="K175" s="6">
        <f>(Table2[[#This Row],[Stl ]]-AVERAGE(Table2[Stl ]))/_xlfn.STDEV.P(Table2[Stl ])</f>
        <v>0.12003849410390129</v>
      </c>
      <c r="L175" s="6">
        <f>(Table2[[#This Row],[Blk ]]-AVERAGE(Table2[Blk ]))/_xlfn.STDEV.P(Table2[Blk ])</f>
        <v>0.70184887703508847</v>
      </c>
      <c r="M175" s="6">
        <f>(Table2[[#This Row],[Rbd]]-AVERAGE(Table2[Rbd]))/_xlfn.STDEV.P(Table2[Rbd])</f>
        <v>0.51917991751896442</v>
      </c>
      <c r="N175" s="6">
        <f>Table2[[#This Row],[PtsSD]]*$D$1+Table2[[#This Row],[AstSD]]*$E$1+Table2[[#This Row],[StlSD]]*$F$1+Table2[[#This Row],[BlkSD]]*$G$1+Table2[[#This Row],[RbdSD]]*$H$1</f>
        <v>0.19448840723538424</v>
      </c>
    </row>
    <row r="176" spans="1:14" x14ac:dyDescent="0.25">
      <c r="A176" s="3">
        <v>172</v>
      </c>
      <c r="B176" s="3" t="s">
        <v>654</v>
      </c>
      <c r="C176" s="3" t="s">
        <v>55</v>
      </c>
      <c r="D176" s="4">
        <v>10.4</v>
      </c>
      <c r="E176" s="4">
        <v>1.6</v>
      </c>
      <c r="F176" s="4">
        <v>0.8</v>
      </c>
      <c r="G176" s="4">
        <v>0.2</v>
      </c>
      <c r="H176" s="4">
        <v>4.8</v>
      </c>
      <c r="I176" s="6">
        <f>(Table2[[#This Row],[Pts]]-AVERAGE(Table2[Pts]))/_xlfn.STDEV.P(Table2[Pts])</f>
        <v>0.41453156679404274</v>
      </c>
      <c r="J176" s="6">
        <f>(Table2[[#This Row],[Ast ]]-AVERAGE(Table2[Ast ]))/_xlfn.STDEV.P(Table2[Ast ])</f>
        <v>-0.12661569919799284</v>
      </c>
      <c r="K176" s="6">
        <f>(Table2[[#This Row],[Stl ]]-AVERAGE(Table2[Stl ]))/_xlfn.STDEV.P(Table2[Stl ])</f>
        <v>0.35347303599765328</v>
      </c>
      <c r="L176" s="6">
        <f>(Table2[[#This Row],[Blk ]]-AVERAGE(Table2[Blk ]))/_xlfn.STDEV.P(Table2[Blk ])</f>
        <v>-0.42001482504828569</v>
      </c>
      <c r="M176" s="6">
        <f>(Table2[[#This Row],[Rbd]]-AVERAGE(Table2[Rbd]))/_xlfn.STDEV.P(Table2[Rbd])</f>
        <v>0.51917991751896442</v>
      </c>
      <c r="N176" s="6">
        <f>Table2[[#This Row],[PtsSD]]*$D$1+Table2[[#This Row],[AstSD]]*$E$1+Table2[[#This Row],[StlSD]]*$F$1+Table2[[#This Row],[BlkSD]]*$G$1+Table2[[#This Row],[RbdSD]]*$H$1</f>
        <v>0.1928910453448123</v>
      </c>
    </row>
    <row r="177" spans="1:14" x14ac:dyDescent="0.25">
      <c r="A177" s="3">
        <v>173</v>
      </c>
      <c r="B177" s="3" t="s">
        <v>705</v>
      </c>
      <c r="C177" s="3" t="s">
        <v>55</v>
      </c>
      <c r="D177" s="4">
        <v>7.3</v>
      </c>
      <c r="E177" s="4">
        <v>0.5</v>
      </c>
      <c r="F177" s="4">
        <v>0.7</v>
      </c>
      <c r="G177" s="4">
        <v>1.3</v>
      </c>
      <c r="H177" s="4">
        <v>4.3</v>
      </c>
      <c r="I177" s="6">
        <f>(Table2[[#This Row],[Pts]]-AVERAGE(Table2[Pts]))/_xlfn.STDEV.P(Table2[Pts])</f>
        <v>-0.14971970109910684</v>
      </c>
      <c r="J177" s="6">
        <f>(Table2[[#This Row],[Ast ]]-AVERAGE(Table2[Ast ]))/_xlfn.STDEV.P(Table2[Ast ])</f>
        <v>-0.76110103629016346</v>
      </c>
      <c r="K177" s="6">
        <f>(Table2[[#This Row],[Stl ]]-AVERAGE(Table2[Stl ]))/_xlfn.STDEV.P(Table2[Stl ])</f>
        <v>0.12003849410390129</v>
      </c>
      <c r="L177" s="6">
        <f>(Table2[[#This Row],[Blk ]]-AVERAGE(Table2[Blk ]))/_xlfn.STDEV.P(Table2[Blk ])</f>
        <v>2.0480853195351378</v>
      </c>
      <c r="M177" s="6">
        <f>(Table2[[#This Row],[Rbd]]-AVERAGE(Table2[Rbd]))/_xlfn.STDEV.P(Table2[Rbd])</f>
        <v>0.31261634043718328</v>
      </c>
      <c r="N177" s="6">
        <f>Table2[[#This Row],[PtsSD]]*$D$1+Table2[[#This Row],[AstSD]]*$E$1+Table2[[#This Row],[StlSD]]*$F$1+Table2[[#This Row],[BlkSD]]*$G$1+Table2[[#This Row],[RbdSD]]*$H$1</f>
        <v>0.19060572254552777</v>
      </c>
    </row>
    <row r="178" spans="1:14" x14ac:dyDescent="0.25">
      <c r="A178" s="3">
        <v>174</v>
      </c>
      <c r="B178" s="3" t="s">
        <v>596</v>
      </c>
      <c r="C178" s="3" t="s">
        <v>31</v>
      </c>
      <c r="D178" s="4">
        <v>16.399999999999999</v>
      </c>
      <c r="E178" s="4">
        <v>1.8</v>
      </c>
      <c r="F178" s="4">
        <v>0.5</v>
      </c>
      <c r="G178" s="4">
        <v>0.1</v>
      </c>
      <c r="H178" s="4">
        <v>2.1</v>
      </c>
      <c r="I178" s="6">
        <f>(Table2[[#This Row],[Pts]]-AVERAGE(Table2[Pts]))/_xlfn.STDEV.P(Table2[Pts])</f>
        <v>1.5066307949743318</v>
      </c>
      <c r="J178" s="6">
        <f>(Table2[[#This Row],[Ast ]]-AVERAGE(Table2[Ast ]))/_xlfn.STDEV.P(Table2[Ast ])</f>
        <v>-1.1254728817598208E-2</v>
      </c>
      <c r="K178" s="6">
        <f>(Table2[[#This Row],[Stl ]]-AVERAGE(Table2[Stl ]))/_xlfn.STDEV.P(Table2[Stl ])</f>
        <v>-0.34683058968360225</v>
      </c>
      <c r="L178" s="6">
        <f>(Table2[[#This Row],[Blk ]]-AVERAGE(Table2[Blk ]))/_xlfn.STDEV.P(Table2[Blk ])</f>
        <v>-0.64438756546496068</v>
      </c>
      <c r="M178" s="6">
        <f>(Table2[[#This Row],[Rbd]]-AVERAGE(Table2[Rbd]))/_xlfn.STDEV.P(Table2[Rbd])</f>
        <v>-0.59626339872265366</v>
      </c>
      <c r="N178" s="6">
        <f>Table2[[#This Row],[PtsSD]]*$D$1+Table2[[#This Row],[AstSD]]*$E$1+Table2[[#This Row],[StlSD]]*$F$1+Table2[[#This Row],[BlkSD]]*$G$1+Table2[[#This Row],[RbdSD]]*$H$1</f>
        <v>0.18180288971196473</v>
      </c>
    </row>
    <row r="179" spans="1:14" x14ac:dyDescent="0.25">
      <c r="A179" s="3">
        <v>175</v>
      </c>
      <c r="B179" s="3" t="s">
        <v>643</v>
      </c>
      <c r="C179" s="3" t="s">
        <v>108</v>
      </c>
      <c r="D179" s="4">
        <v>11.6</v>
      </c>
      <c r="E179" s="4">
        <v>3.2</v>
      </c>
      <c r="F179" s="4">
        <v>0.7</v>
      </c>
      <c r="G179" s="4">
        <v>0.2</v>
      </c>
      <c r="H179" s="4">
        <v>2</v>
      </c>
      <c r="I179" s="6">
        <f>(Table2[[#This Row],[Pts]]-AVERAGE(Table2[Pts]))/_xlfn.STDEV.P(Table2[Pts])</f>
        <v>0.63295141243010045</v>
      </c>
      <c r="J179" s="6">
        <f>(Table2[[#This Row],[Ast ]]-AVERAGE(Table2[Ast ]))/_xlfn.STDEV.P(Table2[Ast ])</f>
        <v>0.79627206384516447</v>
      </c>
      <c r="K179" s="6">
        <f>(Table2[[#This Row],[Stl ]]-AVERAGE(Table2[Stl ]))/_xlfn.STDEV.P(Table2[Stl ])</f>
        <v>0.12003849410390129</v>
      </c>
      <c r="L179" s="6">
        <f>(Table2[[#This Row],[Blk ]]-AVERAGE(Table2[Blk ]))/_xlfn.STDEV.P(Table2[Blk ])</f>
        <v>-0.42001482504828569</v>
      </c>
      <c r="M179" s="6">
        <f>(Table2[[#This Row],[Rbd]]-AVERAGE(Table2[Rbd]))/_xlfn.STDEV.P(Table2[Rbd])</f>
        <v>-0.63757611413900994</v>
      </c>
      <c r="N179" s="6">
        <f>Table2[[#This Row],[PtsSD]]*$D$1+Table2[[#This Row],[AstSD]]*$E$1+Table2[[#This Row],[StlSD]]*$F$1+Table2[[#This Row],[BlkSD]]*$G$1+Table2[[#This Row],[RbdSD]]*$H$1</f>
        <v>0.17662816402860335</v>
      </c>
    </row>
    <row r="180" spans="1:14" x14ac:dyDescent="0.25">
      <c r="A180" s="3">
        <v>176</v>
      </c>
      <c r="B180" s="3" t="s">
        <v>660</v>
      </c>
      <c r="C180" s="3" t="s">
        <v>33</v>
      </c>
      <c r="D180" s="4">
        <v>10.1</v>
      </c>
      <c r="E180" s="4">
        <v>1.4</v>
      </c>
      <c r="F180" s="4">
        <v>0.7</v>
      </c>
      <c r="G180" s="4">
        <v>0.2</v>
      </c>
      <c r="H180" s="4">
        <v>5.5</v>
      </c>
      <c r="I180" s="6">
        <f>(Table2[[#This Row],[Pts]]-AVERAGE(Table2[Pts]))/_xlfn.STDEV.P(Table2[Pts])</f>
        <v>0.35992660538502813</v>
      </c>
      <c r="J180" s="6">
        <f>(Table2[[#This Row],[Ast ]]-AVERAGE(Table2[Ast ]))/_xlfn.STDEV.P(Table2[Ast ])</f>
        <v>-0.24197666957838759</v>
      </c>
      <c r="K180" s="6">
        <f>(Table2[[#This Row],[Stl ]]-AVERAGE(Table2[Stl ]))/_xlfn.STDEV.P(Table2[Stl ])</f>
        <v>0.12003849410390129</v>
      </c>
      <c r="L180" s="6">
        <f>(Table2[[#This Row],[Blk ]]-AVERAGE(Table2[Blk ]))/_xlfn.STDEV.P(Table2[Blk ])</f>
        <v>-0.42001482504828569</v>
      </c>
      <c r="M180" s="6">
        <f>(Table2[[#This Row],[Rbd]]-AVERAGE(Table2[Rbd]))/_xlfn.STDEV.P(Table2[Rbd])</f>
        <v>0.80836892543345817</v>
      </c>
      <c r="N180" s="6">
        <f>Table2[[#This Row],[PtsSD]]*$D$1+Table2[[#This Row],[AstSD]]*$E$1+Table2[[#This Row],[StlSD]]*$F$1+Table2[[#This Row],[BlkSD]]*$G$1+Table2[[#This Row],[RbdSD]]*$H$1</f>
        <v>0.17625998314486491</v>
      </c>
    </row>
    <row r="181" spans="1:14" x14ac:dyDescent="0.25">
      <c r="A181" s="3">
        <v>177</v>
      </c>
      <c r="B181" s="3" t="s">
        <v>629</v>
      </c>
      <c r="C181" s="3" t="s">
        <v>37</v>
      </c>
      <c r="D181" s="4">
        <v>12.1</v>
      </c>
      <c r="E181" s="4">
        <v>1.7</v>
      </c>
      <c r="F181" s="4">
        <v>0.9</v>
      </c>
      <c r="G181" s="4">
        <v>0.2</v>
      </c>
      <c r="H181" s="4">
        <v>2.9</v>
      </c>
      <c r="I181" s="6">
        <f>(Table2[[#This Row],[Pts]]-AVERAGE(Table2[Pts]))/_xlfn.STDEV.P(Table2[Pts])</f>
        <v>0.72395968144512457</v>
      </c>
      <c r="J181" s="6">
        <f>(Table2[[#This Row],[Ast ]]-AVERAGE(Table2[Ast ]))/_xlfn.STDEV.P(Table2[Ast ])</f>
        <v>-6.8935214007795592E-2</v>
      </c>
      <c r="K181" s="6">
        <f>(Table2[[#This Row],[Stl ]]-AVERAGE(Table2[Stl ]))/_xlfn.STDEV.P(Table2[Stl ])</f>
        <v>0.58690757789140502</v>
      </c>
      <c r="L181" s="6">
        <f>(Table2[[#This Row],[Blk ]]-AVERAGE(Table2[Blk ]))/_xlfn.STDEV.P(Table2[Blk ])</f>
        <v>-0.42001482504828569</v>
      </c>
      <c r="M181" s="6">
        <f>(Table2[[#This Row],[Rbd]]-AVERAGE(Table2[Rbd]))/_xlfn.STDEV.P(Table2[Rbd])</f>
        <v>-0.2657616753918039</v>
      </c>
      <c r="N181" s="6">
        <f>Table2[[#This Row],[PtsSD]]*$D$1+Table2[[#This Row],[AstSD]]*$E$1+Table2[[#This Row],[StlSD]]*$F$1+Table2[[#This Row],[BlkSD]]*$G$1+Table2[[#This Row],[RbdSD]]*$H$1</f>
        <v>0.17528243948008534</v>
      </c>
    </row>
    <row r="182" spans="1:14" x14ac:dyDescent="0.25">
      <c r="A182" s="3">
        <v>178</v>
      </c>
      <c r="B182" s="3" t="s">
        <v>672</v>
      </c>
      <c r="C182" s="3" t="s">
        <v>44</v>
      </c>
      <c r="D182" s="4">
        <v>9.4</v>
      </c>
      <c r="E182" s="4">
        <v>1.3</v>
      </c>
      <c r="F182" s="4">
        <v>0.6</v>
      </c>
      <c r="G182" s="4">
        <v>0.2</v>
      </c>
      <c r="H182" s="4">
        <v>6.5</v>
      </c>
      <c r="I182" s="6">
        <f>(Table2[[#This Row],[Pts]]-AVERAGE(Table2[Pts]))/_xlfn.STDEV.P(Table2[Pts])</f>
        <v>0.23251502876399452</v>
      </c>
      <c r="J182" s="6">
        <f>(Table2[[#This Row],[Ast ]]-AVERAGE(Table2[Ast ]))/_xlfn.STDEV.P(Table2[Ast ])</f>
        <v>-0.29965715476858484</v>
      </c>
      <c r="K182" s="6">
        <f>(Table2[[#This Row],[Stl ]]-AVERAGE(Table2[Stl ]))/_xlfn.STDEV.P(Table2[Stl ])</f>
        <v>-0.11339604778985048</v>
      </c>
      <c r="L182" s="6">
        <f>(Table2[[#This Row],[Blk ]]-AVERAGE(Table2[Blk ]))/_xlfn.STDEV.P(Table2[Blk ])</f>
        <v>-0.42001482504828569</v>
      </c>
      <c r="M182" s="6">
        <f>(Table2[[#This Row],[Rbd]]-AVERAGE(Table2[Rbd]))/_xlfn.STDEV.P(Table2[Rbd])</f>
        <v>1.2214960795970204</v>
      </c>
      <c r="N182" s="6">
        <f>Table2[[#This Row],[PtsSD]]*$D$1+Table2[[#This Row],[AstSD]]*$E$1+Table2[[#This Row],[StlSD]]*$F$1+Table2[[#This Row],[BlkSD]]*$G$1+Table2[[#This Row],[RbdSD]]*$H$1</f>
        <v>0.17411066266916506</v>
      </c>
    </row>
    <row r="183" spans="1:14" x14ac:dyDescent="0.25">
      <c r="A183" s="3">
        <v>179</v>
      </c>
      <c r="B183" s="3" t="s">
        <v>659</v>
      </c>
      <c r="C183" s="3" t="s">
        <v>27</v>
      </c>
      <c r="D183" s="4">
        <v>10.1</v>
      </c>
      <c r="E183" s="4">
        <v>3.6</v>
      </c>
      <c r="F183" s="4">
        <v>0.7</v>
      </c>
      <c r="G183" s="4">
        <v>0.1</v>
      </c>
      <c r="H183" s="4">
        <v>2.8</v>
      </c>
      <c r="I183" s="6">
        <f>(Table2[[#This Row],[Pts]]-AVERAGE(Table2[Pts]))/_xlfn.STDEV.P(Table2[Pts])</f>
        <v>0.35992660538502813</v>
      </c>
      <c r="J183" s="6">
        <f>(Table2[[#This Row],[Ast ]]-AVERAGE(Table2[Ast ]))/_xlfn.STDEV.P(Table2[Ast ])</f>
        <v>1.0269940046059538</v>
      </c>
      <c r="K183" s="6">
        <f>(Table2[[#This Row],[Stl ]]-AVERAGE(Table2[Stl ]))/_xlfn.STDEV.P(Table2[Stl ])</f>
        <v>0.12003849410390129</v>
      </c>
      <c r="L183" s="6">
        <f>(Table2[[#This Row],[Blk ]]-AVERAGE(Table2[Blk ]))/_xlfn.STDEV.P(Table2[Blk ])</f>
        <v>-0.64438756546496068</v>
      </c>
      <c r="M183" s="6">
        <f>(Table2[[#This Row],[Rbd]]-AVERAGE(Table2[Rbd]))/_xlfn.STDEV.P(Table2[Rbd])</f>
        <v>-0.30707439080816018</v>
      </c>
      <c r="N183" s="6">
        <f>Table2[[#This Row],[PtsSD]]*$D$1+Table2[[#This Row],[AstSD]]*$E$1+Table2[[#This Row],[StlSD]]*$F$1+Table2[[#This Row],[BlkSD]]*$G$1+Table2[[#This Row],[RbdSD]]*$H$1</f>
        <v>0.17330954367090823</v>
      </c>
    </row>
    <row r="184" spans="1:14" x14ac:dyDescent="0.25">
      <c r="A184" s="3">
        <v>180</v>
      </c>
      <c r="B184" s="3" t="s">
        <v>879</v>
      </c>
      <c r="C184" s="3" t="s">
        <v>23</v>
      </c>
      <c r="D184" s="4">
        <v>5.5</v>
      </c>
      <c r="E184" s="4">
        <v>1.2</v>
      </c>
      <c r="F184" s="4">
        <v>0.6</v>
      </c>
      <c r="G184" s="4">
        <v>1.1000000000000001</v>
      </c>
      <c r="H184" s="4">
        <v>5.5</v>
      </c>
      <c r="I184" s="6">
        <f>(Table2[[#This Row],[Pts]]-AVERAGE(Table2[Pts]))/_xlfn.STDEV.P(Table2[Pts])</f>
        <v>-0.47734946955319363</v>
      </c>
      <c r="J184" s="6">
        <f>(Table2[[#This Row],[Ast ]]-AVERAGE(Table2[Ast ]))/_xlfn.STDEV.P(Table2[Ast ])</f>
        <v>-0.3573376399587822</v>
      </c>
      <c r="K184" s="6">
        <f>(Table2[[#This Row],[Stl ]]-AVERAGE(Table2[Stl ]))/_xlfn.STDEV.P(Table2[Stl ])</f>
        <v>-0.11339604778985048</v>
      </c>
      <c r="L184" s="6">
        <f>(Table2[[#This Row],[Blk ]]-AVERAGE(Table2[Blk ]))/_xlfn.STDEV.P(Table2[Blk ])</f>
        <v>1.5993398387017883</v>
      </c>
      <c r="M184" s="6">
        <f>(Table2[[#This Row],[Rbd]]-AVERAGE(Table2[Rbd]))/_xlfn.STDEV.P(Table2[Rbd])</f>
        <v>0.80836892543345817</v>
      </c>
      <c r="N184" s="6">
        <f>Table2[[#This Row],[PtsSD]]*$D$1+Table2[[#This Row],[AstSD]]*$E$1+Table2[[#This Row],[StlSD]]*$F$1+Table2[[#This Row],[BlkSD]]*$G$1+Table2[[#This Row],[RbdSD]]*$H$1</f>
        <v>0.16989298486576779</v>
      </c>
    </row>
    <row r="185" spans="1:14" x14ac:dyDescent="0.25">
      <c r="A185" s="3">
        <v>181</v>
      </c>
      <c r="B185" s="3" t="s">
        <v>656</v>
      </c>
      <c r="C185" s="3" t="s">
        <v>93</v>
      </c>
      <c r="D185" s="4">
        <v>10.199999999999999</v>
      </c>
      <c r="E185" s="4">
        <v>1.4</v>
      </c>
      <c r="F185" s="4">
        <v>0.2</v>
      </c>
      <c r="G185" s="4">
        <v>0.6</v>
      </c>
      <c r="H185" s="4">
        <v>5.7</v>
      </c>
      <c r="I185" s="6">
        <f>(Table2[[#This Row],[Pts]]-AVERAGE(Table2[Pts]))/_xlfn.STDEV.P(Table2[Pts])</f>
        <v>0.37812825918803289</v>
      </c>
      <c r="J185" s="6">
        <f>(Table2[[#This Row],[Ast ]]-AVERAGE(Table2[Ast ]))/_xlfn.STDEV.P(Table2[Ast ])</f>
        <v>-0.24197666957838759</v>
      </c>
      <c r="K185" s="6">
        <f>(Table2[[#This Row],[Stl ]]-AVERAGE(Table2[Stl ]))/_xlfn.STDEV.P(Table2[Stl ])</f>
        <v>-1.0471342153648575</v>
      </c>
      <c r="L185" s="6">
        <f>(Table2[[#This Row],[Blk ]]-AVERAGE(Table2[Blk ]))/_xlfn.STDEV.P(Table2[Blk ])</f>
        <v>0.47747613661841365</v>
      </c>
      <c r="M185" s="6">
        <f>(Table2[[#This Row],[Rbd]]-AVERAGE(Table2[Rbd]))/_xlfn.STDEV.P(Table2[Rbd])</f>
        <v>0.89099435626617074</v>
      </c>
      <c r="N185" s="6">
        <f>Table2[[#This Row],[PtsSD]]*$D$1+Table2[[#This Row],[AstSD]]*$E$1+Table2[[#This Row],[StlSD]]*$F$1+Table2[[#This Row],[BlkSD]]*$G$1+Table2[[#This Row],[RbdSD]]*$H$1</f>
        <v>0.15779330328199992</v>
      </c>
    </row>
    <row r="186" spans="1:14" x14ac:dyDescent="0.25">
      <c r="A186" s="3">
        <v>182</v>
      </c>
      <c r="B186" s="3" t="s">
        <v>774</v>
      </c>
      <c r="C186" s="3" t="s">
        <v>27</v>
      </c>
      <c r="D186" s="4">
        <v>13.5</v>
      </c>
      <c r="E186" s="4">
        <v>1.2</v>
      </c>
      <c r="F186" s="4">
        <v>0.5</v>
      </c>
      <c r="G186" s="4">
        <v>0.2</v>
      </c>
      <c r="H186" s="4">
        <v>4.0999999999999996</v>
      </c>
      <c r="I186" s="6">
        <f>(Table2[[#This Row],[Pts]]-AVERAGE(Table2[Pts]))/_xlfn.STDEV.P(Table2[Pts])</f>
        <v>0.97878283468719218</v>
      </c>
      <c r="J186" s="6">
        <f>(Table2[[#This Row],[Ast ]]-AVERAGE(Table2[Ast ]))/_xlfn.STDEV.P(Table2[Ast ])</f>
        <v>-0.3573376399587822</v>
      </c>
      <c r="K186" s="6">
        <f>(Table2[[#This Row],[Stl ]]-AVERAGE(Table2[Stl ]))/_xlfn.STDEV.P(Table2[Stl ])</f>
        <v>-0.34683058968360225</v>
      </c>
      <c r="L186" s="6">
        <f>(Table2[[#This Row],[Blk ]]-AVERAGE(Table2[Blk ]))/_xlfn.STDEV.P(Table2[Blk ])</f>
        <v>-0.42001482504828569</v>
      </c>
      <c r="M186" s="6">
        <f>(Table2[[#This Row],[Rbd]]-AVERAGE(Table2[Rbd]))/_xlfn.STDEV.P(Table2[Rbd])</f>
        <v>0.22999090960447077</v>
      </c>
      <c r="N186" s="6">
        <f>Table2[[#This Row],[PtsSD]]*$D$1+Table2[[#This Row],[AstSD]]*$E$1+Table2[[#This Row],[StlSD]]*$F$1+Table2[[#This Row],[BlkSD]]*$G$1+Table2[[#This Row],[RbdSD]]*$H$1</f>
        <v>0.15313869212551223</v>
      </c>
    </row>
    <row r="187" spans="1:14" x14ac:dyDescent="0.25">
      <c r="A187" s="3">
        <v>183</v>
      </c>
      <c r="B187" s="3" t="s">
        <v>790</v>
      </c>
      <c r="C187" s="3" t="s">
        <v>80</v>
      </c>
      <c r="D187" s="4">
        <v>11.5</v>
      </c>
      <c r="E187" s="4">
        <v>1</v>
      </c>
      <c r="F187" s="4">
        <v>0.6</v>
      </c>
      <c r="G187" s="4">
        <v>0.3</v>
      </c>
      <c r="H187" s="4">
        <v>4.8</v>
      </c>
      <c r="I187" s="6">
        <f>(Table2[[#This Row],[Pts]]-AVERAGE(Table2[Pts]))/_xlfn.STDEV.P(Table2[Pts])</f>
        <v>0.61474975862709569</v>
      </c>
      <c r="J187" s="6">
        <f>(Table2[[#This Row],[Ast ]]-AVERAGE(Table2[Ast ]))/_xlfn.STDEV.P(Table2[Ast ])</f>
        <v>-0.47269861033917687</v>
      </c>
      <c r="K187" s="6">
        <f>(Table2[[#This Row],[Stl ]]-AVERAGE(Table2[Stl ]))/_xlfn.STDEV.P(Table2[Stl ])</f>
        <v>-0.11339604778985048</v>
      </c>
      <c r="L187" s="6">
        <f>(Table2[[#This Row],[Blk ]]-AVERAGE(Table2[Blk ]))/_xlfn.STDEV.P(Table2[Blk ])</f>
        <v>-0.1956420846316109</v>
      </c>
      <c r="M187" s="6">
        <f>(Table2[[#This Row],[Rbd]]-AVERAGE(Table2[Rbd]))/_xlfn.STDEV.P(Table2[Rbd])</f>
        <v>0.51917991751896442</v>
      </c>
      <c r="N187" s="6">
        <f>Table2[[#This Row],[PtsSD]]*$D$1+Table2[[#This Row],[AstSD]]*$E$1+Table2[[#This Row],[StlSD]]*$F$1+Table2[[#This Row],[BlkSD]]*$G$1+Table2[[#This Row],[RbdSD]]*$H$1</f>
        <v>0.14736546916086701</v>
      </c>
    </row>
    <row r="188" spans="1:14" x14ac:dyDescent="0.25">
      <c r="A188" s="3">
        <v>184</v>
      </c>
      <c r="B188" s="3" t="s">
        <v>828</v>
      </c>
      <c r="C188" s="3" t="s">
        <v>29</v>
      </c>
      <c r="D188" s="4">
        <v>7.9</v>
      </c>
      <c r="E188" s="4">
        <v>1.2</v>
      </c>
      <c r="F188" s="4">
        <v>0.7</v>
      </c>
      <c r="G188" s="4">
        <v>1.1000000000000001</v>
      </c>
      <c r="H188" s="4">
        <v>3.2</v>
      </c>
      <c r="I188" s="6">
        <f>(Table2[[#This Row],[Pts]]-AVERAGE(Table2[Pts]))/_xlfn.STDEV.P(Table2[Pts])</f>
        <v>-4.0509778281077824E-2</v>
      </c>
      <c r="J188" s="6">
        <f>(Table2[[#This Row],[Ast ]]-AVERAGE(Table2[Ast ]))/_xlfn.STDEV.P(Table2[Ast ])</f>
        <v>-0.3573376399587822</v>
      </c>
      <c r="K188" s="6">
        <f>(Table2[[#This Row],[Stl ]]-AVERAGE(Table2[Stl ]))/_xlfn.STDEV.P(Table2[Stl ])</f>
        <v>0.12003849410390129</v>
      </c>
      <c r="L188" s="6">
        <f>(Table2[[#This Row],[Blk ]]-AVERAGE(Table2[Blk ]))/_xlfn.STDEV.P(Table2[Blk ])</f>
        <v>1.5993398387017883</v>
      </c>
      <c r="M188" s="6">
        <f>(Table2[[#This Row],[Rbd]]-AVERAGE(Table2[Rbd]))/_xlfn.STDEV.P(Table2[Rbd])</f>
        <v>-0.14182352914273511</v>
      </c>
      <c r="N188" s="6">
        <f>Table2[[#This Row],[PtsSD]]*$D$1+Table2[[#This Row],[AstSD]]*$E$1+Table2[[#This Row],[StlSD]]*$F$1+Table2[[#This Row],[BlkSD]]*$G$1+Table2[[#This Row],[RbdSD]]*$H$1</f>
        <v>0.14592158261622659</v>
      </c>
    </row>
    <row r="189" spans="1:14" x14ac:dyDescent="0.25">
      <c r="A189" s="3">
        <v>185</v>
      </c>
      <c r="B189" s="3" t="s">
        <v>650</v>
      </c>
      <c r="C189" s="3" t="s">
        <v>93</v>
      </c>
      <c r="D189" s="4">
        <v>10.6</v>
      </c>
      <c r="E189" s="4">
        <v>1.3</v>
      </c>
      <c r="F189" s="4">
        <v>0.5</v>
      </c>
      <c r="G189" s="4">
        <v>0.4</v>
      </c>
      <c r="H189" s="4">
        <v>4.9000000000000004</v>
      </c>
      <c r="I189" s="6">
        <f>(Table2[[#This Row],[Pts]]-AVERAGE(Table2[Pts]))/_xlfn.STDEV.P(Table2[Pts])</f>
        <v>0.45093487440005225</v>
      </c>
      <c r="J189" s="6">
        <f>(Table2[[#This Row],[Ast ]]-AVERAGE(Table2[Ast ]))/_xlfn.STDEV.P(Table2[Ast ])</f>
        <v>-0.29965715476858484</v>
      </c>
      <c r="K189" s="6">
        <f>(Table2[[#This Row],[Stl ]]-AVERAGE(Table2[Stl ]))/_xlfn.STDEV.P(Table2[Stl ])</f>
        <v>-0.34683058968360225</v>
      </c>
      <c r="L189" s="6">
        <f>(Table2[[#This Row],[Blk ]]-AVERAGE(Table2[Blk ]))/_xlfn.STDEV.P(Table2[Blk ])</f>
        <v>2.8730655785064042E-2</v>
      </c>
      <c r="M189" s="6">
        <f>(Table2[[#This Row],[Rbd]]-AVERAGE(Table2[Rbd]))/_xlfn.STDEV.P(Table2[Rbd])</f>
        <v>0.56049263293532092</v>
      </c>
      <c r="N189" s="6">
        <f>Table2[[#This Row],[PtsSD]]*$D$1+Table2[[#This Row],[AstSD]]*$E$1+Table2[[#This Row],[StlSD]]*$F$1+Table2[[#This Row],[BlkSD]]*$G$1+Table2[[#This Row],[RbdSD]]*$H$1</f>
        <v>0.13973256786858215</v>
      </c>
    </row>
    <row r="190" spans="1:14" x14ac:dyDescent="0.25">
      <c r="A190" s="3">
        <v>186</v>
      </c>
      <c r="B190" s="3" t="s">
        <v>896</v>
      </c>
      <c r="C190" s="3" t="s">
        <v>74</v>
      </c>
      <c r="D190" s="4">
        <v>5.0999999999999996</v>
      </c>
      <c r="E190" s="4">
        <v>3.8</v>
      </c>
      <c r="F190" s="4">
        <v>1.6</v>
      </c>
      <c r="G190" s="4">
        <v>0.1</v>
      </c>
      <c r="H190" s="4">
        <v>1.6</v>
      </c>
      <c r="I190" s="6">
        <f>(Table2[[#This Row],[Pts]]-AVERAGE(Table2[Pts]))/_xlfn.STDEV.P(Table2[Pts])</f>
        <v>-0.55015608476521294</v>
      </c>
      <c r="J190" s="6">
        <f>(Table2[[#This Row],[Ast ]]-AVERAGE(Table2[Ast ]))/_xlfn.STDEV.P(Table2[Ast ])</f>
        <v>1.1423549749863482</v>
      </c>
      <c r="K190" s="6">
        <f>(Table2[[#This Row],[Stl ]]-AVERAGE(Table2[Stl ]))/_xlfn.STDEV.P(Table2[Stl ])</f>
        <v>2.2209493711476678</v>
      </c>
      <c r="L190" s="6">
        <f>(Table2[[#This Row],[Blk ]]-AVERAGE(Table2[Blk ]))/_xlfn.STDEV.P(Table2[Blk ])</f>
        <v>-0.64438756546496068</v>
      </c>
      <c r="M190" s="6">
        <f>(Table2[[#This Row],[Rbd]]-AVERAGE(Table2[Rbd]))/_xlfn.STDEV.P(Table2[Rbd])</f>
        <v>-0.80282697580443485</v>
      </c>
      <c r="N190" s="6">
        <f>Table2[[#This Row],[PtsSD]]*$D$1+Table2[[#This Row],[AstSD]]*$E$1+Table2[[#This Row],[StlSD]]*$F$1+Table2[[#This Row],[BlkSD]]*$G$1+Table2[[#This Row],[RbdSD]]*$H$1</f>
        <v>0.13934304525922486</v>
      </c>
    </row>
    <row r="191" spans="1:14" x14ac:dyDescent="0.25">
      <c r="A191" s="3">
        <v>187</v>
      </c>
      <c r="B191" s="3" t="s">
        <v>703</v>
      </c>
      <c r="C191" s="3" t="s">
        <v>41</v>
      </c>
      <c r="D191" s="4">
        <v>7.4</v>
      </c>
      <c r="E191" s="4">
        <v>1.3</v>
      </c>
      <c r="F191" s="4">
        <v>0.9</v>
      </c>
      <c r="G191" s="4">
        <v>0.5</v>
      </c>
      <c r="H191" s="4">
        <v>4.9000000000000004</v>
      </c>
      <c r="I191" s="6">
        <f>(Table2[[#This Row],[Pts]]-AVERAGE(Table2[Pts]))/_xlfn.STDEV.P(Table2[Pts])</f>
        <v>-0.13151804729610192</v>
      </c>
      <c r="J191" s="6">
        <f>(Table2[[#This Row],[Ast ]]-AVERAGE(Table2[Ast ]))/_xlfn.STDEV.P(Table2[Ast ])</f>
        <v>-0.29965715476858484</v>
      </c>
      <c r="K191" s="6">
        <f>(Table2[[#This Row],[Stl ]]-AVERAGE(Table2[Stl ]))/_xlfn.STDEV.P(Table2[Stl ])</f>
        <v>0.58690757789140502</v>
      </c>
      <c r="L191" s="6">
        <f>(Table2[[#This Row],[Blk ]]-AVERAGE(Table2[Blk ]))/_xlfn.STDEV.P(Table2[Blk ])</f>
        <v>0.25310339620173883</v>
      </c>
      <c r="M191" s="6">
        <f>(Table2[[#This Row],[Rbd]]-AVERAGE(Table2[Rbd]))/_xlfn.STDEV.P(Table2[Rbd])</f>
        <v>0.56049263293532092</v>
      </c>
      <c r="N191" s="6">
        <f>Table2[[#This Row],[PtsSD]]*$D$1+Table2[[#This Row],[AstSD]]*$E$1+Table2[[#This Row],[StlSD]]*$F$1+Table2[[#This Row],[BlkSD]]*$G$1+Table2[[#This Row],[RbdSD]]*$H$1</f>
        <v>0.1387133275584882</v>
      </c>
    </row>
    <row r="192" spans="1:14" x14ac:dyDescent="0.25">
      <c r="A192" s="3">
        <v>188</v>
      </c>
      <c r="B192" s="3" t="s">
        <v>663</v>
      </c>
      <c r="C192" s="3" t="s">
        <v>67</v>
      </c>
      <c r="D192" s="4">
        <v>10</v>
      </c>
      <c r="E192" s="4">
        <v>4.0999999999999996</v>
      </c>
      <c r="F192" s="4">
        <v>0.6</v>
      </c>
      <c r="G192" s="4">
        <v>0.1</v>
      </c>
      <c r="H192" s="4">
        <v>2.1</v>
      </c>
      <c r="I192" s="6">
        <f>(Table2[[#This Row],[Pts]]-AVERAGE(Table2[Pts]))/_xlfn.STDEV.P(Table2[Pts])</f>
        <v>0.34172495158202337</v>
      </c>
      <c r="J192" s="6">
        <f>(Table2[[#This Row],[Ast ]]-AVERAGE(Table2[Ast ]))/_xlfn.STDEV.P(Table2[Ast ])</f>
        <v>1.3153964305569399</v>
      </c>
      <c r="K192" s="6">
        <f>(Table2[[#This Row],[Stl ]]-AVERAGE(Table2[Stl ]))/_xlfn.STDEV.P(Table2[Stl ])</f>
        <v>-0.11339604778985048</v>
      </c>
      <c r="L192" s="6">
        <f>(Table2[[#This Row],[Blk ]]-AVERAGE(Table2[Blk ]))/_xlfn.STDEV.P(Table2[Blk ])</f>
        <v>-0.64438756546496068</v>
      </c>
      <c r="M192" s="6">
        <f>(Table2[[#This Row],[Rbd]]-AVERAGE(Table2[Rbd]))/_xlfn.STDEV.P(Table2[Rbd])</f>
        <v>-0.59626339872265366</v>
      </c>
      <c r="N192" s="6">
        <f>Table2[[#This Row],[PtsSD]]*$D$1+Table2[[#This Row],[AstSD]]*$E$1+Table2[[#This Row],[StlSD]]*$F$1+Table2[[#This Row],[BlkSD]]*$G$1+Table2[[#This Row],[RbdSD]]*$H$1</f>
        <v>0.13267654985324262</v>
      </c>
    </row>
    <row r="193" spans="1:14" x14ac:dyDescent="0.25">
      <c r="A193" s="3">
        <v>189</v>
      </c>
      <c r="B193" s="3" t="s">
        <v>827</v>
      </c>
      <c r="C193" s="3" t="s">
        <v>33</v>
      </c>
      <c r="D193" s="4">
        <v>7.9</v>
      </c>
      <c r="E193" s="4">
        <v>1.7</v>
      </c>
      <c r="F193" s="4">
        <v>0.6</v>
      </c>
      <c r="G193" s="4">
        <v>0.5</v>
      </c>
      <c r="H193" s="4">
        <v>5.2</v>
      </c>
      <c r="I193" s="6">
        <f>(Table2[[#This Row],[Pts]]-AVERAGE(Table2[Pts]))/_xlfn.STDEV.P(Table2[Pts])</f>
        <v>-4.0509778281077824E-2</v>
      </c>
      <c r="J193" s="6">
        <f>(Table2[[#This Row],[Ast ]]-AVERAGE(Table2[Ast ]))/_xlfn.STDEV.P(Table2[Ast ])</f>
        <v>-6.8935214007795592E-2</v>
      </c>
      <c r="K193" s="6">
        <f>(Table2[[#This Row],[Stl ]]-AVERAGE(Table2[Stl ]))/_xlfn.STDEV.P(Table2[Stl ])</f>
        <v>-0.11339604778985048</v>
      </c>
      <c r="L193" s="6">
        <f>(Table2[[#This Row],[Blk ]]-AVERAGE(Table2[Blk ]))/_xlfn.STDEV.P(Table2[Blk ])</f>
        <v>0.25310339620173883</v>
      </c>
      <c r="M193" s="6">
        <f>(Table2[[#This Row],[Rbd]]-AVERAGE(Table2[Rbd]))/_xlfn.STDEV.P(Table2[Rbd])</f>
        <v>0.68443077918438955</v>
      </c>
      <c r="N193" s="6">
        <f>Table2[[#This Row],[PtsSD]]*$D$1+Table2[[#This Row],[AstSD]]*$E$1+Table2[[#This Row],[StlSD]]*$F$1+Table2[[#This Row],[BlkSD]]*$G$1+Table2[[#This Row],[RbdSD]]*$H$1</f>
        <v>0.13190228181277869</v>
      </c>
    </row>
    <row r="194" spans="1:14" x14ac:dyDescent="0.25">
      <c r="A194" s="3">
        <v>190</v>
      </c>
      <c r="B194" s="3" t="s">
        <v>906</v>
      </c>
      <c r="C194" s="3" t="s">
        <v>41</v>
      </c>
      <c r="D194" s="4">
        <v>4.8</v>
      </c>
      <c r="E194" s="4">
        <v>0.3</v>
      </c>
      <c r="F194" s="4">
        <v>0.3</v>
      </c>
      <c r="G194" s="4">
        <v>1.5</v>
      </c>
      <c r="H194" s="4">
        <v>6.4</v>
      </c>
      <c r="I194" s="6">
        <f>(Table2[[#This Row],[Pts]]-AVERAGE(Table2[Pts]))/_xlfn.STDEV.P(Table2[Pts])</f>
        <v>-0.60476104617422743</v>
      </c>
      <c r="J194" s="6">
        <f>(Table2[[#This Row],[Ast ]]-AVERAGE(Table2[Ast ]))/_xlfn.STDEV.P(Table2[Ast ])</f>
        <v>-0.87646200667055807</v>
      </c>
      <c r="K194" s="6">
        <f>(Table2[[#This Row],[Stl ]]-AVERAGE(Table2[Stl ]))/_xlfn.STDEV.P(Table2[Stl ])</f>
        <v>-0.81369967347110583</v>
      </c>
      <c r="L194" s="6">
        <f>(Table2[[#This Row],[Blk ]]-AVERAGE(Table2[Blk ]))/_xlfn.STDEV.P(Table2[Blk ])</f>
        <v>2.4968308003684876</v>
      </c>
      <c r="M194" s="6">
        <f>(Table2[[#This Row],[Rbd]]-AVERAGE(Table2[Rbd]))/_xlfn.STDEV.P(Table2[Rbd])</f>
        <v>1.1801833641806645</v>
      </c>
      <c r="N194" s="6">
        <f>Table2[[#This Row],[PtsSD]]*$D$1+Table2[[#This Row],[AstSD]]*$E$1+Table2[[#This Row],[StlSD]]*$F$1+Table2[[#This Row],[BlkSD]]*$G$1+Table2[[#This Row],[RbdSD]]*$H$1</f>
        <v>0.13178562668436036</v>
      </c>
    </row>
    <row r="195" spans="1:14" x14ac:dyDescent="0.25">
      <c r="A195" s="3">
        <v>191</v>
      </c>
      <c r="B195" s="3" t="s">
        <v>683</v>
      </c>
      <c r="C195" s="3" t="s">
        <v>35</v>
      </c>
      <c r="D195" s="4">
        <v>8.6</v>
      </c>
      <c r="E195" s="4">
        <v>0.9</v>
      </c>
      <c r="F195" s="4">
        <v>0.2</v>
      </c>
      <c r="G195" s="4">
        <v>0.7</v>
      </c>
      <c r="H195" s="4">
        <v>6.5</v>
      </c>
      <c r="I195" s="6">
        <f>(Table2[[#This Row],[Pts]]-AVERAGE(Table2[Pts]))/_xlfn.STDEV.P(Table2[Pts])</f>
        <v>8.6901798339955802E-2</v>
      </c>
      <c r="J195" s="6">
        <f>(Table2[[#This Row],[Ast ]]-AVERAGE(Table2[Ast ]))/_xlfn.STDEV.P(Table2[Ast ])</f>
        <v>-0.53037909552937412</v>
      </c>
      <c r="K195" s="6">
        <f>(Table2[[#This Row],[Stl ]]-AVERAGE(Table2[Stl ]))/_xlfn.STDEV.P(Table2[Stl ])</f>
        <v>-1.0471342153648575</v>
      </c>
      <c r="L195" s="6">
        <f>(Table2[[#This Row],[Blk ]]-AVERAGE(Table2[Blk ]))/_xlfn.STDEV.P(Table2[Blk ])</f>
        <v>0.70184887703508847</v>
      </c>
      <c r="M195" s="6">
        <f>(Table2[[#This Row],[Rbd]]-AVERAGE(Table2[Rbd]))/_xlfn.STDEV.P(Table2[Rbd])</f>
        <v>1.2214960795970204</v>
      </c>
      <c r="N195" s="6">
        <f>Table2[[#This Row],[PtsSD]]*$D$1+Table2[[#This Row],[AstSD]]*$E$1+Table2[[#This Row],[StlSD]]*$F$1+Table2[[#This Row],[BlkSD]]*$G$1+Table2[[#This Row],[RbdSD]]*$H$1</f>
        <v>0.11250113556605065</v>
      </c>
    </row>
    <row r="196" spans="1:14" x14ac:dyDescent="0.25">
      <c r="A196" s="3">
        <v>192</v>
      </c>
      <c r="B196" s="3" t="s">
        <v>681</v>
      </c>
      <c r="C196" s="3" t="s">
        <v>95</v>
      </c>
      <c r="D196" s="4">
        <v>8.6999999999999993</v>
      </c>
      <c r="E196" s="4">
        <v>2.9</v>
      </c>
      <c r="F196" s="4">
        <v>0.4</v>
      </c>
      <c r="G196" s="4">
        <v>0.3</v>
      </c>
      <c r="H196" s="4">
        <v>4.3</v>
      </c>
      <c r="I196" s="6">
        <f>(Table2[[#This Row],[Pts]]-AVERAGE(Table2[Pts]))/_xlfn.STDEV.P(Table2[Pts])</f>
        <v>0.10510345214296056</v>
      </c>
      <c r="J196" s="6">
        <f>(Table2[[#This Row],[Ast ]]-AVERAGE(Table2[Ast ]))/_xlfn.STDEV.P(Table2[Ast ])</f>
        <v>0.62323060827457233</v>
      </c>
      <c r="K196" s="6">
        <f>(Table2[[#This Row],[Stl ]]-AVERAGE(Table2[Stl ]))/_xlfn.STDEV.P(Table2[Stl ])</f>
        <v>-0.58026513157735393</v>
      </c>
      <c r="L196" s="6">
        <f>(Table2[[#This Row],[Blk ]]-AVERAGE(Table2[Blk ]))/_xlfn.STDEV.P(Table2[Blk ])</f>
        <v>-0.1956420846316109</v>
      </c>
      <c r="M196" s="6">
        <f>(Table2[[#This Row],[Rbd]]-AVERAGE(Table2[Rbd]))/_xlfn.STDEV.P(Table2[Rbd])</f>
        <v>0.31261634043718328</v>
      </c>
      <c r="N196" s="6">
        <f>Table2[[#This Row],[PtsSD]]*$D$1+Table2[[#This Row],[AstSD]]*$E$1+Table2[[#This Row],[StlSD]]*$F$1+Table2[[#This Row],[BlkSD]]*$G$1+Table2[[#This Row],[RbdSD]]*$H$1</f>
        <v>0.10231434295389458</v>
      </c>
    </row>
    <row r="197" spans="1:14" x14ac:dyDescent="0.25">
      <c r="A197" s="3">
        <v>193</v>
      </c>
      <c r="B197" s="3" t="s">
        <v>680</v>
      </c>
      <c r="C197" s="3" t="s">
        <v>46</v>
      </c>
      <c r="D197" s="4">
        <v>8.8000000000000007</v>
      </c>
      <c r="E197" s="4">
        <v>3.1</v>
      </c>
      <c r="F197" s="4">
        <v>1</v>
      </c>
      <c r="G197" s="4">
        <v>0.2</v>
      </c>
      <c r="H197" s="4">
        <v>1.8</v>
      </c>
      <c r="I197" s="6">
        <f>(Table2[[#This Row],[Pts]]-AVERAGE(Table2[Pts]))/_xlfn.STDEV.P(Table2[Pts])</f>
        <v>0.12330510594596564</v>
      </c>
      <c r="J197" s="6">
        <f>(Table2[[#This Row],[Ast ]]-AVERAGE(Table2[Ast ]))/_xlfn.STDEV.P(Table2[Ast ])</f>
        <v>0.73859157865496705</v>
      </c>
      <c r="K197" s="6">
        <f>(Table2[[#This Row],[Stl ]]-AVERAGE(Table2[Stl ]))/_xlfn.STDEV.P(Table2[Stl ])</f>
        <v>0.82034211978515681</v>
      </c>
      <c r="L197" s="6">
        <f>(Table2[[#This Row],[Blk ]]-AVERAGE(Table2[Blk ]))/_xlfn.STDEV.P(Table2[Blk ])</f>
        <v>-0.42001482504828569</v>
      </c>
      <c r="M197" s="6">
        <f>(Table2[[#This Row],[Rbd]]-AVERAGE(Table2[Rbd]))/_xlfn.STDEV.P(Table2[Rbd])</f>
        <v>-0.7202015449717224</v>
      </c>
      <c r="N197" s="6">
        <f>Table2[[#This Row],[PtsSD]]*$D$1+Table2[[#This Row],[AstSD]]*$E$1+Table2[[#This Row],[StlSD]]*$F$1+Table2[[#This Row],[BlkSD]]*$G$1+Table2[[#This Row],[RbdSD]]*$H$1</f>
        <v>0.10071863273096929</v>
      </c>
    </row>
    <row r="198" spans="1:14" x14ac:dyDescent="0.25">
      <c r="A198" s="3">
        <v>194</v>
      </c>
      <c r="B198" s="3" t="s">
        <v>669</v>
      </c>
      <c r="C198" s="3" t="s">
        <v>39</v>
      </c>
      <c r="D198" s="4">
        <v>9.5</v>
      </c>
      <c r="E198" s="4">
        <v>3.7</v>
      </c>
      <c r="F198" s="4">
        <v>0.6</v>
      </c>
      <c r="G198" s="4">
        <v>0.1</v>
      </c>
      <c r="H198" s="4">
        <v>2.6</v>
      </c>
      <c r="I198" s="6">
        <f>(Table2[[#This Row],[Pts]]-AVERAGE(Table2[Pts]))/_xlfn.STDEV.P(Table2[Pts])</f>
        <v>0.25071668256699925</v>
      </c>
      <c r="J198" s="6">
        <f>(Table2[[#This Row],[Ast ]]-AVERAGE(Table2[Ast ]))/_xlfn.STDEV.P(Table2[Ast ])</f>
        <v>1.0846744897961511</v>
      </c>
      <c r="K198" s="6">
        <f>(Table2[[#This Row],[Stl ]]-AVERAGE(Table2[Stl ]))/_xlfn.STDEV.P(Table2[Stl ])</f>
        <v>-0.11339604778985048</v>
      </c>
      <c r="L198" s="6">
        <f>(Table2[[#This Row],[Blk ]]-AVERAGE(Table2[Blk ]))/_xlfn.STDEV.P(Table2[Blk ])</f>
        <v>-0.64438756546496068</v>
      </c>
      <c r="M198" s="6">
        <f>(Table2[[#This Row],[Rbd]]-AVERAGE(Table2[Rbd]))/_xlfn.STDEV.P(Table2[Rbd])</f>
        <v>-0.38969982164087252</v>
      </c>
      <c r="N198" s="6">
        <f>Table2[[#This Row],[PtsSD]]*$D$1+Table2[[#This Row],[AstSD]]*$E$1+Table2[[#This Row],[StlSD]]*$F$1+Table2[[#This Row],[BlkSD]]*$G$1+Table2[[#This Row],[RbdSD]]*$H$1</f>
        <v>0.10054239641293378</v>
      </c>
    </row>
    <row r="199" spans="1:14" x14ac:dyDescent="0.25">
      <c r="A199" s="3">
        <v>195</v>
      </c>
      <c r="B199" s="3" t="s">
        <v>677</v>
      </c>
      <c r="C199" s="3" t="s">
        <v>44</v>
      </c>
      <c r="D199" s="4">
        <v>8.9</v>
      </c>
      <c r="E199" s="4">
        <v>2.2000000000000002</v>
      </c>
      <c r="F199" s="4">
        <v>0.8</v>
      </c>
      <c r="G199" s="4">
        <v>0.2</v>
      </c>
      <c r="H199" s="4">
        <v>3.8</v>
      </c>
      <c r="I199" s="6">
        <f>(Table2[[#This Row],[Pts]]-AVERAGE(Table2[Pts]))/_xlfn.STDEV.P(Table2[Pts])</f>
        <v>0.1415067597489704</v>
      </c>
      <c r="J199" s="6">
        <f>(Table2[[#This Row],[Ast ]]-AVERAGE(Table2[Ast ]))/_xlfn.STDEV.P(Table2[Ast ])</f>
        <v>0.21946721194319119</v>
      </c>
      <c r="K199" s="6">
        <f>(Table2[[#This Row],[Stl ]]-AVERAGE(Table2[Stl ]))/_xlfn.STDEV.P(Table2[Stl ])</f>
        <v>0.35347303599765328</v>
      </c>
      <c r="L199" s="6">
        <f>(Table2[[#This Row],[Blk ]]-AVERAGE(Table2[Blk ]))/_xlfn.STDEV.P(Table2[Blk ])</f>
        <v>-0.42001482504828569</v>
      </c>
      <c r="M199" s="6">
        <f>(Table2[[#This Row],[Rbd]]-AVERAGE(Table2[Rbd]))/_xlfn.STDEV.P(Table2[Rbd])</f>
        <v>0.10605276335540215</v>
      </c>
      <c r="N199" s="6">
        <f>Table2[[#This Row],[PtsSD]]*$D$1+Table2[[#This Row],[AstSD]]*$E$1+Table2[[#This Row],[StlSD]]*$F$1+Table2[[#This Row],[BlkSD]]*$G$1+Table2[[#This Row],[RbdSD]]*$H$1</f>
        <v>9.7574754626814947E-2</v>
      </c>
    </row>
    <row r="200" spans="1:14" x14ac:dyDescent="0.25">
      <c r="A200" s="3">
        <v>196</v>
      </c>
      <c r="B200" s="3" t="s">
        <v>619</v>
      </c>
      <c r="C200" s="3" t="s">
        <v>35</v>
      </c>
      <c r="D200" s="4">
        <v>13.3</v>
      </c>
      <c r="E200" s="4">
        <v>1.7</v>
      </c>
      <c r="F200" s="4">
        <v>0.5</v>
      </c>
      <c r="G200" s="4">
        <v>0.1</v>
      </c>
      <c r="H200" s="4">
        <v>3.2</v>
      </c>
      <c r="I200" s="6">
        <f>(Table2[[#This Row],[Pts]]-AVERAGE(Table2[Pts]))/_xlfn.STDEV.P(Table2[Pts])</f>
        <v>0.94237952708118267</v>
      </c>
      <c r="J200" s="6">
        <f>(Table2[[#This Row],[Ast ]]-AVERAGE(Table2[Ast ]))/_xlfn.STDEV.P(Table2[Ast ])</f>
        <v>-6.8935214007795592E-2</v>
      </c>
      <c r="K200" s="6">
        <f>(Table2[[#This Row],[Stl ]]-AVERAGE(Table2[Stl ]))/_xlfn.STDEV.P(Table2[Stl ])</f>
        <v>-0.34683058968360225</v>
      </c>
      <c r="L200" s="6">
        <f>(Table2[[#This Row],[Blk ]]-AVERAGE(Table2[Blk ]))/_xlfn.STDEV.P(Table2[Blk ])</f>
        <v>-0.64438756546496068</v>
      </c>
      <c r="M200" s="6">
        <f>(Table2[[#This Row],[Rbd]]-AVERAGE(Table2[Rbd]))/_xlfn.STDEV.P(Table2[Rbd])</f>
        <v>-0.14182352914273511</v>
      </c>
      <c r="N200" s="6">
        <f>Table2[[#This Row],[PtsSD]]*$D$1+Table2[[#This Row],[AstSD]]*$E$1+Table2[[#This Row],[StlSD]]*$F$1+Table2[[#This Row],[BlkSD]]*$G$1+Table2[[#This Row],[RbdSD]]*$H$1</f>
        <v>9.1879386221964218E-2</v>
      </c>
    </row>
    <row r="201" spans="1:14" x14ac:dyDescent="0.25">
      <c r="A201" s="3">
        <v>197</v>
      </c>
      <c r="B201" s="3" t="s">
        <v>671</v>
      </c>
      <c r="C201" s="3" t="s">
        <v>21</v>
      </c>
      <c r="D201" s="4">
        <v>9.5</v>
      </c>
      <c r="E201" s="4">
        <v>4.3</v>
      </c>
      <c r="F201" s="4">
        <v>0.6</v>
      </c>
      <c r="G201" s="4">
        <v>0</v>
      </c>
      <c r="H201" s="4">
        <v>2</v>
      </c>
      <c r="I201" s="6">
        <f>(Table2[[#This Row],[Pts]]-AVERAGE(Table2[Pts]))/_xlfn.STDEV.P(Table2[Pts])</f>
        <v>0.25071668256699925</v>
      </c>
      <c r="J201" s="6">
        <f>(Table2[[#This Row],[Ast ]]-AVERAGE(Table2[Ast ]))/_xlfn.STDEV.P(Table2[Ast ])</f>
        <v>1.4307574009373347</v>
      </c>
      <c r="K201" s="6">
        <f>(Table2[[#This Row],[Stl ]]-AVERAGE(Table2[Stl ]))/_xlfn.STDEV.P(Table2[Stl ])</f>
        <v>-0.11339604778985048</v>
      </c>
      <c r="L201" s="6">
        <f>(Table2[[#This Row],[Blk ]]-AVERAGE(Table2[Blk ]))/_xlfn.STDEV.P(Table2[Blk ])</f>
        <v>-0.86876030588163544</v>
      </c>
      <c r="M201" s="6">
        <f>(Table2[[#This Row],[Rbd]]-AVERAGE(Table2[Rbd]))/_xlfn.STDEV.P(Table2[Rbd])</f>
        <v>-0.63757611413900994</v>
      </c>
      <c r="N201" s="6">
        <f>Table2[[#This Row],[PtsSD]]*$D$1+Table2[[#This Row],[AstSD]]*$E$1+Table2[[#This Row],[StlSD]]*$F$1+Table2[[#This Row],[BlkSD]]*$G$1+Table2[[#This Row],[RbdSD]]*$H$1</f>
        <v>8.6527809079041867E-2</v>
      </c>
    </row>
    <row r="202" spans="1:14" x14ac:dyDescent="0.25">
      <c r="A202" s="3">
        <v>198</v>
      </c>
      <c r="B202" s="3" t="s">
        <v>662</v>
      </c>
      <c r="C202" s="3" t="s">
        <v>86</v>
      </c>
      <c r="D202" s="4">
        <v>10.1</v>
      </c>
      <c r="E202" s="4">
        <v>2</v>
      </c>
      <c r="F202" s="4">
        <v>1</v>
      </c>
      <c r="G202" s="4">
        <v>0.2</v>
      </c>
      <c r="H202" s="4">
        <v>2.2999999999999998</v>
      </c>
      <c r="I202" s="6">
        <f>(Table2[[#This Row],[Pts]]-AVERAGE(Table2[Pts]))/_xlfn.STDEV.P(Table2[Pts])</f>
        <v>0.35992660538502813</v>
      </c>
      <c r="J202" s="6">
        <f>(Table2[[#This Row],[Ast ]]-AVERAGE(Table2[Ast ]))/_xlfn.STDEV.P(Table2[Ast ])</f>
        <v>0.10410624156279642</v>
      </c>
      <c r="K202" s="6">
        <f>(Table2[[#This Row],[Stl ]]-AVERAGE(Table2[Stl ]))/_xlfn.STDEV.P(Table2[Stl ])</f>
        <v>0.82034211978515681</v>
      </c>
      <c r="L202" s="6">
        <f>(Table2[[#This Row],[Blk ]]-AVERAGE(Table2[Blk ]))/_xlfn.STDEV.P(Table2[Blk ])</f>
        <v>-0.42001482504828569</v>
      </c>
      <c r="M202" s="6">
        <f>(Table2[[#This Row],[Rbd]]-AVERAGE(Table2[Rbd]))/_xlfn.STDEV.P(Table2[Rbd])</f>
        <v>-0.51363796788994132</v>
      </c>
      <c r="N202" s="6">
        <f>Table2[[#This Row],[PtsSD]]*$D$1+Table2[[#This Row],[AstSD]]*$E$1+Table2[[#This Row],[StlSD]]*$F$1+Table2[[#This Row],[BlkSD]]*$G$1+Table2[[#This Row],[RbdSD]]*$H$1</f>
        <v>8.6120730560610148E-2</v>
      </c>
    </row>
    <row r="203" spans="1:14" x14ac:dyDescent="0.25">
      <c r="A203" s="3">
        <v>199</v>
      </c>
      <c r="B203" s="3" t="s">
        <v>824</v>
      </c>
      <c r="C203" s="3" t="s">
        <v>60</v>
      </c>
      <c r="D203" s="4">
        <v>8</v>
      </c>
      <c r="E203" s="4">
        <v>0.9</v>
      </c>
      <c r="F203" s="4">
        <v>0.5</v>
      </c>
      <c r="G203" s="4">
        <v>0.4</v>
      </c>
      <c r="H203" s="4">
        <v>6.5</v>
      </c>
      <c r="I203" s="6">
        <f>(Table2[[#This Row],[Pts]]-AVERAGE(Table2[Pts]))/_xlfn.STDEV.P(Table2[Pts])</f>
        <v>-2.2308124478073062E-2</v>
      </c>
      <c r="J203" s="6">
        <f>(Table2[[#This Row],[Ast ]]-AVERAGE(Table2[Ast ]))/_xlfn.STDEV.P(Table2[Ast ])</f>
        <v>-0.53037909552937412</v>
      </c>
      <c r="K203" s="6">
        <f>(Table2[[#This Row],[Stl ]]-AVERAGE(Table2[Stl ]))/_xlfn.STDEV.P(Table2[Stl ])</f>
        <v>-0.34683058968360225</v>
      </c>
      <c r="L203" s="6">
        <f>(Table2[[#This Row],[Blk ]]-AVERAGE(Table2[Blk ]))/_xlfn.STDEV.P(Table2[Blk ])</f>
        <v>2.8730655785064042E-2</v>
      </c>
      <c r="M203" s="6">
        <f>(Table2[[#This Row],[Rbd]]-AVERAGE(Table2[Rbd]))/_xlfn.STDEV.P(Table2[Rbd])</f>
        <v>1.2214960795970204</v>
      </c>
      <c r="N203" s="6">
        <f>Table2[[#This Row],[PtsSD]]*$D$1+Table2[[#This Row],[AstSD]]*$E$1+Table2[[#This Row],[StlSD]]*$F$1+Table2[[#This Row],[BlkSD]]*$G$1+Table2[[#This Row],[RbdSD]]*$H$1</f>
        <v>8.3815969385326594E-2</v>
      </c>
    </row>
    <row r="204" spans="1:14" x14ac:dyDescent="0.25">
      <c r="A204" s="3">
        <v>200</v>
      </c>
      <c r="B204" s="3" t="s">
        <v>821</v>
      </c>
      <c r="C204" s="3" t="s">
        <v>84</v>
      </c>
      <c r="D204" s="4">
        <v>8.3000000000000007</v>
      </c>
      <c r="E204" s="4">
        <v>4</v>
      </c>
      <c r="F204" s="4">
        <v>0.7</v>
      </c>
      <c r="G204" s="4">
        <v>0.1</v>
      </c>
      <c r="H204" s="4">
        <v>2.2999999999999998</v>
      </c>
      <c r="I204" s="6">
        <f>(Table2[[#This Row],[Pts]]-AVERAGE(Table2[Pts]))/_xlfn.STDEV.P(Table2[Pts])</f>
        <v>3.2296836930941535E-2</v>
      </c>
      <c r="J204" s="6">
        <f>(Table2[[#This Row],[Ast ]]-AVERAGE(Table2[Ast ]))/_xlfn.STDEV.P(Table2[Ast ])</f>
        <v>1.2577159453667428</v>
      </c>
      <c r="K204" s="6">
        <f>(Table2[[#This Row],[Stl ]]-AVERAGE(Table2[Stl ]))/_xlfn.STDEV.P(Table2[Stl ])</f>
        <v>0.12003849410390129</v>
      </c>
      <c r="L204" s="6">
        <f>(Table2[[#This Row],[Blk ]]-AVERAGE(Table2[Blk ]))/_xlfn.STDEV.P(Table2[Blk ])</f>
        <v>-0.64438756546496068</v>
      </c>
      <c r="M204" s="6">
        <f>(Table2[[#This Row],[Rbd]]-AVERAGE(Table2[Rbd]))/_xlfn.STDEV.P(Table2[Rbd])</f>
        <v>-0.51363796788994132</v>
      </c>
      <c r="N204" s="6">
        <f>Table2[[#This Row],[PtsSD]]*$D$1+Table2[[#This Row],[AstSD]]*$E$1+Table2[[#This Row],[StlSD]]*$F$1+Table2[[#This Row],[BlkSD]]*$G$1+Table2[[#This Row],[RbdSD]]*$H$1</f>
        <v>7.9852285870483819E-2</v>
      </c>
    </row>
    <row r="205" spans="1:14" x14ac:dyDescent="0.25">
      <c r="A205" s="3">
        <v>201</v>
      </c>
      <c r="B205" s="3" t="s">
        <v>894</v>
      </c>
      <c r="C205" s="3" t="s">
        <v>35</v>
      </c>
      <c r="D205" s="4">
        <v>5.2</v>
      </c>
      <c r="E205" s="4">
        <v>5.5</v>
      </c>
      <c r="F205" s="4">
        <v>0.7</v>
      </c>
      <c r="G205" s="4">
        <v>0</v>
      </c>
      <c r="H205" s="4">
        <v>2.5</v>
      </c>
      <c r="I205" s="6">
        <f>(Table2[[#This Row],[Pts]]-AVERAGE(Table2[Pts]))/_xlfn.STDEV.P(Table2[Pts])</f>
        <v>-0.53195443096220807</v>
      </c>
      <c r="J205" s="6">
        <f>(Table2[[#This Row],[Ast ]]-AVERAGE(Table2[Ast ]))/_xlfn.STDEV.P(Table2[Ast ])</f>
        <v>2.1229232232197028</v>
      </c>
      <c r="K205" s="6">
        <f>(Table2[[#This Row],[Stl ]]-AVERAGE(Table2[Stl ]))/_xlfn.STDEV.P(Table2[Stl ])</f>
        <v>0.12003849410390129</v>
      </c>
      <c r="L205" s="6">
        <f>(Table2[[#This Row],[Blk ]]-AVERAGE(Table2[Blk ]))/_xlfn.STDEV.P(Table2[Blk ])</f>
        <v>-0.86876030588163544</v>
      </c>
      <c r="M205" s="6">
        <f>(Table2[[#This Row],[Rbd]]-AVERAGE(Table2[Rbd]))/_xlfn.STDEV.P(Table2[Rbd])</f>
        <v>-0.43101253705722881</v>
      </c>
      <c r="N205" s="6">
        <f>Table2[[#This Row],[PtsSD]]*$D$1+Table2[[#This Row],[AstSD]]*$E$1+Table2[[#This Row],[StlSD]]*$F$1+Table2[[#This Row],[BlkSD]]*$G$1+Table2[[#This Row],[RbdSD]]*$H$1</f>
        <v>6.6487536177172277E-2</v>
      </c>
    </row>
    <row r="206" spans="1:14" x14ac:dyDescent="0.25">
      <c r="A206" s="3">
        <v>202</v>
      </c>
      <c r="B206" s="3" t="s">
        <v>700</v>
      </c>
      <c r="C206" s="3" t="s">
        <v>84</v>
      </c>
      <c r="D206" s="4">
        <v>7.6</v>
      </c>
      <c r="E206" s="4">
        <v>0.8</v>
      </c>
      <c r="F206" s="4">
        <v>0.5</v>
      </c>
      <c r="G206" s="4">
        <v>0.5</v>
      </c>
      <c r="H206" s="4">
        <v>6.2</v>
      </c>
      <c r="I206" s="6">
        <f>(Table2[[#This Row],[Pts]]-AVERAGE(Table2[Pts]))/_xlfn.STDEV.P(Table2[Pts])</f>
        <v>-9.5114739690092417E-2</v>
      </c>
      <c r="J206" s="6">
        <f>(Table2[[#This Row],[Ast ]]-AVERAGE(Table2[Ast ]))/_xlfn.STDEV.P(Table2[Ast ])</f>
        <v>-0.58805958071957143</v>
      </c>
      <c r="K206" s="6">
        <f>(Table2[[#This Row],[Stl ]]-AVERAGE(Table2[Stl ]))/_xlfn.STDEV.P(Table2[Stl ])</f>
        <v>-0.34683058968360225</v>
      </c>
      <c r="L206" s="6">
        <f>(Table2[[#This Row],[Blk ]]-AVERAGE(Table2[Blk ]))/_xlfn.STDEV.P(Table2[Blk ])</f>
        <v>0.25310339620173883</v>
      </c>
      <c r="M206" s="6">
        <f>(Table2[[#This Row],[Rbd]]-AVERAGE(Table2[Rbd]))/_xlfn.STDEV.P(Table2[Rbd])</f>
        <v>1.0975579333479519</v>
      </c>
      <c r="N206" s="6">
        <f>Table2[[#This Row],[PtsSD]]*$D$1+Table2[[#This Row],[AstSD]]*$E$1+Table2[[#This Row],[StlSD]]*$F$1+Table2[[#This Row],[BlkSD]]*$G$1+Table2[[#This Row],[RbdSD]]*$H$1</f>
        <v>5.9306169596368891E-2</v>
      </c>
    </row>
    <row r="207" spans="1:14" x14ac:dyDescent="0.25">
      <c r="A207" s="3">
        <v>203</v>
      </c>
      <c r="B207" s="3" t="s">
        <v>728</v>
      </c>
      <c r="C207" s="3" t="s">
        <v>46</v>
      </c>
      <c r="D207" s="4">
        <v>5.6</v>
      </c>
      <c r="E207" s="4">
        <v>0.8</v>
      </c>
      <c r="F207" s="4">
        <v>0.9</v>
      </c>
      <c r="G207" s="4">
        <v>0.8</v>
      </c>
      <c r="H207" s="4">
        <v>4.5999999999999996</v>
      </c>
      <c r="I207" s="6">
        <f>(Table2[[#This Row],[Pts]]-AVERAGE(Table2[Pts]))/_xlfn.STDEV.P(Table2[Pts])</f>
        <v>-0.45914781575018887</v>
      </c>
      <c r="J207" s="6">
        <f>(Table2[[#This Row],[Ast ]]-AVERAGE(Table2[Ast ]))/_xlfn.STDEV.P(Table2[Ast ])</f>
        <v>-0.58805958071957143</v>
      </c>
      <c r="K207" s="6">
        <f>(Table2[[#This Row],[Stl ]]-AVERAGE(Table2[Stl ]))/_xlfn.STDEV.P(Table2[Stl ])</f>
        <v>0.58690757789140502</v>
      </c>
      <c r="L207" s="6">
        <f>(Table2[[#This Row],[Blk ]]-AVERAGE(Table2[Blk ]))/_xlfn.STDEV.P(Table2[Blk ])</f>
        <v>0.92622161745176357</v>
      </c>
      <c r="M207" s="6">
        <f>(Table2[[#This Row],[Rbd]]-AVERAGE(Table2[Rbd]))/_xlfn.STDEV.P(Table2[Rbd])</f>
        <v>0.43655448668625191</v>
      </c>
      <c r="N207" s="6">
        <f>Table2[[#This Row],[PtsSD]]*$D$1+Table2[[#This Row],[AstSD]]*$E$1+Table2[[#This Row],[StlSD]]*$F$1+Table2[[#This Row],[BlkSD]]*$G$1+Table2[[#This Row],[RbdSD]]*$H$1</f>
        <v>5.8924015769754701E-2</v>
      </c>
    </row>
    <row r="208" spans="1:14" x14ac:dyDescent="0.25">
      <c r="A208" s="3">
        <v>204</v>
      </c>
      <c r="B208" s="3" t="s">
        <v>719</v>
      </c>
      <c r="C208" s="3" t="s">
        <v>37</v>
      </c>
      <c r="D208" s="4">
        <v>6.1</v>
      </c>
      <c r="E208" s="4">
        <v>1</v>
      </c>
      <c r="F208" s="4">
        <v>0.4</v>
      </c>
      <c r="G208" s="4">
        <v>0.7</v>
      </c>
      <c r="H208" s="4">
        <v>6.5</v>
      </c>
      <c r="I208" s="6">
        <f>(Table2[[#This Row],[Pts]]-AVERAGE(Table2[Pts]))/_xlfn.STDEV.P(Table2[Pts])</f>
        <v>-0.36813954673516475</v>
      </c>
      <c r="J208" s="6">
        <f>(Table2[[#This Row],[Ast ]]-AVERAGE(Table2[Ast ]))/_xlfn.STDEV.P(Table2[Ast ])</f>
        <v>-0.47269861033917687</v>
      </c>
      <c r="K208" s="6">
        <f>(Table2[[#This Row],[Stl ]]-AVERAGE(Table2[Stl ]))/_xlfn.STDEV.P(Table2[Stl ])</f>
        <v>-0.58026513157735393</v>
      </c>
      <c r="L208" s="6">
        <f>(Table2[[#This Row],[Blk ]]-AVERAGE(Table2[Blk ]))/_xlfn.STDEV.P(Table2[Blk ])</f>
        <v>0.70184887703508847</v>
      </c>
      <c r="M208" s="6">
        <f>(Table2[[#This Row],[Rbd]]-AVERAGE(Table2[Rbd]))/_xlfn.STDEV.P(Table2[Rbd])</f>
        <v>1.2214960795970204</v>
      </c>
      <c r="N208" s="6">
        <f>Table2[[#This Row],[PtsSD]]*$D$1+Table2[[#This Row],[AstSD]]*$E$1+Table2[[#This Row],[StlSD]]*$F$1+Table2[[#This Row],[BlkSD]]*$G$1+Table2[[#This Row],[RbdSD]]*$H$1</f>
        <v>5.7555191649679455E-2</v>
      </c>
    </row>
    <row r="209" spans="1:14" x14ac:dyDescent="0.25">
      <c r="A209" s="3">
        <v>205</v>
      </c>
      <c r="B209" s="3" t="s">
        <v>782</v>
      </c>
      <c r="C209" s="3" t="s">
        <v>72</v>
      </c>
      <c r="D209" s="4">
        <v>12</v>
      </c>
      <c r="E209" s="4">
        <v>2.1</v>
      </c>
      <c r="F209" s="4">
        <v>0.7</v>
      </c>
      <c r="G209" s="4">
        <v>0</v>
      </c>
      <c r="H209" s="4">
        <v>2.6</v>
      </c>
      <c r="I209" s="6">
        <f>(Table2[[#This Row],[Pts]]-AVERAGE(Table2[Pts]))/_xlfn.STDEV.P(Table2[Pts])</f>
        <v>0.70575802764211981</v>
      </c>
      <c r="J209" s="6">
        <f>(Table2[[#This Row],[Ast ]]-AVERAGE(Table2[Ast ]))/_xlfn.STDEV.P(Table2[Ast ])</f>
        <v>0.1617867267529938</v>
      </c>
      <c r="K209" s="6">
        <f>(Table2[[#This Row],[Stl ]]-AVERAGE(Table2[Stl ]))/_xlfn.STDEV.P(Table2[Stl ])</f>
        <v>0.12003849410390129</v>
      </c>
      <c r="L209" s="6">
        <f>(Table2[[#This Row],[Blk ]]-AVERAGE(Table2[Blk ]))/_xlfn.STDEV.P(Table2[Blk ])</f>
        <v>-0.86876030588163544</v>
      </c>
      <c r="M209" s="6">
        <f>(Table2[[#This Row],[Rbd]]-AVERAGE(Table2[Rbd]))/_xlfn.STDEV.P(Table2[Rbd])</f>
        <v>-0.38969982164087252</v>
      </c>
      <c r="N209" s="6">
        <f>Table2[[#This Row],[PtsSD]]*$D$1+Table2[[#This Row],[AstSD]]*$E$1+Table2[[#This Row],[StlSD]]*$F$1+Table2[[#This Row],[BlkSD]]*$G$1+Table2[[#This Row],[RbdSD]]*$H$1</f>
        <v>5.3836517548400076E-2</v>
      </c>
    </row>
    <row r="210" spans="1:14" x14ac:dyDescent="0.25">
      <c r="A210" s="3">
        <v>206</v>
      </c>
      <c r="B210" s="3" t="s">
        <v>806</v>
      </c>
      <c r="C210" s="3" t="s">
        <v>108</v>
      </c>
      <c r="D210" s="4">
        <v>9.4</v>
      </c>
      <c r="E210" s="4">
        <v>1.8</v>
      </c>
      <c r="F210" s="4">
        <v>0.6</v>
      </c>
      <c r="G210" s="4">
        <v>0.3</v>
      </c>
      <c r="H210" s="4">
        <v>3.9</v>
      </c>
      <c r="I210" s="6">
        <f>(Table2[[#This Row],[Pts]]-AVERAGE(Table2[Pts]))/_xlfn.STDEV.P(Table2[Pts])</f>
        <v>0.23251502876399452</v>
      </c>
      <c r="J210" s="6">
        <f>(Table2[[#This Row],[Ast ]]-AVERAGE(Table2[Ast ]))/_xlfn.STDEV.P(Table2[Ast ])</f>
        <v>-1.1254728817598208E-2</v>
      </c>
      <c r="K210" s="6">
        <f>(Table2[[#This Row],[Stl ]]-AVERAGE(Table2[Stl ]))/_xlfn.STDEV.P(Table2[Stl ])</f>
        <v>-0.11339604778985048</v>
      </c>
      <c r="L210" s="6">
        <f>(Table2[[#This Row],[Blk ]]-AVERAGE(Table2[Blk ]))/_xlfn.STDEV.P(Table2[Blk ])</f>
        <v>-0.1956420846316109</v>
      </c>
      <c r="M210" s="6">
        <f>(Table2[[#This Row],[Rbd]]-AVERAGE(Table2[Rbd]))/_xlfn.STDEV.P(Table2[Rbd])</f>
        <v>0.1473654787717584</v>
      </c>
      <c r="N210" s="6">
        <f>Table2[[#This Row],[PtsSD]]*$D$1+Table2[[#This Row],[AstSD]]*$E$1+Table2[[#This Row],[StlSD]]*$F$1+Table2[[#This Row],[BlkSD]]*$G$1+Table2[[#This Row],[RbdSD]]*$H$1</f>
        <v>5.0620938756811194E-2</v>
      </c>
    </row>
    <row r="211" spans="1:14" x14ac:dyDescent="0.25">
      <c r="A211" s="3">
        <v>207</v>
      </c>
      <c r="B211" s="3" t="s">
        <v>693</v>
      </c>
      <c r="C211" s="3" t="s">
        <v>80</v>
      </c>
      <c r="D211" s="4">
        <v>7.8</v>
      </c>
      <c r="E211" s="4">
        <v>3</v>
      </c>
      <c r="F211" s="4">
        <v>0.8</v>
      </c>
      <c r="G211" s="4">
        <v>0.2</v>
      </c>
      <c r="H211" s="4">
        <v>2.7</v>
      </c>
      <c r="I211" s="6">
        <f>(Table2[[#This Row],[Pts]]-AVERAGE(Table2[Pts]))/_xlfn.STDEV.P(Table2[Pts])</f>
        <v>-5.8711432084082742E-2</v>
      </c>
      <c r="J211" s="6">
        <f>(Table2[[#This Row],[Ast ]]-AVERAGE(Table2[Ast ]))/_xlfn.STDEV.P(Table2[Ast ])</f>
        <v>0.68091109346476963</v>
      </c>
      <c r="K211" s="6">
        <f>(Table2[[#This Row],[Stl ]]-AVERAGE(Table2[Stl ]))/_xlfn.STDEV.P(Table2[Stl ])</f>
        <v>0.35347303599765328</v>
      </c>
      <c r="L211" s="6">
        <f>(Table2[[#This Row],[Blk ]]-AVERAGE(Table2[Blk ]))/_xlfn.STDEV.P(Table2[Blk ])</f>
        <v>-0.42001482504828569</v>
      </c>
      <c r="M211" s="6">
        <f>(Table2[[#This Row],[Rbd]]-AVERAGE(Table2[Rbd]))/_xlfn.STDEV.P(Table2[Rbd])</f>
        <v>-0.34838710622451624</v>
      </c>
      <c r="N211" s="6">
        <f>Table2[[#This Row],[PtsSD]]*$D$1+Table2[[#This Row],[AstSD]]*$E$1+Table2[[#This Row],[StlSD]]*$F$1+Table2[[#This Row],[BlkSD]]*$G$1+Table2[[#This Row],[RbdSD]]*$H$1</f>
        <v>3.8910099465230996E-2</v>
      </c>
    </row>
    <row r="212" spans="1:14" x14ac:dyDescent="0.25">
      <c r="A212" s="3">
        <v>208</v>
      </c>
      <c r="B212" s="3" t="s">
        <v>940</v>
      </c>
      <c r="C212" s="3" t="s">
        <v>23</v>
      </c>
      <c r="D212" s="4">
        <v>4</v>
      </c>
      <c r="E212" s="4">
        <v>0.9</v>
      </c>
      <c r="F212" s="4">
        <v>0.4</v>
      </c>
      <c r="G212" s="4">
        <v>1.3</v>
      </c>
      <c r="H212" s="4">
        <v>5.3</v>
      </c>
      <c r="I212" s="6">
        <f>(Table2[[#This Row],[Pts]]-AVERAGE(Table2[Pts]))/_xlfn.STDEV.P(Table2[Pts])</f>
        <v>-0.75037427659826594</v>
      </c>
      <c r="J212" s="6">
        <f>(Table2[[#This Row],[Ast ]]-AVERAGE(Table2[Ast ]))/_xlfn.STDEV.P(Table2[Ast ])</f>
        <v>-0.53037909552937412</v>
      </c>
      <c r="K212" s="6">
        <f>(Table2[[#This Row],[Stl ]]-AVERAGE(Table2[Stl ]))/_xlfn.STDEV.P(Table2[Stl ])</f>
        <v>-0.58026513157735393</v>
      </c>
      <c r="L212" s="6">
        <f>(Table2[[#This Row],[Blk ]]-AVERAGE(Table2[Blk ]))/_xlfn.STDEV.P(Table2[Blk ])</f>
        <v>2.0480853195351378</v>
      </c>
      <c r="M212" s="6">
        <f>(Table2[[#This Row],[Rbd]]-AVERAGE(Table2[Rbd]))/_xlfn.STDEV.P(Table2[Rbd])</f>
        <v>0.72574349460074561</v>
      </c>
      <c r="N212" s="6">
        <f>Table2[[#This Row],[PtsSD]]*$D$1+Table2[[#This Row],[AstSD]]*$E$1+Table2[[#This Row],[StlSD]]*$F$1+Table2[[#This Row],[BlkSD]]*$G$1+Table2[[#This Row],[RbdSD]]*$H$1</f>
        <v>3.4133625028462095E-2</v>
      </c>
    </row>
    <row r="213" spans="1:14" x14ac:dyDescent="0.25">
      <c r="A213" s="3">
        <v>209</v>
      </c>
      <c r="B213" s="3" t="s">
        <v>809</v>
      </c>
      <c r="C213" s="3" t="s">
        <v>76</v>
      </c>
      <c r="D213" s="4">
        <v>9.1</v>
      </c>
      <c r="E213" s="4">
        <v>2</v>
      </c>
      <c r="F213" s="4">
        <v>0.7</v>
      </c>
      <c r="G213" s="4">
        <v>0.2</v>
      </c>
      <c r="H213" s="4">
        <v>3.5</v>
      </c>
      <c r="I213" s="6">
        <f>(Table2[[#This Row],[Pts]]-AVERAGE(Table2[Pts]))/_xlfn.STDEV.P(Table2[Pts])</f>
        <v>0.17791006735497991</v>
      </c>
      <c r="J213" s="6">
        <f>(Table2[[#This Row],[Ast ]]-AVERAGE(Table2[Ast ]))/_xlfn.STDEV.P(Table2[Ast ])</f>
        <v>0.10410624156279642</v>
      </c>
      <c r="K213" s="6">
        <f>(Table2[[#This Row],[Stl ]]-AVERAGE(Table2[Stl ]))/_xlfn.STDEV.P(Table2[Stl ])</f>
        <v>0.12003849410390129</v>
      </c>
      <c r="L213" s="6">
        <f>(Table2[[#This Row],[Blk ]]-AVERAGE(Table2[Blk ]))/_xlfn.STDEV.P(Table2[Blk ])</f>
        <v>-0.42001482504828569</v>
      </c>
      <c r="M213" s="6">
        <f>(Table2[[#This Row],[Rbd]]-AVERAGE(Table2[Rbd]))/_xlfn.STDEV.P(Table2[Rbd])</f>
        <v>-1.7885382893666479E-2</v>
      </c>
      <c r="N213" s="6">
        <f>Table2[[#This Row],[PtsSD]]*$D$1+Table2[[#This Row],[AstSD]]*$E$1+Table2[[#This Row],[StlSD]]*$F$1+Table2[[#This Row],[BlkSD]]*$G$1+Table2[[#This Row],[RbdSD]]*$H$1</f>
        <v>2.5620742298662305E-2</v>
      </c>
    </row>
    <row r="214" spans="1:14" x14ac:dyDescent="0.25">
      <c r="A214" s="3">
        <v>210</v>
      </c>
      <c r="B214" s="3" t="s">
        <v>718</v>
      </c>
      <c r="C214" s="3" t="s">
        <v>23</v>
      </c>
      <c r="D214" s="4">
        <v>6.2</v>
      </c>
      <c r="E214" s="4">
        <v>3</v>
      </c>
      <c r="F214" s="4">
        <v>1.2</v>
      </c>
      <c r="G214" s="4">
        <v>0.1</v>
      </c>
      <c r="H214" s="4">
        <v>2.2999999999999998</v>
      </c>
      <c r="I214" s="6">
        <f>(Table2[[#This Row],[Pts]]-AVERAGE(Table2[Pts]))/_xlfn.STDEV.P(Table2[Pts])</f>
        <v>-0.34993789293215982</v>
      </c>
      <c r="J214" s="6">
        <f>(Table2[[#This Row],[Ast ]]-AVERAGE(Table2[Ast ]))/_xlfn.STDEV.P(Table2[Ast ])</f>
        <v>0.68091109346476963</v>
      </c>
      <c r="K214" s="6">
        <f>(Table2[[#This Row],[Stl ]]-AVERAGE(Table2[Stl ]))/_xlfn.STDEV.P(Table2[Stl ])</f>
        <v>1.2872112035726604</v>
      </c>
      <c r="L214" s="6">
        <f>(Table2[[#This Row],[Blk ]]-AVERAGE(Table2[Blk ]))/_xlfn.STDEV.P(Table2[Blk ])</f>
        <v>-0.64438756546496068</v>
      </c>
      <c r="M214" s="6">
        <f>(Table2[[#This Row],[Rbd]]-AVERAGE(Table2[Rbd]))/_xlfn.STDEV.P(Table2[Rbd])</f>
        <v>-0.51363796788994132</v>
      </c>
      <c r="N214" s="6">
        <f>Table2[[#This Row],[PtsSD]]*$D$1+Table2[[#This Row],[AstSD]]*$E$1+Table2[[#This Row],[StlSD]]*$F$1+Table2[[#This Row],[BlkSD]]*$G$1+Table2[[#This Row],[RbdSD]]*$H$1</f>
        <v>2.4896802951472674E-2</v>
      </c>
    </row>
    <row r="215" spans="1:14" x14ac:dyDescent="0.25">
      <c r="A215" s="3">
        <v>211</v>
      </c>
      <c r="B215" s="3" t="s">
        <v>699</v>
      </c>
      <c r="C215" s="3" t="s">
        <v>50</v>
      </c>
      <c r="D215" s="4">
        <v>7.6</v>
      </c>
      <c r="E215" s="4">
        <v>3.4</v>
      </c>
      <c r="F215" s="4">
        <v>0.8</v>
      </c>
      <c r="G215" s="4">
        <v>0.2</v>
      </c>
      <c r="H215" s="4">
        <v>2.1</v>
      </c>
      <c r="I215" s="6">
        <f>(Table2[[#This Row],[Pts]]-AVERAGE(Table2[Pts]))/_xlfn.STDEV.P(Table2[Pts])</f>
        <v>-9.5114739690092417E-2</v>
      </c>
      <c r="J215" s="6">
        <f>(Table2[[#This Row],[Ast ]]-AVERAGE(Table2[Ast ]))/_xlfn.STDEV.P(Table2[Ast ])</f>
        <v>0.91163303422555897</v>
      </c>
      <c r="K215" s="6">
        <f>(Table2[[#This Row],[Stl ]]-AVERAGE(Table2[Stl ]))/_xlfn.STDEV.P(Table2[Stl ])</f>
        <v>0.35347303599765328</v>
      </c>
      <c r="L215" s="6">
        <f>(Table2[[#This Row],[Blk ]]-AVERAGE(Table2[Blk ]))/_xlfn.STDEV.P(Table2[Blk ])</f>
        <v>-0.42001482504828569</v>
      </c>
      <c r="M215" s="6">
        <f>(Table2[[#This Row],[Rbd]]-AVERAGE(Table2[Rbd]))/_xlfn.STDEV.P(Table2[Rbd])</f>
        <v>-0.59626339872265366</v>
      </c>
      <c r="N215" s="6">
        <f>Table2[[#This Row],[PtsSD]]*$D$1+Table2[[#This Row],[AstSD]]*$E$1+Table2[[#This Row],[StlSD]]*$F$1+Table2[[#This Row],[BlkSD]]*$G$1+Table2[[#This Row],[RbdSD]]*$H$1</f>
        <v>2.455823683595848E-2</v>
      </c>
    </row>
    <row r="216" spans="1:14" x14ac:dyDescent="0.25">
      <c r="A216" s="3">
        <v>212</v>
      </c>
      <c r="B216" s="3" t="s">
        <v>796</v>
      </c>
      <c r="C216" s="3" t="s">
        <v>23</v>
      </c>
      <c r="D216" s="4">
        <v>10.3</v>
      </c>
      <c r="E216" s="4">
        <v>2.5</v>
      </c>
      <c r="F216" s="4">
        <v>0.7</v>
      </c>
      <c r="G216" s="4">
        <v>0.1</v>
      </c>
      <c r="H216" s="4">
        <v>2.4</v>
      </c>
      <c r="I216" s="6">
        <f>(Table2[[#This Row],[Pts]]-AVERAGE(Table2[Pts]))/_xlfn.STDEV.P(Table2[Pts])</f>
        <v>0.39632991299103798</v>
      </c>
      <c r="J216" s="6">
        <f>(Table2[[#This Row],[Ast ]]-AVERAGE(Table2[Ast ]))/_xlfn.STDEV.P(Table2[Ast ])</f>
        <v>0.39250866751378305</v>
      </c>
      <c r="K216" s="6">
        <f>(Table2[[#This Row],[Stl ]]-AVERAGE(Table2[Stl ]))/_xlfn.STDEV.P(Table2[Stl ])</f>
        <v>0.12003849410390129</v>
      </c>
      <c r="L216" s="6">
        <f>(Table2[[#This Row],[Blk ]]-AVERAGE(Table2[Blk ]))/_xlfn.STDEV.P(Table2[Blk ])</f>
        <v>-0.64438756546496068</v>
      </c>
      <c r="M216" s="6">
        <f>(Table2[[#This Row],[Rbd]]-AVERAGE(Table2[Rbd]))/_xlfn.STDEV.P(Table2[Rbd])</f>
        <v>-0.47232525247358509</v>
      </c>
      <c r="N216" s="6">
        <f>Table2[[#This Row],[PtsSD]]*$D$1+Table2[[#This Row],[AstSD]]*$E$1+Table2[[#This Row],[StlSD]]*$F$1+Table2[[#This Row],[BlkSD]]*$G$1+Table2[[#This Row],[RbdSD]]*$H$1</f>
        <v>2.4283296201192045E-2</v>
      </c>
    </row>
    <row r="217" spans="1:14" x14ac:dyDescent="0.25">
      <c r="A217" s="3">
        <v>213</v>
      </c>
      <c r="B217" s="3" t="s">
        <v>903</v>
      </c>
      <c r="C217" s="3" t="s">
        <v>23</v>
      </c>
      <c r="D217" s="4">
        <v>4.9000000000000004</v>
      </c>
      <c r="E217" s="4">
        <v>1.3</v>
      </c>
      <c r="F217" s="4">
        <v>0.4</v>
      </c>
      <c r="G217" s="4">
        <v>1</v>
      </c>
      <c r="H217" s="4">
        <v>5.0999999999999996</v>
      </c>
      <c r="I217" s="6">
        <f>(Table2[[#This Row],[Pts]]-AVERAGE(Table2[Pts]))/_xlfn.STDEV.P(Table2[Pts])</f>
        <v>-0.58655939237122245</v>
      </c>
      <c r="J217" s="6">
        <f>(Table2[[#This Row],[Ast ]]-AVERAGE(Table2[Ast ]))/_xlfn.STDEV.P(Table2[Ast ])</f>
        <v>-0.29965715476858484</v>
      </c>
      <c r="K217" s="6">
        <f>(Table2[[#This Row],[Stl ]]-AVERAGE(Table2[Stl ]))/_xlfn.STDEV.P(Table2[Stl ])</f>
        <v>-0.58026513157735393</v>
      </c>
      <c r="L217" s="6">
        <f>(Table2[[#This Row],[Blk ]]-AVERAGE(Table2[Blk ]))/_xlfn.STDEV.P(Table2[Blk ])</f>
        <v>1.3749670982851132</v>
      </c>
      <c r="M217" s="6">
        <f>(Table2[[#This Row],[Rbd]]-AVERAGE(Table2[Rbd]))/_xlfn.STDEV.P(Table2[Rbd])</f>
        <v>0.64311806376803304</v>
      </c>
      <c r="N217" s="6">
        <f>Table2[[#This Row],[PtsSD]]*$D$1+Table2[[#This Row],[AstSD]]*$E$1+Table2[[#This Row],[StlSD]]*$F$1+Table2[[#This Row],[BlkSD]]*$G$1+Table2[[#This Row],[RbdSD]]*$H$1</f>
        <v>1.1929659094686768E-2</v>
      </c>
    </row>
    <row r="218" spans="1:14" x14ac:dyDescent="0.25">
      <c r="A218" s="3">
        <v>214</v>
      </c>
      <c r="B218" s="3" t="s">
        <v>813</v>
      </c>
      <c r="C218" s="3" t="s">
        <v>25</v>
      </c>
      <c r="D218" s="4">
        <v>8.8000000000000007</v>
      </c>
      <c r="E218" s="4">
        <v>1.3</v>
      </c>
      <c r="F218" s="4">
        <v>0.6</v>
      </c>
      <c r="G218" s="4">
        <v>0.5</v>
      </c>
      <c r="H218" s="4">
        <v>3.7</v>
      </c>
      <c r="I218" s="6">
        <f>(Table2[[#This Row],[Pts]]-AVERAGE(Table2[Pts]))/_xlfn.STDEV.P(Table2[Pts])</f>
        <v>0.12330510594596564</v>
      </c>
      <c r="J218" s="6">
        <f>(Table2[[#This Row],[Ast ]]-AVERAGE(Table2[Ast ]))/_xlfn.STDEV.P(Table2[Ast ])</f>
        <v>-0.29965715476858484</v>
      </c>
      <c r="K218" s="6">
        <f>(Table2[[#This Row],[Stl ]]-AVERAGE(Table2[Stl ]))/_xlfn.STDEV.P(Table2[Stl ])</f>
        <v>-0.11339604778985048</v>
      </c>
      <c r="L218" s="6">
        <f>(Table2[[#This Row],[Blk ]]-AVERAGE(Table2[Blk ]))/_xlfn.STDEV.P(Table2[Blk ])</f>
        <v>0.25310339620173883</v>
      </c>
      <c r="M218" s="6">
        <f>(Table2[[#This Row],[Rbd]]-AVERAGE(Table2[Rbd]))/_xlfn.STDEV.P(Table2[Rbd])</f>
        <v>6.4740047939046058E-2</v>
      </c>
      <c r="N218" s="6">
        <f>Table2[[#This Row],[PtsSD]]*$D$1+Table2[[#This Row],[AstSD]]*$E$1+Table2[[#This Row],[StlSD]]*$F$1+Table2[[#This Row],[BlkSD]]*$G$1+Table2[[#This Row],[RbdSD]]*$H$1</f>
        <v>1.0964212679665178E-2</v>
      </c>
    </row>
    <row r="219" spans="1:14" x14ac:dyDescent="0.25">
      <c r="A219" s="3">
        <v>215</v>
      </c>
      <c r="B219" s="3" t="s">
        <v>776</v>
      </c>
      <c r="C219" s="3" t="s">
        <v>74</v>
      </c>
      <c r="D219" s="4">
        <v>13.4</v>
      </c>
      <c r="E219" s="4">
        <v>1</v>
      </c>
      <c r="F219" s="4">
        <v>0.5</v>
      </c>
      <c r="G219" s="4">
        <v>0.3</v>
      </c>
      <c r="H219" s="4">
        <v>2.2999999999999998</v>
      </c>
      <c r="I219" s="6">
        <f>(Table2[[#This Row],[Pts]]-AVERAGE(Table2[Pts]))/_xlfn.STDEV.P(Table2[Pts])</f>
        <v>0.96058118088418742</v>
      </c>
      <c r="J219" s="6">
        <f>(Table2[[#This Row],[Ast ]]-AVERAGE(Table2[Ast ]))/_xlfn.STDEV.P(Table2[Ast ])</f>
        <v>-0.47269861033917687</v>
      </c>
      <c r="K219" s="6">
        <f>(Table2[[#This Row],[Stl ]]-AVERAGE(Table2[Stl ]))/_xlfn.STDEV.P(Table2[Stl ])</f>
        <v>-0.34683058968360225</v>
      </c>
      <c r="L219" s="6">
        <f>(Table2[[#This Row],[Blk ]]-AVERAGE(Table2[Blk ]))/_xlfn.STDEV.P(Table2[Blk ])</f>
        <v>-0.1956420846316109</v>
      </c>
      <c r="M219" s="6">
        <f>(Table2[[#This Row],[Rbd]]-AVERAGE(Table2[Rbd]))/_xlfn.STDEV.P(Table2[Rbd])</f>
        <v>-0.51363796788994132</v>
      </c>
      <c r="N219" s="6">
        <f>Table2[[#This Row],[PtsSD]]*$D$1+Table2[[#This Row],[AstSD]]*$E$1+Table2[[#This Row],[StlSD]]*$F$1+Table2[[#This Row],[BlkSD]]*$G$1+Table2[[#This Row],[RbdSD]]*$H$1</f>
        <v>9.5361374721505965E-3</v>
      </c>
    </row>
    <row r="220" spans="1:14" x14ac:dyDescent="0.25">
      <c r="A220" s="3">
        <v>216</v>
      </c>
      <c r="B220" s="3" t="s">
        <v>836</v>
      </c>
      <c r="C220" s="3" t="s">
        <v>25</v>
      </c>
      <c r="D220" s="4">
        <v>7.3</v>
      </c>
      <c r="E220" s="4">
        <v>1.2</v>
      </c>
      <c r="F220" s="4">
        <v>1</v>
      </c>
      <c r="G220" s="4">
        <v>0.4</v>
      </c>
      <c r="H220" s="4">
        <v>3.4</v>
      </c>
      <c r="I220" s="6">
        <f>(Table2[[#This Row],[Pts]]-AVERAGE(Table2[Pts]))/_xlfn.STDEV.P(Table2[Pts])</f>
        <v>-0.14971970109910684</v>
      </c>
      <c r="J220" s="6">
        <f>(Table2[[#This Row],[Ast ]]-AVERAGE(Table2[Ast ]))/_xlfn.STDEV.P(Table2[Ast ])</f>
        <v>-0.3573376399587822</v>
      </c>
      <c r="K220" s="6">
        <f>(Table2[[#This Row],[Stl ]]-AVERAGE(Table2[Stl ]))/_xlfn.STDEV.P(Table2[Stl ])</f>
        <v>0.82034211978515681</v>
      </c>
      <c r="L220" s="6">
        <f>(Table2[[#This Row],[Blk ]]-AVERAGE(Table2[Blk ]))/_xlfn.STDEV.P(Table2[Blk ])</f>
        <v>2.8730655785064042E-2</v>
      </c>
      <c r="M220" s="6">
        <f>(Table2[[#This Row],[Rbd]]-AVERAGE(Table2[Rbd]))/_xlfn.STDEV.P(Table2[Rbd])</f>
        <v>-5.9198098310022748E-2</v>
      </c>
      <c r="N220" s="6">
        <f>Table2[[#This Row],[PtsSD]]*$D$1+Table2[[#This Row],[AstSD]]*$E$1+Table2[[#This Row],[StlSD]]*$F$1+Table2[[#This Row],[BlkSD]]*$G$1+Table2[[#This Row],[RbdSD]]*$H$1</f>
        <v>-8.6214164795991866E-4</v>
      </c>
    </row>
    <row r="221" spans="1:14" x14ac:dyDescent="0.25">
      <c r="A221" s="3">
        <v>217</v>
      </c>
      <c r="B221" s="3" t="s">
        <v>783</v>
      </c>
      <c r="C221" s="3" t="s">
        <v>74</v>
      </c>
      <c r="D221" s="4">
        <v>11.9</v>
      </c>
      <c r="E221" s="4">
        <v>2.1</v>
      </c>
      <c r="F221" s="4">
        <v>0.6</v>
      </c>
      <c r="G221" s="4">
        <v>0.1</v>
      </c>
      <c r="H221" s="4">
        <v>1.9</v>
      </c>
      <c r="I221" s="6">
        <f>(Table2[[#This Row],[Pts]]-AVERAGE(Table2[Pts]))/_xlfn.STDEV.P(Table2[Pts])</f>
        <v>0.68755637383911505</v>
      </c>
      <c r="J221" s="6">
        <f>(Table2[[#This Row],[Ast ]]-AVERAGE(Table2[Ast ]))/_xlfn.STDEV.P(Table2[Ast ])</f>
        <v>0.1617867267529938</v>
      </c>
      <c r="K221" s="6">
        <f>(Table2[[#This Row],[Stl ]]-AVERAGE(Table2[Stl ]))/_xlfn.STDEV.P(Table2[Stl ])</f>
        <v>-0.11339604778985048</v>
      </c>
      <c r="L221" s="6">
        <f>(Table2[[#This Row],[Blk ]]-AVERAGE(Table2[Blk ]))/_xlfn.STDEV.P(Table2[Blk ])</f>
        <v>-0.64438756546496068</v>
      </c>
      <c r="M221" s="6">
        <f>(Table2[[#This Row],[Rbd]]-AVERAGE(Table2[Rbd]))/_xlfn.STDEV.P(Table2[Rbd])</f>
        <v>-0.67888882955536622</v>
      </c>
      <c r="N221" s="6">
        <f>Table2[[#This Row],[PtsSD]]*$D$1+Table2[[#This Row],[AstSD]]*$E$1+Table2[[#This Row],[StlSD]]*$F$1+Table2[[#This Row],[BlkSD]]*$G$1+Table2[[#This Row],[RbdSD]]*$H$1</f>
        <v>-1.0821050396961643E-2</v>
      </c>
    </row>
    <row r="222" spans="1:14" x14ac:dyDescent="0.25">
      <c r="A222" s="3">
        <v>218</v>
      </c>
      <c r="B222" s="3" t="s">
        <v>887</v>
      </c>
      <c r="C222" s="3" t="s">
        <v>67</v>
      </c>
      <c r="D222" s="4">
        <v>5.3</v>
      </c>
      <c r="E222" s="4">
        <v>1.4</v>
      </c>
      <c r="F222" s="4">
        <v>1</v>
      </c>
      <c r="G222" s="4">
        <v>0.4</v>
      </c>
      <c r="H222" s="4">
        <v>4.3</v>
      </c>
      <c r="I222" s="6">
        <f>(Table2[[#This Row],[Pts]]-AVERAGE(Table2[Pts]))/_xlfn.STDEV.P(Table2[Pts])</f>
        <v>-0.51375277715920331</v>
      </c>
      <c r="J222" s="6">
        <f>(Table2[[#This Row],[Ast ]]-AVERAGE(Table2[Ast ]))/_xlfn.STDEV.P(Table2[Ast ])</f>
        <v>-0.24197666957838759</v>
      </c>
      <c r="K222" s="6">
        <f>(Table2[[#This Row],[Stl ]]-AVERAGE(Table2[Stl ]))/_xlfn.STDEV.P(Table2[Stl ])</f>
        <v>0.82034211978515681</v>
      </c>
      <c r="L222" s="6">
        <f>(Table2[[#This Row],[Blk ]]-AVERAGE(Table2[Blk ]))/_xlfn.STDEV.P(Table2[Blk ])</f>
        <v>2.8730655785064042E-2</v>
      </c>
      <c r="M222" s="6">
        <f>(Table2[[#This Row],[Rbd]]-AVERAGE(Table2[Rbd]))/_xlfn.STDEV.P(Table2[Rbd])</f>
        <v>0.31261634043718328</v>
      </c>
      <c r="N222" s="6">
        <f>Table2[[#This Row],[PtsSD]]*$D$1+Table2[[#This Row],[AstSD]]*$E$1+Table2[[#This Row],[StlSD]]*$F$1+Table2[[#This Row],[BlkSD]]*$G$1+Table2[[#This Row],[RbdSD]]*$H$1</f>
        <v>-1.2636982640468711E-2</v>
      </c>
    </row>
    <row r="223" spans="1:14" x14ac:dyDescent="0.25">
      <c r="A223" s="3">
        <v>219</v>
      </c>
      <c r="B223" s="3" t="s">
        <v>819</v>
      </c>
      <c r="C223" s="3" t="s">
        <v>53</v>
      </c>
      <c r="D223" s="4">
        <v>8.5</v>
      </c>
      <c r="E223" s="4">
        <v>1.2</v>
      </c>
      <c r="F223" s="4">
        <v>0.4</v>
      </c>
      <c r="G223" s="4">
        <v>0.4</v>
      </c>
      <c r="H223" s="4">
        <v>4.9000000000000004</v>
      </c>
      <c r="I223" s="6">
        <f>(Table2[[#This Row],[Pts]]-AVERAGE(Table2[Pts]))/_xlfn.STDEV.P(Table2[Pts])</f>
        <v>6.8700144536951044E-2</v>
      </c>
      <c r="J223" s="6">
        <f>(Table2[[#This Row],[Ast ]]-AVERAGE(Table2[Ast ]))/_xlfn.STDEV.P(Table2[Ast ])</f>
        <v>-0.3573376399587822</v>
      </c>
      <c r="K223" s="6">
        <f>(Table2[[#This Row],[Stl ]]-AVERAGE(Table2[Stl ]))/_xlfn.STDEV.P(Table2[Stl ])</f>
        <v>-0.58026513157735393</v>
      </c>
      <c r="L223" s="6">
        <f>(Table2[[#This Row],[Blk ]]-AVERAGE(Table2[Blk ]))/_xlfn.STDEV.P(Table2[Blk ])</f>
        <v>2.8730655785064042E-2</v>
      </c>
      <c r="M223" s="6">
        <f>(Table2[[#This Row],[Rbd]]-AVERAGE(Table2[Rbd]))/_xlfn.STDEV.P(Table2[Rbd])</f>
        <v>0.56049263293532092</v>
      </c>
      <c r="N223" s="6">
        <f>Table2[[#This Row],[PtsSD]]*$D$1+Table2[[#This Row],[AstSD]]*$E$1+Table2[[#This Row],[StlSD]]*$F$1+Table2[[#This Row],[BlkSD]]*$G$1+Table2[[#This Row],[RbdSD]]*$H$1</f>
        <v>-2.1489129412450445E-2</v>
      </c>
    </row>
    <row r="224" spans="1:14" x14ac:dyDescent="0.25">
      <c r="A224" s="3">
        <v>220</v>
      </c>
      <c r="B224" s="3" t="s">
        <v>791</v>
      </c>
      <c r="C224" s="3" t="s">
        <v>101</v>
      </c>
      <c r="D224" s="4">
        <v>11.1</v>
      </c>
      <c r="E224" s="4">
        <v>1.3</v>
      </c>
      <c r="F224" s="4">
        <v>1</v>
      </c>
      <c r="G224" s="4">
        <v>0.1</v>
      </c>
      <c r="H224" s="4">
        <v>1.7</v>
      </c>
      <c r="I224" s="6">
        <f>(Table2[[#This Row],[Pts]]-AVERAGE(Table2[Pts]))/_xlfn.STDEV.P(Table2[Pts])</f>
        <v>0.54194314341507632</v>
      </c>
      <c r="J224" s="6">
        <f>(Table2[[#This Row],[Ast ]]-AVERAGE(Table2[Ast ]))/_xlfn.STDEV.P(Table2[Ast ])</f>
        <v>-0.29965715476858484</v>
      </c>
      <c r="K224" s="6">
        <f>(Table2[[#This Row],[Stl ]]-AVERAGE(Table2[Stl ]))/_xlfn.STDEV.P(Table2[Stl ])</f>
        <v>0.82034211978515681</v>
      </c>
      <c r="L224" s="6">
        <f>(Table2[[#This Row],[Blk ]]-AVERAGE(Table2[Blk ]))/_xlfn.STDEV.P(Table2[Blk ])</f>
        <v>-0.64438756546496068</v>
      </c>
      <c r="M224" s="6">
        <f>(Table2[[#This Row],[Rbd]]-AVERAGE(Table2[Rbd]))/_xlfn.STDEV.P(Table2[Rbd])</f>
        <v>-0.76151426038807868</v>
      </c>
      <c r="N224" s="6">
        <f>Table2[[#This Row],[PtsSD]]*$D$1+Table2[[#This Row],[AstSD]]*$E$1+Table2[[#This Row],[StlSD]]*$F$1+Table2[[#This Row],[BlkSD]]*$G$1+Table2[[#This Row],[RbdSD]]*$H$1</f>
        <v>-2.325815685878041E-2</v>
      </c>
    </row>
    <row r="225" spans="1:14" x14ac:dyDescent="0.25">
      <c r="A225" s="3">
        <v>221</v>
      </c>
      <c r="B225" s="3" t="s">
        <v>691</v>
      </c>
      <c r="C225" s="3" t="s">
        <v>76</v>
      </c>
      <c r="D225" s="4">
        <v>8</v>
      </c>
      <c r="E225" s="4">
        <v>1.1000000000000001</v>
      </c>
      <c r="F225" s="4">
        <v>0.5</v>
      </c>
      <c r="G225" s="4">
        <v>0.4</v>
      </c>
      <c r="H225" s="4">
        <v>4.9000000000000004</v>
      </c>
      <c r="I225" s="6">
        <f>(Table2[[#This Row],[Pts]]-AVERAGE(Table2[Pts]))/_xlfn.STDEV.P(Table2[Pts])</f>
        <v>-2.2308124478073062E-2</v>
      </c>
      <c r="J225" s="6">
        <f>(Table2[[#This Row],[Ast ]]-AVERAGE(Table2[Ast ]))/_xlfn.STDEV.P(Table2[Ast ])</f>
        <v>-0.41501812514897946</v>
      </c>
      <c r="K225" s="6">
        <f>(Table2[[#This Row],[Stl ]]-AVERAGE(Table2[Stl ]))/_xlfn.STDEV.P(Table2[Stl ])</f>
        <v>-0.34683058968360225</v>
      </c>
      <c r="L225" s="6">
        <f>(Table2[[#This Row],[Blk ]]-AVERAGE(Table2[Blk ]))/_xlfn.STDEV.P(Table2[Blk ])</f>
        <v>2.8730655785064042E-2</v>
      </c>
      <c r="M225" s="6">
        <f>(Table2[[#This Row],[Rbd]]-AVERAGE(Table2[Rbd]))/_xlfn.STDEV.P(Table2[Rbd])</f>
        <v>0.56049263293532092</v>
      </c>
      <c r="N225" s="6">
        <f>Table2[[#This Row],[PtsSD]]*$D$1+Table2[[#This Row],[AstSD]]*$E$1+Table2[[#This Row],[StlSD]]*$F$1+Table2[[#This Row],[BlkSD]]*$G$1+Table2[[#This Row],[RbdSD]]*$H$1</f>
        <v>-2.5312525870934341E-2</v>
      </c>
    </row>
    <row r="226" spans="1:14" x14ac:dyDescent="0.25">
      <c r="A226" s="3">
        <v>222</v>
      </c>
      <c r="B226" s="3" t="s">
        <v>851</v>
      </c>
      <c r="C226" s="3" t="s">
        <v>76</v>
      </c>
      <c r="D226" s="4">
        <v>6.3</v>
      </c>
      <c r="E226" s="4">
        <v>1.2</v>
      </c>
      <c r="F226" s="4">
        <v>0.6</v>
      </c>
      <c r="G226" s="4">
        <v>1</v>
      </c>
      <c r="H226" s="4">
        <v>3</v>
      </c>
      <c r="I226" s="6">
        <f>(Table2[[#This Row],[Pts]]-AVERAGE(Table2[Pts]))/_xlfn.STDEV.P(Table2[Pts])</f>
        <v>-0.33173623912915506</v>
      </c>
      <c r="J226" s="6">
        <f>(Table2[[#This Row],[Ast ]]-AVERAGE(Table2[Ast ]))/_xlfn.STDEV.P(Table2[Ast ])</f>
        <v>-0.3573376399587822</v>
      </c>
      <c r="K226" s="6">
        <f>(Table2[[#This Row],[Stl ]]-AVERAGE(Table2[Stl ]))/_xlfn.STDEV.P(Table2[Stl ])</f>
        <v>-0.11339604778985048</v>
      </c>
      <c r="L226" s="6">
        <f>(Table2[[#This Row],[Blk ]]-AVERAGE(Table2[Blk ]))/_xlfn.STDEV.P(Table2[Blk ])</f>
        <v>1.3749670982851132</v>
      </c>
      <c r="M226" s="6">
        <f>(Table2[[#This Row],[Rbd]]-AVERAGE(Table2[Rbd]))/_xlfn.STDEV.P(Table2[Rbd])</f>
        <v>-0.22444895997544764</v>
      </c>
      <c r="N226" s="6">
        <f>Table2[[#This Row],[PtsSD]]*$D$1+Table2[[#This Row],[AstSD]]*$E$1+Table2[[#This Row],[StlSD]]*$F$1+Table2[[#This Row],[BlkSD]]*$G$1+Table2[[#This Row],[RbdSD]]*$H$1</f>
        <v>-2.6642534151303084E-2</v>
      </c>
    </row>
    <row r="227" spans="1:14" x14ac:dyDescent="0.25">
      <c r="A227" s="3">
        <v>223</v>
      </c>
      <c r="B227" s="3" t="s">
        <v>707</v>
      </c>
      <c r="C227" s="3" t="s">
        <v>104</v>
      </c>
      <c r="D227" s="4">
        <v>7.2</v>
      </c>
      <c r="E227" s="4">
        <v>1.1000000000000001</v>
      </c>
      <c r="F227" s="4">
        <v>0.5</v>
      </c>
      <c r="G227" s="4">
        <v>0.5</v>
      </c>
      <c r="H227" s="4">
        <v>5</v>
      </c>
      <c r="I227" s="6">
        <f>(Table2[[#This Row],[Pts]]-AVERAGE(Table2[Pts]))/_xlfn.STDEV.P(Table2[Pts])</f>
        <v>-0.1679213549021116</v>
      </c>
      <c r="J227" s="6">
        <f>(Table2[[#This Row],[Ast ]]-AVERAGE(Table2[Ast ]))/_xlfn.STDEV.P(Table2[Ast ])</f>
        <v>-0.41501812514897946</v>
      </c>
      <c r="K227" s="6">
        <f>(Table2[[#This Row],[Stl ]]-AVERAGE(Table2[Stl ]))/_xlfn.STDEV.P(Table2[Stl ])</f>
        <v>-0.34683058968360225</v>
      </c>
      <c r="L227" s="6">
        <f>(Table2[[#This Row],[Blk ]]-AVERAGE(Table2[Blk ]))/_xlfn.STDEV.P(Table2[Blk ])</f>
        <v>0.25310339620173883</v>
      </c>
      <c r="M227" s="6">
        <f>(Table2[[#This Row],[Rbd]]-AVERAGE(Table2[Rbd]))/_xlfn.STDEV.P(Table2[Rbd])</f>
        <v>0.60180534835167698</v>
      </c>
      <c r="N227" s="6">
        <f>Table2[[#This Row],[PtsSD]]*$D$1+Table2[[#This Row],[AstSD]]*$E$1+Table2[[#This Row],[StlSD]]*$F$1+Table2[[#This Row],[BlkSD]]*$G$1+Table2[[#This Row],[RbdSD]]*$H$1</f>
        <v>-2.7078040852373461E-2</v>
      </c>
    </row>
    <row r="228" spans="1:14" x14ac:dyDescent="0.25">
      <c r="A228" s="3">
        <v>224</v>
      </c>
      <c r="B228" s="3" t="s">
        <v>710</v>
      </c>
      <c r="C228" s="3" t="s">
        <v>80</v>
      </c>
      <c r="D228" s="4">
        <v>7.2</v>
      </c>
      <c r="E228" s="4">
        <v>1.8</v>
      </c>
      <c r="F228" s="4">
        <v>1</v>
      </c>
      <c r="G228" s="4">
        <v>0.2</v>
      </c>
      <c r="H228" s="4">
        <v>3.1</v>
      </c>
      <c r="I228" s="6">
        <f>(Table2[[#This Row],[Pts]]-AVERAGE(Table2[Pts]))/_xlfn.STDEV.P(Table2[Pts])</f>
        <v>-0.1679213549021116</v>
      </c>
      <c r="J228" s="6">
        <f>(Table2[[#This Row],[Ast ]]-AVERAGE(Table2[Ast ]))/_xlfn.STDEV.P(Table2[Ast ])</f>
        <v>-1.1254728817598208E-2</v>
      </c>
      <c r="K228" s="6">
        <f>(Table2[[#This Row],[Stl ]]-AVERAGE(Table2[Stl ]))/_xlfn.STDEV.P(Table2[Stl ])</f>
        <v>0.82034211978515681</v>
      </c>
      <c r="L228" s="6">
        <f>(Table2[[#This Row],[Blk ]]-AVERAGE(Table2[Blk ]))/_xlfn.STDEV.P(Table2[Blk ])</f>
        <v>-0.42001482504828569</v>
      </c>
      <c r="M228" s="6">
        <f>(Table2[[#This Row],[Rbd]]-AVERAGE(Table2[Rbd]))/_xlfn.STDEV.P(Table2[Rbd])</f>
        <v>-0.18313624455909136</v>
      </c>
      <c r="N228" s="6">
        <f>Table2[[#This Row],[PtsSD]]*$D$1+Table2[[#This Row],[AstSD]]*$E$1+Table2[[#This Row],[StlSD]]*$F$1+Table2[[#This Row],[BlkSD]]*$G$1+Table2[[#This Row],[RbdSD]]*$H$1</f>
        <v>-2.9205506935440731E-2</v>
      </c>
    </row>
    <row r="229" spans="1:14" x14ac:dyDescent="0.25">
      <c r="A229" s="3">
        <v>225</v>
      </c>
      <c r="B229" s="3" t="s">
        <v>637</v>
      </c>
      <c r="C229" s="3" t="s">
        <v>55</v>
      </c>
      <c r="D229" s="4">
        <v>11.9</v>
      </c>
      <c r="E229" s="4">
        <v>1.2</v>
      </c>
      <c r="F229" s="4">
        <v>0.6</v>
      </c>
      <c r="G229" s="4">
        <v>0.2</v>
      </c>
      <c r="H229" s="4">
        <v>2.5</v>
      </c>
      <c r="I229" s="6">
        <f>(Table2[[#This Row],[Pts]]-AVERAGE(Table2[Pts]))/_xlfn.STDEV.P(Table2[Pts])</f>
        <v>0.68755637383911505</v>
      </c>
      <c r="J229" s="6">
        <f>(Table2[[#This Row],[Ast ]]-AVERAGE(Table2[Ast ]))/_xlfn.STDEV.P(Table2[Ast ])</f>
        <v>-0.3573376399587822</v>
      </c>
      <c r="K229" s="6">
        <f>(Table2[[#This Row],[Stl ]]-AVERAGE(Table2[Stl ]))/_xlfn.STDEV.P(Table2[Stl ])</f>
        <v>-0.11339604778985048</v>
      </c>
      <c r="L229" s="6">
        <f>(Table2[[#This Row],[Blk ]]-AVERAGE(Table2[Blk ]))/_xlfn.STDEV.P(Table2[Blk ])</f>
        <v>-0.42001482504828569</v>
      </c>
      <c r="M229" s="6">
        <f>(Table2[[#This Row],[Rbd]]-AVERAGE(Table2[Rbd]))/_xlfn.STDEV.P(Table2[Rbd])</f>
        <v>-0.43101253705722881</v>
      </c>
      <c r="N229" s="6">
        <f>Table2[[#This Row],[PtsSD]]*$D$1+Table2[[#This Row],[AstSD]]*$E$1+Table2[[#This Row],[StlSD]]*$F$1+Table2[[#This Row],[BlkSD]]*$G$1+Table2[[#This Row],[RbdSD]]*$H$1</f>
        <v>-3.1414754177188128E-2</v>
      </c>
    </row>
    <row r="230" spans="1:14" x14ac:dyDescent="0.25">
      <c r="A230" s="3">
        <v>226</v>
      </c>
      <c r="B230" s="3" t="s">
        <v>690</v>
      </c>
      <c r="C230" s="3" t="s">
        <v>23</v>
      </c>
      <c r="D230" s="4">
        <v>8</v>
      </c>
      <c r="E230" s="4">
        <v>1.7</v>
      </c>
      <c r="F230" s="4">
        <v>0.4</v>
      </c>
      <c r="G230" s="4">
        <v>0.5</v>
      </c>
      <c r="H230" s="4">
        <v>4</v>
      </c>
      <c r="I230" s="6">
        <f>(Table2[[#This Row],[Pts]]-AVERAGE(Table2[Pts]))/_xlfn.STDEV.P(Table2[Pts])</f>
        <v>-2.2308124478073062E-2</v>
      </c>
      <c r="J230" s="6">
        <f>(Table2[[#This Row],[Ast ]]-AVERAGE(Table2[Ast ]))/_xlfn.STDEV.P(Table2[Ast ])</f>
        <v>-6.8935214007795592E-2</v>
      </c>
      <c r="K230" s="6">
        <f>(Table2[[#This Row],[Stl ]]-AVERAGE(Table2[Stl ]))/_xlfn.STDEV.P(Table2[Stl ])</f>
        <v>-0.58026513157735393</v>
      </c>
      <c r="L230" s="6">
        <f>(Table2[[#This Row],[Blk ]]-AVERAGE(Table2[Blk ]))/_xlfn.STDEV.P(Table2[Blk ])</f>
        <v>0.25310339620173883</v>
      </c>
      <c r="M230" s="6">
        <f>(Table2[[#This Row],[Rbd]]-AVERAGE(Table2[Rbd]))/_xlfn.STDEV.P(Table2[Rbd])</f>
        <v>0.18867819418811468</v>
      </c>
      <c r="N230" s="6">
        <f>Table2[[#This Row],[PtsSD]]*$D$1+Table2[[#This Row],[AstSD]]*$E$1+Table2[[#This Row],[StlSD]]*$F$1+Table2[[#This Row],[BlkSD]]*$G$1+Table2[[#This Row],[RbdSD]]*$H$1</f>
        <v>-3.1818101613700363E-2</v>
      </c>
    </row>
    <row r="231" spans="1:14" x14ac:dyDescent="0.25">
      <c r="A231" s="3">
        <v>227</v>
      </c>
      <c r="B231" s="3" t="s">
        <v>653</v>
      </c>
      <c r="C231" s="3" t="s">
        <v>33</v>
      </c>
      <c r="D231" s="4">
        <v>10.4</v>
      </c>
      <c r="E231" s="4">
        <v>0.9</v>
      </c>
      <c r="F231" s="4">
        <v>0.3</v>
      </c>
      <c r="G231" s="4">
        <v>0.4</v>
      </c>
      <c r="H231" s="4">
        <v>4.3</v>
      </c>
      <c r="I231" s="6">
        <f>(Table2[[#This Row],[Pts]]-AVERAGE(Table2[Pts]))/_xlfn.STDEV.P(Table2[Pts])</f>
        <v>0.41453156679404274</v>
      </c>
      <c r="J231" s="6">
        <f>(Table2[[#This Row],[Ast ]]-AVERAGE(Table2[Ast ]))/_xlfn.STDEV.P(Table2[Ast ])</f>
        <v>-0.53037909552937412</v>
      </c>
      <c r="K231" s="6">
        <f>(Table2[[#This Row],[Stl ]]-AVERAGE(Table2[Stl ]))/_xlfn.STDEV.P(Table2[Stl ])</f>
        <v>-0.81369967347110583</v>
      </c>
      <c r="L231" s="6">
        <f>(Table2[[#This Row],[Blk ]]-AVERAGE(Table2[Blk ]))/_xlfn.STDEV.P(Table2[Blk ])</f>
        <v>2.8730655785064042E-2</v>
      </c>
      <c r="M231" s="6">
        <f>(Table2[[#This Row],[Rbd]]-AVERAGE(Table2[Rbd]))/_xlfn.STDEV.P(Table2[Rbd])</f>
        <v>0.31261634043718328</v>
      </c>
      <c r="N231" s="6">
        <f>Table2[[#This Row],[PtsSD]]*$D$1+Table2[[#This Row],[AstSD]]*$E$1+Table2[[#This Row],[StlSD]]*$F$1+Table2[[#This Row],[BlkSD]]*$G$1+Table2[[#This Row],[RbdSD]]*$H$1</f>
        <v>-3.6938433633131595E-2</v>
      </c>
    </row>
    <row r="232" spans="1:14" x14ac:dyDescent="0.25">
      <c r="A232" s="3">
        <v>228</v>
      </c>
      <c r="B232" s="3" t="s">
        <v>679</v>
      </c>
      <c r="C232" s="3" t="s">
        <v>76</v>
      </c>
      <c r="D232" s="4">
        <v>8.8000000000000007</v>
      </c>
      <c r="E232" s="4">
        <v>1.2</v>
      </c>
      <c r="F232" s="4">
        <v>0.8</v>
      </c>
      <c r="G232" s="4">
        <v>0.4</v>
      </c>
      <c r="H232" s="4">
        <v>2.8</v>
      </c>
      <c r="I232" s="6">
        <f>(Table2[[#This Row],[Pts]]-AVERAGE(Table2[Pts]))/_xlfn.STDEV.P(Table2[Pts])</f>
        <v>0.12330510594596564</v>
      </c>
      <c r="J232" s="6">
        <f>(Table2[[#This Row],[Ast ]]-AVERAGE(Table2[Ast ]))/_xlfn.STDEV.P(Table2[Ast ])</f>
        <v>-0.3573376399587822</v>
      </c>
      <c r="K232" s="6">
        <f>(Table2[[#This Row],[Stl ]]-AVERAGE(Table2[Stl ]))/_xlfn.STDEV.P(Table2[Stl ])</f>
        <v>0.35347303599765328</v>
      </c>
      <c r="L232" s="6">
        <f>(Table2[[#This Row],[Blk ]]-AVERAGE(Table2[Blk ]))/_xlfn.STDEV.P(Table2[Blk ])</f>
        <v>2.8730655785064042E-2</v>
      </c>
      <c r="M232" s="6">
        <f>(Table2[[#This Row],[Rbd]]-AVERAGE(Table2[Rbd]))/_xlfn.STDEV.P(Table2[Rbd])</f>
        <v>-0.30707439080816018</v>
      </c>
      <c r="N232" s="6">
        <f>Table2[[#This Row],[PtsSD]]*$D$1+Table2[[#This Row],[AstSD]]*$E$1+Table2[[#This Row],[StlSD]]*$F$1+Table2[[#This Row],[BlkSD]]*$G$1+Table2[[#This Row],[RbdSD]]*$H$1</f>
        <v>-3.8560320602191202E-2</v>
      </c>
    </row>
    <row r="233" spans="1:14" x14ac:dyDescent="0.25">
      <c r="A233" s="3">
        <v>229</v>
      </c>
      <c r="B233" s="3" t="s">
        <v>698</v>
      </c>
      <c r="C233" s="3" t="s">
        <v>93</v>
      </c>
      <c r="D233" s="4">
        <v>7.7</v>
      </c>
      <c r="E233" s="4">
        <v>1.1000000000000001</v>
      </c>
      <c r="F233" s="4">
        <v>0.9</v>
      </c>
      <c r="G233" s="4">
        <v>0.3</v>
      </c>
      <c r="H233" s="4">
        <v>3.6</v>
      </c>
      <c r="I233" s="6">
        <f>(Table2[[#This Row],[Pts]]-AVERAGE(Table2[Pts]))/_xlfn.STDEV.P(Table2[Pts])</f>
        <v>-7.6913085887087493E-2</v>
      </c>
      <c r="J233" s="6">
        <f>(Table2[[#This Row],[Ast ]]-AVERAGE(Table2[Ast ]))/_xlfn.STDEV.P(Table2[Ast ])</f>
        <v>-0.41501812514897946</v>
      </c>
      <c r="K233" s="6">
        <f>(Table2[[#This Row],[Stl ]]-AVERAGE(Table2[Stl ]))/_xlfn.STDEV.P(Table2[Stl ])</f>
        <v>0.58690757789140502</v>
      </c>
      <c r="L233" s="6">
        <f>(Table2[[#This Row],[Blk ]]-AVERAGE(Table2[Blk ]))/_xlfn.STDEV.P(Table2[Blk ])</f>
        <v>-0.1956420846316109</v>
      </c>
      <c r="M233" s="6">
        <f>(Table2[[#This Row],[Rbd]]-AVERAGE(Table2[Rbd]))/_xlfn.STDEV.P(Table2[Rbd])</f>
        <v>2.3427332522689789E-2</v>
      </c>
      <c r="N233" s="6">
        <f>Table2[[#This Row],[PtsSD]]*$D$1+Table2[[#This Row],[AstSD]]*$E$1+Table2[[#This Row],[StlSD]]*$F$1+Table2[[#This Row],[BlkSD]]*$G$1+Table2[[#This Row],[RbdSD]]*$H$1</f>
        <v>-4.2702260302415071E-2</v>
      </c>
    </row>
    <row r="234" spans="1:14" x14ac:dyDescent="0.25">
      <c r="A234" s="3">
        <v>230</v>
      </c>
      <c r="B234" s="3" t="s">
        <v>885</v>
      </c>
      <c r="C234" s="3" t="s">
        <v>25</v>
      </c>
      <c r="D234" s="4">
        <v>5.3</v>
      </c>
      <c r="E234" s="4">
        <v>0.7</v>
      </c>
      <c r="F234" s="4">
        <v>0.4</v>
      </c>
      <c r="G234" s="4">
        <v>1</v>
      </c>
      <c r="H234" s="4">
        <v>5</v>
      </c>
      <c r="I234" s="6">
        <f>(Table2[[#This Row],[Pts]]-AVERAGE(Table2[Pts]))/_xlfn.STDEV.P(Table2[Pts])</f>
        <v>-0.51375277715920331</v>
      </c>
      <c r="J234" s="6">
        <f>(Table2[[#This Row],[Ast ]]-AVERAGE(Table2[Ast ]))/_xlfn.STDEV.P(Table2[Ast ])</f>
        <v>-0.64574006590976885</v>
      </c>
      <c r="K234" s="6">
        <f>(Table2[[#This Row],[Stl ]]-AVERAGE(Table2[Stl ]))/_xlfn.STDEV.P(Table2[Stl ])</f>
        <v>-0.58026513157735393</v>
      </c>
      <c r="L234" s="6">
        <f>(Table2[[#This Row],[Blk ]]-AVERAGE(Table2[Blk ]))/_xlfn.STDEV.P(Table2[Blk ])</f>
        <v>1.3749670982851132</v>
      </c>
      <c r="M234" s="6">
        <f>(Table2[[#This Row],[Rbd]]-AVERAGE(Table2[Rbd]))/_xlfn.STDEV.P(Table2[Rbd])</f>
        <v>0.60180534835167698</v>
      </c>
      <c r="N234" s="6">
        <f>Table2[[#This Row],[PtsSD]]*$D$1+Table2[[#This Row],[AstSD]]*$E$1+Table2[[#This Row],[StlSD]]*$F$1+Table2[[#This Row],[BlkSD]]*$G$1+Table2[[#This Row],[RbdSD]]*$H$1</f>
        <v>-4.3707481653215488E-2</v>
      </c>
    </row>
    <row r="235" spans="1:14" x14ac:dyDescent="0.25">
      <c r="A235" s="3">
        <v>231</v>
      </c>
      <c r="B235" s="3" t="s">
        <v>868</v>
      </c>
      <c r="C235" s="3" t="s">
        <v>72</v>
      </c>
      <c r="D235" s="4">
        <v>5.8</v>
      </c>
      <c r="E235" s="4">
        <v>1.2</v>
      </c>
      <c r="F235" s="4">
        <v>0.6</v>
      </c>
      <c r="G235" s="4">
        <v>0.8</v>
      </c>
      <c r="H235" s="4">
        <v>3.9</v>
      </c>
      <c r="I235" s="6">
        <f>(Table2[[#This Row],[Pts]]-AVERAGE(Table2[Pts]))/_xlfn.STDEV.P(Table2[Pts])</f>
        <v>-0.42274450814417919</v>
      </c>
      <c r="J235" s="6">
        <f>(Table2[[#This Row],[Ast ]]-AVERAGE(Table2[Ast ]))/_xlfn.STDEV.P(Table2[Ast ])</f>
        <v>-0.3573376399587822</v>
      </c>
      <c r="K235" s="6">
        <f>(Table2[[#This Row],[Stl ]]-AVERAGE(Table2[Stl ]))/_xlfn.STDEV.P(Table2[Stl ])</f>
        <v>-0.11339604778985048</v>
      </c>
      <c r="L235" s="6">
        <f>(Table2[[#This Row],[Blk ]]-AVERAGE(Table2[Blk ]))/_xlfn.STDEV.P(Table2[Blk ])</f>
        <v>0.92622161745176357</v>
      </c>
      <c r="M235" s="6">
        <f>(Table2[[#This Row],[Rbd]]-AVERAGE(Table2[Rbd]))/_xlfn.STDEV.P(Table2[Rbd])</f>
        <v>0.1473654787717584</v>
      </c>
      <c r="N235" s="6">
        <f>Table2[[#This Row],[PtsSD]]*$D$1+Table2[[#This Row],[AstSD]]*$E$1+Table2[[#This Row],[StlSD]]*$F$1+Table2[[#This Row],[BlkSD]]*$G$1+Table2[[#This Row],[RbdSD]]*$H$1</f>
        <v>-4.6893949231371565E-2</v>
      </c>
    </row>
    <row r="236" spans="1:14" x14ac:dyDescent="0.25">
      <c r="A236" s="3">
        <v>232</v>
      </c>
      <c r="B236" s="3" t="s">
        <v>834</v>
      </c>
      <c r="C236" s="3" t="s">
        <v>37</v>
      </c>
      <c r="D236" s="4">
        <v>7.4</v>
      </c>
      <c r="E236" s="4">
        <v>2.8</v>
      </c>
      <c r="F236" s="4">
        <v>0.7</v>
      </c>
      <c r="G236" s="4">
        <v>0.2</v>
      </c>
      <c r="H236" s="4">
        <v>2.6</v>
      </c>
      <c r="I236" s="6">
        <f>(Table2[[#This Row],[Pts]]-AVERAGE(Table2[Pts]))/_xlfn.STDEV.P(Table2[Pts])</f>
        <v>-0.13151804729610192</v>
      </c>
      <c r="J236" s="6">
        <f>(Table2[[#This Row],[Ast ]]-AVERAGE(Table2[Ast ]))/_xlfn.STDEV.P(Table2[Ast ])</f>
        <v>0.56555012308437491</v>
      </c>
      <c r="K236" s="6">
        <f>(Table2[[#This Row],[Stl ]]-AVERAGE(Table2[Stl ]))/_xlfn.STDEV.P(Table2[Stl ])</f>
        <v>0.12003849410390129</v>
      </c>
      <c r="L236" s="6">
        <f>(Table2[[#This Row],[Blk ]]-AVERAGE(Table2[Blk ]))/_xlfn.STDEV.P(Table2[Blk ])</f>
        <v>-0.42001482504828569</v>
      </c>
      <c r="M236" s="6">
        <f>(Table2[[#This Row],[Rbd]]-AVERAGE(Table2[Rbd]))/_xlfn.STDEV.P(Table2[Rbd])</f>
        <v>-0.38969982164087252</v>
      </c>
      <c r="N236" s="6">
        <f>Table2[[#This Row],[PtsSD]]*$D$1+Table2[[#This Row],[AstSD]]*$E$1+Table2[[#This Row],[StlSD]]*$F$1+Table2[[#This Row],[BlkSD]]*$G$1+Table2[[#This Row],[RbdSD]]*$H$1</f>
        <v>-4.9281803541787753E-2</v>
      </c>
    </row>
    <row r="237" spans="1:14" x14ac:dyDescent="0.25">
      <c r="A237" s="3">
        <v>233</v>
      </c>
      <c r="B237" s="3" t="s">
        <v>704</v>
      </c>
      <c r="C237" s="3" t="s">
        <v>72</v>
      </c>
      <c r="D237" s="4">
        <v>7.3</v>
      </c>
      <c r="E237" s="4">
        <v>1.3</v>
      </c>
      <c r="F237" s="4">
        <v>0.6</v>
      </c>
      <c r="G237" s="4">
        <v>0.5</v>
      </c>
      <c r="H237" s="4">
        <v>3.9</v>
      </c>
      <c r="I237" s="6">
        <f>(Table2[[#This Row],[Pts]]-AVERAGE(Table2[Pts]))/_xlfn.STDEV.P(Table2[Pts])</f>
        <v>-0.14971970109910684</v>
      </c>
      <c r="J237" s="6">
        <f>(Table2[[#This Row],[Ast ]]-AVERAGE(Table2[Ast ]))/_xlfn.STDEV.P(Table2[Ast ])</f>
        <v>-0.29965715476858484</v>
      </c>
      <c r="K237" s="6">
        <f>(Table2[[#This Row],[Stl ]]-AVERAGE(Table2[Stl ]))/_xlfn.STDEV.P(Table2[Stl ])</f>
        <v>-0.11339604778985048</v>
      </c>
      <c r="L237" s="6">
        <f>(Table2[[#This Row],[Blk ]]-AVERAGE(Table2[Blk ]))/_xlfn.STDEV.P(Table2[Blk ])</f>
        <v>0.25310339620173883</v>
      </c>
      <c r="M237" s="6">
        <f>(Table2[[#This Row],[Rbd]]-AVERAGE(Table2[Rbd]))/_xlfn.STDEV.P(Table2[Rbd])</f>
        <v>0.1473654787717584</v>
      </c>
      <c r="N237" s="6">
        <f>Table2[[#This Row],[PtsSD]]*$D$1+Table2[[#This Row],[AstSD]]*$E$1+Table2[[#This Row],[StlSD]]*$F$1+Table2[[#This Row],[BlkSD]]*$G$1+Table2[[#This Row],[RbdSD]]*$H$1</f>
        <v>-5.441814326731409E-2</v>
      </c>
    </row>
    <row r="238" spans="1:14" x14ac:dyDescent="0.25">
      <c r="A238" s="3">
        <v>234</v>
      </c>
      <c r="B238" s="3" t="s">
        <v>814</v>
      </c>
      <c r="C238" s="3" t="s">
        <v>44</v>
      </c>
      <c r="D238" s="4">
        <v>8.8000000000000007</v>
      </c>
      <c r="E238" s="4">
        <v>1</v>
      </c>
      <c r="F238" s="4">
        <v>0.8</v>
      </c>
      <c r="G238" s="4">
        <v>0.2</v>
      </c>
      <c r="H238" s="4">
        <v>3.7</v>
      </c>
      <c r="I238" s="6">
        <f>(Table2[[#This Row],[Pts]]-AVERAGE(Table2[Pts]))/_xlfn.STDEV.P(Table2[Pts])</f>
        <v>0.12330510594596564</v>
      </c>
      <c r="J238" s="6">
        <f>(Table2[[#This Row],[Ast ]]-AVERAGE(Table2[Ast ]))/_xlfn.STDEV.P(Table2[Ast ])</f>
        <v>-0.47269861033917687</v>
      </c>
      <c r="K238" s="6">
        <f>(Table2[[#This Row],[Stl ]]-AVERAGE(Table2[Stl ]))/_xlfn.STDEV.P(Table2[Stl ])</f>
        <v>0.35347303599765328</v>
      </c>
      <c r="L238" s="6">
        <f>(Table2[[#This Row],[Blk ]]-AVERAGE(Table2[Blk ]))/_xlfn.STDEV.P(Table2[Blk ])</f>
        <v>-0.42001482504828569</v>
      </c>
      <c r="M238" s="6">
        <f>(Table2[[#This Row],[Rbd]]-AVERAGE(Table2[Rbd]))/_xlfn.STDEV.P(Table2[Rbd])</f>
        <v>6.4740047939046058E-2</v>
      </c>
      <c r="N238" s="6">
        <f>Table2[[#This Row],[PtsSD]]*$D$1+Table2[[#This Row],[AstSD]]*$E$1+Table2[[#This Row],[StlSD]]*$F$1+Table2[[#This Row],[BlkSD]]*$G$1+Table2[[#This Row],[RbdSD]]*$H$1</f>
        <v>-5.4581449053831346E-2</v>
      </c>
    </row>
    <row r="239" spans="1:14" x14ac:dyDescent="0.25">
      <c r="A239" s="3">
        <v>235</v>
      </c>
      <c r="B239" s="3" t="s">
        <v>927</v>
      </c>
      <c r="C239" s="3" t="s">
        <v>44</v>
      </c>
      <c r="D239" s="4">
        <v>4.3</v>
      </c>
      <c r="E239" s="4">
        <v>0.5</v>
      </c>
      <c r="F239" s="4">
        <v>0.5</v>
      </c>
      <c r="G239" s="4">
        <v>0.8</v>
      </c>
      <c r="H239" s="4">
        <v>5.8</v>
      </c>
      <c r="I239" s="6">
        <f>(Table2[[#This Row],[Pts]]-AVERAGE(Table2[Pts]))/_xlfn.STDEV.P(Table2[Pts])</f>
        <v>-0.69576931518925156</v>
      </c>
      <c r="J239" s="6">
        <f>(Table2[[#This Row],[Ast ]]-AVERAGE(Table2[Ast ]))/_xlfn.STDEV.P(Table2[Ast ])</f>
        <v>-0.76110103629016346</v>
      </c>
      <c r="K239" s="6">
        <f>(Table2[[#This Row],[Stl ]]-AVERAGE(Table2[Stl ]))/_xlfn.STDEV.P(Table2[Stl ])</f>
        <v>-0.34683058968360225</v>
      </c>
      <c r="L239" s="6">
        <f>(Table2[[#This Row],[Blk ]]-AVERAGE(Table2[Blk ]))/_xlfn.STDEV.P(Table2[Blk ])</f>
        <v>0.92622161745176357</v>
      </c>
      <c r="M239" s="6">
        <f>(Table2[[#This Row],[Rbd]]-AVERAGE(Table2[Rbd]))/_xlfn.STDEV.P(Table2[Rbd])</f>
        <v>0.9323070716825268</v>
      </c>
      <c r="N239" s="6">
        <f>Table2[[#This Row],[PtsSD]]*$D$1+Table2[[#This Row],[AstSD]]*$E$1+Table2[[#This Row],[StlSD]]*$F$1+Table2[[#This Row],[BlkSD]]*$G$1+Table2[[#This Row],[RbdSD]]*$H$1</f>
        <v>-8.7580933313078591E-2</v>
      </c>
    </row>
    <row r="240" spans="1:14" x14ac:dyDescent="0.25">
      <c r="A240" s="3">
        <v>236</v>
      </c>
      <c r="B240" s="3" t="s">
        <v>889</v>
      </c>
      <c r="C240" s="3" t="s">
        <v>104</v>
      </c>
      <c r="D240" s="4">
        <v>5.3</v>
      </c>
      <c r="E240" s="4">
        <v>1.2</v>
      </c>
      <c r="F240" s="4">
        <v>1.2</v>
      </c>
      <c r="G240" s="4">
        <v>0.3</v>
      </c>
      <c r="H240" s="4">
        <v>3.2</v>
      </c>
      <c r="I240" s="6">
        <f>(Table2[[#This Row],[Pts]]-AVERAGE(Table2[Pts]))/_xlfn.STDEV.P(Table2[Pts])</f>
        <v>-0.51375277715920331</v>
      </c>
      <c r="J240" s="6">
        <f>(Table2[[#This Row],[Ast ]]-AVERAGE(Table2[Ast ]))/_xlfn.STDEV.P(Table2[Ast ])</f>
        <v>-0.3573376399587822</v>
      </c>
      <c r="K240" s="6">
        <f>(Table2[[#This Row],[Stl ]]-AVERAGE(Table2[Stl ]))/_xlfn.STDEV.P(Table2[Stl ])</f>
        <v>1.2872112035726604</v>
      </c>
      <c r="L240" s="6">
        <f>(Table2[[#This Row],[Blk ]]-AVERAGE(Table2[Blk ]))/_xlfn.STDEV.P(Table2[Blk ])</f>
        <v>-0.1956420846316109</v>
      </c>
      <c r="M240" s="6">
        <f>(Table2[[#This Row],[Rbd]]-AVERAGE(Table2[Rbd]))/_xlfn.STDEV.P(Table2[Rbd])</f>
        <v>-0.14182352914273511</v>
      </c>
      <c r="N240" s="6">
        <f>Table2[[#This Row],[PtsSD]]*$D$1+Table2[[#This Row],[AstSD]]*$E$1+Table2[[#This Row],[StlSD]]*$F$1+Table2[[#This Row],[BlkSD]]*$G$1+Table2[[#This Row],[RbdSD]]*$H$1</f>
        <v>-9.0222699126907044E-2</v>
      </c>
    </row>
    <row r="241" spans="1:14" x14ac:dyDescent="0.25">
      <c r="A241" s="3">
        <v>237</v>
      </c>
      <c r="B241" s="3" t="s">
        <v>815</v>
      </c>
      <c r="C241" s="3" t="s">
        <v>84</v>
      </c>
      <c r="D241" s="4">
        <v>8.6999999999999993</v>
      </c>
      <c r="E241" s="4">
        <v>2.4</v>
      </c>
      <c r="F241" s="4">
        <v>0.7</v>
      </c>
      <c r="G241" s="4">
        <v>0.2</v>
      </c>
      <c r="H241" s="4">
        <v>1.7</v>
      </c>
      <c r="I241" s="6">
        <f>(Table2[[#This Row],[Pts]]-AVERAGE(Table2[Pts]))/_xlfn.STDEV.P(Table2[Pts])</f>
        <v>0.10510345214296056</v>
      </c>
      <c r="J241" s="6">
        <f>(Table2[[#This Row],[Ast ]]-AVERAGE(Table2[Ast ]))/_xlfn.STDEV.P(Table2[Ast ])</f>
        <v>0.33482818232358569</v>
      </c>
      <c r="K241" s="6">
        <f>(Table2[[#This Row],[Stl ]]-AVERAGE(Table2[Stl ]))/_xlfn.STDEV.P(Table2[Stl ])</f>
        <v>0.12003849410390129</v>
      </c>
      <c r="L241" s="6">
        <f>(Table2[[#This Row],[Blk ]]-AVERAGE(Table2[Blk ]))/_xlfn.STDEV.P(Table2[Blk ])</f>
        <v>-0.42001482504828569</v>
      </c>
      <c r="M241" s="6">
        <f>(Table2[[#This Row],[Rbd]]-AVERAGE(Table2[Rbd]))/_xlfn.STDEV.P(Table2[Rbd])</f>
        <v>-0.76151426038807868</v>
      </c>
      <c r="N241" s="6">
        <f>Table2[[#This Row],[PtsSD]]*$D$1+Table2[[#This Row],[AstSD]]*$E$1+Table2[[#This Row],[StlSD]]*$F$1+Table2[[#This Row],[BlkSD]]*$G$1+Table2[[#This Row],[RbdSD]]*$H$1</f>
        <v>-9.8802629611668094E-2</v>
      </c>
    </row>
    <row r="242" spans="1:14" x14ac:dyDescent="0.25">
      <c r="A242" s="3">
        <v>238</v>
      </c>
      <c r="B242" s="3" t="s">
        <v>725</v>
      </c>
      <c r="C242" s="3" t="s">
        <v>33</v>
      </c>
      <c r="D242" s="4">
        <v>5.9</v>
      </c>
      <c r="E242" s="4">
        <v>3.3</v>
      </c>
      <c r="F242" s="4">
        <v>0.6</v>
      </c>
      <c r="G242" s="4">
        <v>0.3</v>
      </c>
      <c r="H242" s="4">
        <v>2.2999999999999998</v>
      </c>
      <c r="I242" s="6">
        <f>(Table2[[#This Row],[Pts]]-AVERAGE(Table2[Pts]))/_xlfn.STDEV.P(Table2[Pts])</f>
        <v>-0.40454285434117426</v>
      </c>
      <c r="J242" s="6">
        <f>(Table2[[#This Row],[Ast ]]-AVERAGE(Table2[Ast ]))/_xlfn.STDEV.P(Table2[Ast ])</f>
        <v>0.85395254903536155</v>
      </c>
      <c r="K242" s="6">
        <f>(Table2[[#This Row],[Stl ]]-AVERAGE(Table2[Stl ]))/_xlfn.STDEV.P(Table2[Stl ])</f>
        <v>-0.11339604778985048</v>
      </c>
      <c r="L242" s="6">
        <f>(Table2[[#This Row],[Blk ]]-AVERAGE(Table2[Blk ]))/_xlfn.STDEV.P(Table2[Blk ])</f>
        <v>-0.1956420846316109</v>
      </c>
      <c r="M242" s="6">
        <f>(Table2[[#This Row],[Rbd]]-AVERAGE(Table2[Rbd]))/_xlfn.STDEV.P(Table2[Rbd])</f>
        <v>-0.51363796788994132</v>
      </c>
      <c r="N242" s="6">
        <f>Table2[[#This Row],[PtsSD]]*$D$1+Table2[[#This Row],[AstSD]]*$E$1+Table2[[#This Row],[StlSD]]*$F$1+Table2[[#This Row],[BlkSD]]*$G$1+Table2[[#This Row],[RbdSD]]*$H$1</f>
        <v>-9.9655659936487423E-2</v>
      </c>
    </row>
    <row r="243" spans="1:14" x14ac:dyDescent="0.25">
      <c r="A243" s="3">
        <v>239</v>
      </c>
      <c r="B243" s="3" t="s">
        <v>930</v>
      </c>
      <c r="C243" s="3" t="s">
        <v>27</v>
      </c>
      <c r="D243" s="4">
        <v>4.2</v>
      </c>
      <c r="E243" s="4">
        <v>3.1</v>
      </c>
      <c r="F243" s="4">
        <v>1</v>
      </c>
      <c r="G243" s="4">
        <v>0.2</v>
      </c>
      <c r="H243" s="4">
        <v>2.4</v>
      </c>
      <c r="I243" s="6">
        <f>(Table2[[#This Row],[Pts]]-AVERAGE(Table2[Pts]))/_xlfn.STDEV.P(Table2[Pts])</f>
        <v>-0.71397096899225632</v>
      </c>
      <c r="J243" s="6">
        <f>(Table2[[#This Row],[Ast ]]-AVERAGE(Table2[Ast ]))/_xlfn.STDEV.P(Table2[Ast ])</f>
        <v>0.73859157865496705</v>
      </c>
      <c r="K243" s="6">
        <f>(Table2[[#This Row],[Stl ]]-AVERAGE(Table2[Stl ]))/_xlfn.STDEV.P(Table2[Stl ])</f>
        <v>0.82034211978515681</v>
      </c>
      <c r="L243" s="6">
        <f>(Table2[[#This Row],[Blk ]]-AVERAGE(Table2[Blk ]))/_xlfn.STDEV.P(Table2[Blk ])</f>
        <v>-0.42001482504828569</v>
      </c>
      <c r="M243" s="6">
        <f>(Table2[[#This Row],[Rbd]]-AVERAGE(Table2[Rbd]))/_xlfn.STDEV.P(Table2[Rbd])</f>
        <v>-0.47232525247358509</v>
      </c>
      <c r="N243" s="6">
        <f>Table2[[#This Row],[PtsSD]]*$D$1+Table2[[#This Row],[AstSD]]*$E$1+Table2[[#This Row],[StlSD]]*$F$1+Table2[[#This Row],[BlkSD]]*$G$1+Table2[[#This Row],[RbdSD]]*$H$1</f>
        <v>-0.10088893125086983</v>
      </c>
    </row>
    <row r="244" spans="1:14" x14ac:dyDescent="0.25">
      <c r="A244" s="3">
        <v>240</v>
      </c>
      <c r="B244" s="3" t="s">
        <v>847</v>
      </c>
      <c r="C244" s="3" t="s">
        <v>27</v>
      </c>
      <c r="D244" s="4">
        <v>6.7</v>
      </c>
      <c r="E244" s="4">
        <v>0.9</v>
      </c>
      <c r="F244" s="4">
        <v>0.6</v>
      </c>
      <c r="G244" s="4">
        <v>0.3</v>
      </c>
      <c r="H244" s="4">
        <v>5.0999999999999996</v>
      </c>
      <c r="I244" s="6">
        <f>(Table2[[#This Row],[Pts]]-AVERAGE(Table2[Pts]))/_xlfn.STDEV.P(Table2[Pts])</f>
        <v>-0.2589296239171357</v>
      </c>
      <c r="J244" s="6">
        <f>(Table2[[#This Row],[Ast ]]-AVERAGE(Table2[Ast ]))/_xlfn.STDEV.P(Table2[Ast ])</f>
        <v>-0.53037909552937412</v>
      </c>
      <c r="K244" s="6">
        <f>(Table2[[#This Row],[Stl ]]-AVERAGE(Table2[Stl ]))/_xlfn.STDEV.P(Table2[Stl ])</f>
        <v>-0.11339604778985048</v>
      </c>
      <c r="L244" s="6">
        <f>(Table2[[#This Row],[Blk ]]-AVERAGE(Table2[Blk ]))/_xlfn.STDEV.P(Table2[Blk ])</f>
        <v>-0.1956420846316109</v>
      </c>
      <c r="M244" s="6">
        <f>(Table2[[#This Row],[Rbd]]-AVERAGE(Table2[Rbd]))/_xlfn.STDEV.P(Table2[Rbd])</f>
        <v>0.64311806376803304</v>
      </c>
      <c r="N244" s="6">
        <f>Table2[[#This Row],[PtsSD]]*$D$1+Table2[[#This Row],[AstSD]]*$E$1+Table2[[#This Row],[StlSD]]*$F$1+Table2[[#This Row],[BlkSD]]*$G$1+Table2[[#This Row],[RbdSD]]*$H$1</f>
        <v>-0.10148681339062812</v>
      </c>
    </row>
    <row r="245" spans="1:14" x14ac:dyDescent="0.25">
      <c r="A245" s="3">
        <v>241</v>
      </c>
      <c r="B245" s="3" t="s">
        <v>666</v>
      </c>
      <c r="C245" s="3" t="s">
        <v>39</v>
      </c>
      <c r="D245" s="4">
        <v>9.8000000000000007</v>
      </c>
      <c r="E245" s="4">
        <v>1</v>
      </c>
      <c r="F245" s="4">
        <v>0.6</v>
      </c>
      <c r="G245" s="4">
        <v>0.3</v>
      </c>
      <c r="H245" s="4">
        <v>2.8</v>
      </c>
      <c r="I245" s="6">
        <f>(Table2[[#This Row],[Pts]]-AVERAGE(Table2[Pts]))/_xlfn.STDEV.P(Table2[Pts])</f>
        <v>0.30532164397601386</v>
      </c>
      <c r="J245" s="6">
        <f>(Table2[[#This Row],[Ast ]]-AVERAGE(Table2[Ast ]))/_xlfn.STDEV.P(Table2[Ast ])</f>
        <v>-0.47269861033917687</v>
      </c>
      <c r="K245" s="6">
        <f>(Table2[[#This Row],[Stl ]]-AVERAGE(Table2[Stl ]))/_xlfn.STDEV.P(Table2[Stl ])</f>
        <v>-0.11339604778985048</v>
      </c>
      <c r="L245" s="6">
        <f>(Table2[[#This Row],[Blk ]]-AVERAGE(Table2[Blk ]))/_xlfn.STDEV.P(Table2[Blk ])</f>
        <v>-0.1956420846316109</v>
      </c>
      <c r="M245" s="6">
        <f>(Table2[[#This Row],[Rbd]]-AVERAGE(Table2[Rbd]))/_xlfn.STDEV.P(Table2[Rbd])</f>
        <v>-0.30707439080816018</v>
      </c>
      <c r="N245" s="6">
        <f>Table2[[#This Row],[PtsSD]]*$D$1+Table2[[#This Row],[AstSD]]*$E$1+Table2[[#This Row],[StlSD]]*$F$1+Table2[[#This Row],[BlkSD]]*$G$1+Table2[[#This Row],[RbdSD]]*$H$1</f>
        <v>-0.11071382689988248</v>
      </c>
    </row>
    <row r="246" spans="1:14" x14ac:dyDescent="0.25">
      <c r="A246" s="3">
        <v>242</v>
      </c>
      <c r="B246" s="3" t="s">
        <v>849</v>
      </c>
      <c r="C246" s="3" t="s">
        <v>50</v>
      </c>
      <c r="D246" s="4">
        <v>6.5</v>
      </c>
      <c r="E246" s="4">
        <v>0.7</v>
      </c>
      <c r="F246" s="4">
        <v>0.3</v>
      </c>
      <c r="G246" s="4">
        <v>0.8</v>
      </c>
      <c r="H246" s="4">
        <v>4.5999999999999996</v>
      </c>
      <c r="I246" s="6">
        <f>(Table2[[#This Row],[Pts]]-AVERAGE(Table2[Pts]))/_xlfn.STDEV.P(Table2[Pts])</f>
        <v>-0.29533293152314538</v>
      </c>
      <c r="J246" s="6">
        <f>(Table2[[#This Row],[Ast ]]-AVERAGE(Table2[Ast ]))/_xlfn.STDEV.P(Table2[Ast ])</f>
        <v>-0.64574006590976885</v>
      </c>
      <c r="K246" s="6">
        <f>(Table2[[#This Row],[Stl ]]-AVERAGE(Table2[Stl ]))/_xlfn.STDEV.P(Table2[Stl ])</f>
        <v>-0.81369967347110583</v>
      </c>
      <c r="L246" s="6">
        <f>(Table2[[#This Row],[Blk ]]-AVERAGE(Table2[Blk ]))/_xlfn.STDEV.P(Table2[Blk ])</f>
        <v>0.92622161745176357</v>
      </c>
      <c r="M246" s="6">
        <f>(Table2[[#This Row],[Rbd]]-AVERAGE(Table2[Rbd]))/_xlfn.STDEV.P(Table2[Rbd])</f>
        <v>0.43655448668625191</v>
      </c>
      <c r="N246" s="6">
        <f>Table2[[#This Row],[PtsSD]]*$D$1+Table2[[#This Row],[AstSD]]*$E$1+Table2[[#This Row],[StlSD]]*$F$1+Table2[[#This Row],[BlkSD]]*$G$1+Table2[[#This Row],[RbdSD]]*$H$1</f>
        <v>-0.11355870370454835</v>
      </c>
    </row>
    <row r="247" spans="1:14" x14ac:dyDescent="0.25">
      <c r="A247" s="3">
        <v>243</v>
      </c>
      <c r="B247" s="3" t="s">
        <v>812</v>
      </c>
      <c r="C247" s="3" t="s">
        <v>37</v>
      </c>
      <c r="D247" s="4">
        <v>8.9</v>
      </c>
      <c r="E247" s="4">
        <v>1.5</v>
      </c>
      <c r="F247" s="4">
        <v>0.5</v>
      </c>
      <c r="G247" s="4">
        <v>0.1</v>
      </c>
      <c r="H247" s="4">
        <v>3.9</v>
      </c>
      <c r="I247" s="6">
        <f>(Table2[[#This Row],[Pts]]-AVERAGE(Table2[Pts]))/_xlfn.STDEV.P(Table2[Pts])</f>
        <v>0.1415067597489704</v>
      </c>
      <c r="J247" s="6">
        <f>(Table2[[#This Row],[Ast ]]-AVERAGE(Table2[Ast ]))/_xlfn.STDEV.P(Table2[Ast ])</f>
        <v>-0.1842961843881902</v>
      </c>
      <c r="K247" s="6">
        <f>(Table2[[#This Row],[Stl ]]-AVERAGE(Table2[Stl ]))/_xlfn.STDEV.P(Table2[Stl ])</f>
        <v>-0.34683058968360225</v>
      </c>
      <c r="L247" s="6">
        <f>(Table2[[#This Row],[Blk ]]-AVERAGE(Table2[Blk ]))/_xlfn.STDEV.P(Table2[Blk ])</f>
        <v>-0.64438756546496068</v>
      </c>
      <c r="M247" s="6">
        <f>(Table2[[#This Row],[Rbd]]-AVERAGE(Table2[Rbd]))/_xlfn.STDEV.P(Table2[Rbd])</f>
        <v>0.1473654787717584</v>
      </c>
      <c r="N247" s="6">
        <f>Table2[[#This Row],[PtsSD]]*$D$1+Table2[[#This Row],[AstSD]]*$E$1+Table2[[#This Row],[StlSD]]*$F$1+Table2[[#This Row],[BlkSD]]*$G$1+Table2[[#This Row],[RbdSD]]*$H$1</f>
        <v>-0.11361683647087968</v>
      </c>
    </row>
    <row r="248" spans="1:14" x14ac:dyDescent="0.25">
      <c r="A248" s="3">
        <v>244</v>
      </c>
      <c r="B248" s="3" t="s">
        <v>646</v>
      </c>
      <c r="C248" s="3" t="s">
        <v>23</v>
      </c>
      <c r="D248" s="4">
        <v>11.5</v>
      </c>
      <c r="E248" s="4">
        <v>1.8</v>
      </c>
      <c r="F248" s="4">
        <v>0.3</v>
      </c>
      <c r="G248" s="4">
        <v>0.2</v>
      </c>
      <c r="H248" s="4">
        <v>2.2000000000000002</v>
      </c>
      <c r="I248" s="6">
        <f>(Table2[[#This Row],[Pts]]-AVERAGE(Table2[Pts]))/_xlfn.STDEV.P(Table2[Pts])</f>
        <v>0.61474975862709569</v>
      </c>
      <c r="J248" s="6">
        <f>(Table2[[#This Row],[Ast ]]-AVERAGE(Table2[Ast ]))/_xlfn.STDEV.P(Table2[Ast ])</f>
        <v>-1.1254728817598208E-2</v>
      </c>
      <c r="K248" s="6">
        <f>(Table2[[#This Row],[Stl ]]-AVERAGE(Table2[Stl ]))/_xlfn.STDEV.P(Table2[Stl ])</f>
        <v>-0.81369967347110583</v>
      </c>
      <c r="L248" s="6">
        <f>(Table2[[#This Row],[Blk ]]-AVERAGE(Table2[Blk ]))/_xlfn.STDEV.P(Table2[Blk ])</f>
        <v>-0.42001482504828569</v>
      </c>
      <c r="M248" s="6">
        <f>(Table2[[#This Row],[Rbd]]-AVERAGE(Table2[Rbd]))/_xlfn.STDEV.P(Table2[Rbd])</f>
        <v>-0.55495068330629738</v>
      </c>
      <c r="N248" s="6">
        <f>Table2[[#This Row],[PtsSD]]*$D$1+Table2[[#This Row],[AstSD]]*$E$1+Table2[[#This Row],[StlSD]]*$F$1+Table2[[#This Row],[BlkSD]]*$G$1+Table2[[#This Row],[RbdSD]]*$H$1</f>
        <v>-0.11387332961455914</v>
      </c>
    </row>
    <row r="249" spans="1:14" x14ac:dyDescent="0.25">
      <c r="A249" s="3">
        <v>245</v>
      </c>
      <c r="B249" s="3" t="s">
        <v>730</v>
      </c>
      <c r="C249" s="3" t="s">
        <v>86</v>
      </c>
      <c r="D249" s="4">
        <v>5.2</v>
      </c>
      <c r="E249" s="4">
        <v>0.5</v>
      </c>
      <c r="F249" s="4">
        <v>0.4</v>
      </c>
      <c r="G249" s="4">
        <v>0.8</v>
      </c>
      <c r="H249" s="4">
        <v>5.3</v>
      </c>
      <c r="I249" s="6">
        <f>(Table2[[#This Row],[Pts]]-AVERAGE(Table2[Pts]))/_xlfn.STDEV.P(Table2[Pts])</f>
        <v>-0.53195443096220807</v>
      </c>
      <c r="J249" s="6">
        <f>(Table2[[#This Row],[Ast ]]-AVERAGE(Table2[Ast ]))/_xlfn.STDEV.P(Table2[Ast ])</f>
        <v>-0.76110103629016346</v>
      </c>
      <c r="K249" s="6">
        <f>(Table2[[#This Row],[Stl ]]-AVERAGE(Table2[Stl ]))/_xlfn.STDEV.P(Table2[Stl ])</f>
        <v>-0.58026513157735393</v>
      </c>
      <c r="L249" s="6">
        <f>(Table2[[#This Row],[Blk ]]-AVERAGE(Table2[Blk ]))/_xlfn.STDEV.P(Table2[Blk ])</f>
        <v>0.92622161745176357</v>
      </c>
      <c r="M249" s="6">
        <f>(Table2[[#This Row],[Rbd]]-AVERAGE(Table2[Rbd]))/_xlfn.STDEV.P(Table2[Rbd])</f>
        <v>0.72574349460074561</v>
      </c>
      <c r="N249" s="6">
        <f>Table2[[#This Row],[PtsSD]]*$D$1+Table2[[#This Row],[AstSD]]*$E$1+Table2[[#This Row],[StlSD]]*$F$1+Table2[[#This Row],[BlkSD]]*$G$1+Table2[[#This Row],[RbdSD]]*$H$1</f>
        <v>-0.11476436474538457</v>
      </c>
    </row>
    <row r="250" spans="1:14" x14ac:dyDescent="0.25">
      <c r="A250" s="3">
        <v>246</v>
      </c>
      <c r="B250" s="3" t="s">
        <v>872</v>
      </c>
      <c r="C250" s="3" t="s">
        <v>76</v>
      </c>
      <c r="D250" s="4">
        <v>5.7</v>
      </c>
      <c r="E250" s="4">
        <v>0.6</v>
      </c>
      <c r="F250" s="4">
        <v>0.6</v>
      </c>
      <c r="G250" s="4">
        <v>0.4</v>
      </c>
      <c r="H250" s="4">
        <v>5.6</v>
      </c>
      <c r="I250" s="6">
        <f>(Table2[[#This Row],[Pts]]-AVERAGE(Table2[Pts]))/_xlfn.STDEV.P(Table2[Pts])</f>
        <v>-0.44094616194718395</v>
      </c>
      <c r="J250" s="6">
        <f>(Table2[[#This Row],[Ast ]]-AVERAGE(Table2[Ast ]))/_xlfn.STDEV.P(Table2[Ast ])</f>
        <v>-0.70342055109996626</v>
      </c>
      <c r="K250" s="6">
        <f>(Table2[[#This Row],[Stl ]]-AVERAGE(Table2[Stl ]))/_xlfn.STDEV.P(Table2[Stl ])</f>
        <v>-0.11339604778985048</v>
      </c>
      <c r="L250" s="6">
        <f>(Table2[[#This Row],[Blk ]]-AVERAGE(Table2[Blk ]))/_xlfn.STDEV.P(Table2[Blk ])</f>
        <v>2.8730655785064042E-2</v>
      </c>
      <c r="M250" s="6">
        <f>(Table2[[#This Row],[Rbd]]-AVERAGE(Table2[Rbd]))/_xlfn.STDEV.P(Table2[Rbd])</f>
        <v>0.84968164084981423</v>
      </c>
      <c r="N250" s="6">
        <f>Table2[[#This Row],[PtsSD]]*$D$1+Table2[[#This Row],[AstSD]]*$E$1+Table2[[#This Row],[StlSD]]*$F$1+Table2[[#This Row],[BlkSD]]*$G$1+Table2[[#This Row],[RbdSD]]*$H$1</f>
        <v>-0.11573143943490355</v>
      </c>
    </row>
    <row r="251" spans="1:14" x14ac:dyDescent="0.25">
      <c r="A251" s="3">
        <v>247</v>
      </c>
      <c r="B251" s="3" t="s">
        <v>833</v>
      </c>
      <c r="C251" s="3" t="s">
        <v>44</v>
      </c>
      <c r="D251" s="4">
        <v>7.4</v>
      </c>
      <c r="E251" s="4">
        <v>3.6</v>
      </c>
      <c r="F251" s="4">
        <v>0.4</v>
      </c>
      <c r="G251" s="4">
        <v>0</v>
      </c>
      <c r="H251" s="4">
        <v>2.7</v>
      </c>
      <c r="I251" s="6">
        <f>(Table2[[#This Row],[Pts]]-AVERAGE(Table2[Pts]))/_xlfn.STDEV.P(Table2[Pts])</f>
        <v>-0.13151804729610192</v>
      </c>
      <c r="J251" s="6">
        <f>(Table2[[#This Row],[Ast ]]-AVERAGE(Table2[Ast ]))/_xlfn.STDEV.P(Table2[Ast ])</f>
        <v>1.0269940046059538</v>
      </c>
      <c r="K251" s="6">
        <f>(Table2[[#This Row],[Stl ]]-AVERAGE(Table2[Stl ]))/_xlfn.STDEV.P(Table2[Stl ])</f>
        <v>-0.58026513157735393</v>
      </c>
      <c r="L251" s="6">
        <f>(Table2[[#This Row],[Blk ]]-AVERAGE(Table2[Blk ]))/_xlfn.STDEV.P(Table2[Blk ])</f>
        <v>-0.86876030588163544</v>
      </c>
      <c r="M251" s="6">
        <f>(Table2[[#This Row],[Rbd]]-AVERAGE(Table2[Rbd]))/_xlfn.STDEV.P(Table2[Rbd])</f>
        <v>-0.34838710622451624</v>
      </c>
      <c r="N251" s="6">
        <f>Table2[[#This Row],[PtsSD]]*$D$1+Table2[[#This Row],[AstSD]]*$E$1+Table2[[#This Row],[StlSD]]*$F$1+Table2[[#This Row],[BlkSD]]*$G$1+Table2[[#This Row],[RbdSD]]*$H$1</f>
        <v>-0.12108785013139146</v>
      </c>
    </row>
    <row r="252" spans="1:14" x14ac:dyDescent="0.25">
      <c r="A252" s="3">
        <v>248</v>
      </c>
      <c r="B252" s="3" t="s">
        <v>649</v>
      </c>
      <c r="C252" s="3" t="s">
        <v>21</v>
      </c>
      <c r="D252" s="4">
        <v>10.7</v>
      </c>
      <c r="E252" s="4">
        <v>0.8</v>
      </c>
      <c r="F252" s="4">
        <v>0.7</v>
      </c>
      <c r="G252" s="4">
        <v>0.1</v>
      </c>
      <c r="H252" s="4">
        <v>2.6</v>
      </c>
      <c r="I252" s="6">
        <f>(Table2[[#This Row],[Pts]]-AVERAGE(Table2[Pts]))/_xlfn.STDEV.P(Table2[Pts])</f>
        <v>0.46913652820305701</v>
      </c>
      <c r="J252" s="6">
        <f>(Table2[[#This Row],[Ast ]]-AVERAGE(Table2[Ast ]))/_xlfn.STDEV.P(Table2[Ast ])</f>
        <v>-0.58805958071957143</v>
      </c>
      <c r="K252" s="6">
        <f>(Table2[[#This Row],[Stl ]]-AVERAGE(Table2[Stl ]))/_xlfn.STDEV.P(Table2[Stl ])</f>
        <v>0.12003849410390129</v>
      </c>
      <c r="L252" s="6">
        <f>(Table2[[#This Row],[Blk ]]-AVERAGE(Table2[Blk ]))/_xlfn.STDEV.P(Table2[Blk ])</f>
        <v>-0.64438756546496068</v>
      </c>
      <c r="M252" s="6">
        <f>(Table2[[#This Row],[Rbd]]-AVERAGE(Table2[Rbd]))/_xlfn.STDEV.P(Table2[Rbd])</f>
        <v>-0.38969982164087252</v>
      </c>
      <c r="N252" s="6">
        <f>Table2[[#This Row],[PtsSD]]*$D$1+Table2[[#This Row],[AstSD]]*$E$1+Table2[[#This Row],[StlSD]]*$F$1+Table2[[#This Row],[BlkSD]]*$G$1+Table2[[#This Row],[RbdSD]]*$H$1</f>
        <v>-0.13346328271533059</v>
      </c>
    </row>
    <row r="253" spans="1:14" x14ac:dyDescent="0.25">
      <c r="A253" s="3">
        <v>249</v>
      </c>
      <c r="B253" s="3" t="s">
        <v>801</v>
      </c>
      <c r="C253" s="3" t="s">
        <v>74</v>
      </c>
      <c r="D253" s="4">
        <v>10</v>
      </c>
      <c r="E253" s="4">
        <v>1.6</v>
      </c>
      <c r="F253" s="4">
        <v>0.5</v>
      </c>
      <c r="G253" s="4">
        <v>0</v>
      </c>
      <c r="H253" s="4">
        <v>3.2</v>
      </c>
      <c r="I253" s="6">
        <f>(Table2[[#This Row],[Pts]]-AVERAGE(Table2[Pts]))/_xlfn.STDEV.P(Table2[Pts])</f>
        <v>0.34172495158202337</v>
      </c>
      <c r="J253" s="6">
        <f>(Table2[[#This Row],[Ast ]]-AVERAGE(Table2[Ast ]))/_xlfn.STDEV.P(Table2[Ast ])</f>
        <v>-0.12661569919799284</v>
      </c>
      <c r="K253" s="6">
        <f>(Table2[[#This Row],[Stl ]]-AVERAGE(Table2[Stl ]))/_xlfn.STDEV.P(Table2[Stl ])</f>
        <v>-0.34683058968360225</v>
      </c>
      <c r="L253" s="6">
        <f>(Table2[[#This Row],[Blk ]]-AVERAGE(Table2[Blk ]))/_xlfn.STDEV.P(Table2[Blk ])</f>
        <v>-0.86876030588163544</v>
      </c>
      <c r="M253" s="6">
        <f>(Table2[[#This Row],[Rbd]]-AVERAGE(Table2[Rbd]))/_xlfn.STDEV.P(Table2[Rbd])</f>
        <v>-0.14182352914273511</v>
      </c>
      <c r="N253" s="6">
        <f>Table2[[#This Row],[PtsSD]]*$D$1+Table2[[#This Row],[AstSD]]*$E$1+Table2[[#This Row],[StlSD]]*$F$1+Table2[[#This Row],[BlkSD]]*$G$1+Table2[[#This Row],[RbdSD]]*$H$1</f>
        <v>-0.13350899452832424</v>
      </c>
    </row>
    <row r="254" spans="1:14" x14ac:dyDescent="0.25">
      <c r="A254" s="3">
        <v>250</v>
      </c>
      <c r="B254" s="3" t="s">
        <v>832</v>
      </c>
      <c r="C254" s="3" t="s">
        <v>101</v>
      </c>
      <c r="D254" s="4">
        <v>7.5</v>
      </c>
      <c r="E254" s="4">
        <v>1.6</v>
      </c>
      <c r="F254" s="4">
        <v>0.5</v>
      </c>
      <c r="G254" s="4">
        <v>0.3</v>
      </c>
      <c r="H254" s="4">
        <v>3.6</v>
      </c>
      <c r="I254" s="6">
        <f>(Table2[[#This Row],[Pts]]-AVERAGE(Table2[Pts]))/_xlfn.STDEV.P(Table2[Pts])</f>
        <v>-0.11331639349309718</v>
      </c>
      <c r="J254" s="6">
        <f>(Table2[[#This Row],[Ast ]]-AVERAGE(Table2[Ast ]))/_xlfn.STDEV.P(Table2[Ast ])</f>
        <v>-0.12661569919799284</v>
      </c>
      <c r="K254" s="6">
        <f>(Table2[[#This Row],[Stl ]]-AVERAGE(Table2[Stl ]))/_xlfn.STDEV.P(Table2[Stl ])</f>
        <v>-0.34683058968360225</v>
      </c>
      <c r="L254" s="6">
        <f>(Table2[[#This Row],[Blk ]]-AVERAGE(Table2[Blk ]))/_xlfn.STDEV.P(Table2[Blk ])</f>
        <v>-0.1956420846316109</v>
      </c>
      <c r="M254" s="6">
        <f>(Table2[[#This Row],[Rbd]]-AVERAGE(Table2[Rbd]))/_xlfn.STDEV.P(Table2[Rbd])</f>
        <v>2.3427332522689789E-2</v>
      </c>
      <c r="N254" s="6">
        <f>Table2[[#This Row],[PtsSD]]*$D$1+Table2[[#This Row],[AstSD]]*$E$1+Table2[[#This Row],[StlSD]]*$F$1+Table2[[#This Row],[BlkSD]]*$G$1+Table2[[#This Row],[RbdSD]]*$H$1</f>
        <v>-0.13600349253027172</v>
      </c>
    </row>
    <row r="255" spans="1:14" x14ac:dyDescent="0.25">
      <c r="A255" s="3">
        <v>251</v>
      </c>
      <c r="B255" s="3" t="s">
        <v>850</v>
      </c>
      <c r="C255" s="3" t="s">
        <v>74</v>
      </c>
      <c r="D255" s="4">
        <v>6.4</v>
      </c>
      <c r="E255" s="4">
        <v>1.8</v>
      </c>
      <c r="F255" s="4">
        <v>0.6</v>
      </c>
      <c r="G255" s="4">
        <v>0.5</v>
      </c>
      <c r="H255" s="4">
        <v>2.8</v>
      </c>
      <c r="I255" s="6">
        <f>(Table2[[#This Row],[Pts]]-AVERAGE(Table2[Pts]))/_xlfn.STDEV.P(Table2[Pts])</f>
        <v>-0.31353458532615014</v>
      </c>
      <c r="J255" s="6">
        <f>(Table2[[#This Row],[Ast ]]-AVERAGE(Table2[Ast ]))/_xlfn.STDEV.P(Table2[Ast ])</f>
        <v>-1.1254728817598208E-2</v>
      </c>
      <c r="K255" s="6">
        <f>(Table2[[#This Row],[Stl ]]-AVERAGE(Table2[Stl ]))/_xlfn.STDEV.P(Table2[Stl ])</f>
        <v>-0.11339604778985048</v>
      </c>
      <c r="L255" s="6">
        <f>(Table2[[#This Row],[Blk ]]-AVERAGE(Table2[Blk ]))/_xlfn.STDEV.P(Table2[Blk ])</f>
        <v>0.25310339620173883</v>
      </c>
      <c r="M255" s="6">
        <f>(Table2[[#This Row],[Rbd]]-AVERAGE(Table2[Rbd]))/_xlfn.STDEV.P(Table2[Rbd])</f>
        <v>-0.30707439080816018</v>
      </c>
      <c r="N255" s="6">
        <f>Table2[[#This Row],[PtsSD]]*$D$1+Table2[[#This Row],[AstSD]]*$E$1+Table2[[#This Row],[StlSD]]*$F$1+Table2[[#This Row],[BlkSD]]*$G$1+Table2[[#This Row],[RbdSD]]*$H$1</f>
        <v>-0.13677009726121347</v>
      </c>
    </row>
    <row r="256" spans="1:14" x14ac:dyDescent="0.25">
      <c r="A256" s="3">
        <v>252</v>
      </c>
      <c r="B256" s="3" t="s">
        <v>856</v>
      </c>
      <c r="C256" s="3" t="s">
        <v>21</v>
      </c>
      <c r="D256" s="4">
        <v>6.3</v>
      </c>
      <c r="E256" s="4">
        <v>0.4</v>
      </c>
      <c r="F256" s="4">
        <v>0.5</v>
      </c>
      <c r="G256" s="4">
        <v>0.5</v>
      </c>
      <c r="H256" s="4">
        <v>5.2</v>
      </c>
      <c r="I256" s="6">
        <f>(Table2[[#This Row],[Pts]]-AVERAGE(Table2[Pts]))/_xlfn.STDEV.P(Table2[Pts])</f>
        <v>-0.33173623912915506</v>
      </c>
      <c r="J256" s="6">
        <f>(Table2[[#This Row],[Ast ]]-AVERAGE(Table2[Ast ]))/_xlfn.STDEV.P(Table2[Ast ])</f>
        <v>-0.81878152148036076</v>
      </c>
      <c r="K256" s="6">
        <f>(Table2[[#This Row],[Stl ]]-AVERAGE(Table2[Stl ]))/_xlfn.STDEV.P(Table2[Stl ])</f>
        <v>-0.34683058968360225</v>
      </c>
      <c r="L256" s="6">
        <f>(Table2[[#This Row],[Blk ]]-AVERAGE(Table2[Blk ]))/_xlfn.STDEV.P(Table2[Blk ])</f>
        <v>0.25310339620173883</v>
      </c>
      <c r="M256" s="6">
        <f>(Table2[[#This Row],[Rbd]]-AVERAGE(Table2[Rbd]))/_xlfn.STDEV.P(Table2[Rbd])</f>
        <v>0.68443077918438955</v>
      </c>
      <c r="N256" s="6">
        <f>Table2[[#This Row],[PtsSD]]*$D$1+Table2[[#This Row],[AstSD]]*$E$1+Table2[[#This Row],[StlSD]]*$F$1+Table2[[#This Row],[BlkSD]]*$G$1+Table2[[#This Row],[RbdSD]]*$H$1</f>
        <v>-0.14045009922022028</v>
      </c>
    </row>
    <row r="257" spans="1:14" x14ac:dyDescent="0.25">
      <c r="A257" s="3">
        <v>253</v>
      </c>
      <c r="B257" s="3" t="s">
        <v>738</v>
      </c>
      <c r="C257" s="3" t="s">
        <v>80</v>
      </c>
      <c r="D257" s="4">
        <v>4</v>
      </c>
      <c r="E257" s="4">
        <v>0.5</v>
      </c>
      <c r="F257" s="4">
        <v>0.6</v>
      </c>
      <c r="G257" s="4">
        <v>0.9</v>
      </c>
      <c r="H257" s="4">
        <v>4.4000000000000004</v>
      </c>
      <c r="I257" s="6">
        <f>(Table2[[#This Row],[Pts]]-AVERAGE(Table2[Pts]))/_xlfn.STDEV.P(Table2[Pts])</f>
        <v>-0.75037427659826594</v>
      </c>
      <c r="J257" s="6">
        <f>(Table2[[#This Row],[Ast ]]-AVERAGE(Table2[Ast ]))/_xlfn.STDEV.P(Table2[Ast ])</f>
        <v>-0.76110103629016346</v>
      </c>
      <c r="K257" s="6">
        <f>(Table2[[#This Row],[Stl ]]-AVERAGE(Table2[Stl ]))/_xlfn.STDEV.P(Table2[Stl ])</f>
        <v>-0.11339604778985048</v>
      </c>
      <c r="L257" s="6">
        <f>(Table2[[#This Row],[Blk ]]-AVERAGE(Table2[Blk ]))/_xlfn.STDEV.P(Table2[Blk ])</f>
        <v>1.1505943578684383</v>
      </c>
      <c r="M257" s="6">
        <f>(Table2[[#This Row],[Rbd]]-AVERAGE(Table2[Rbd]))/_xlfn.STDEV.P(Table2[Rbd])</f>
        <v>0.35392905585353979</v>
      </c>
      <c r="N257" s="6">
        <f>Table2[[#This Row],[PtsSD]]*$D$1+Table2[[#This Row],[AstSD]]*$E$1+Table2[[#This Row],[StlSD]]*$F$1+Table2[[#This Row],[BlkSD]]*$G$1+Table2[[#This Row],[RbdSD]]*$H$1</f>
        <v>-0.15096693255501631</v>
      </c>
    </row>
    <row r="258" spans="1:14" x14ac:dyDescent="0.25">
      <c r="A258" s="3">
        <v>254</v>
      </c>
      <c r="B258" s="3" t="s">
        <v>820</v>
      </c>
      <c r="C258" s="3" t="s">
        <v>21</v>
      </c>
      <c r="D258" s="4">
        <v>8.4</v>
      </c>
      <c r="E258" s="4">
        <v>2.8</v>
      </c>
      <c r="F258" s="4">
        <v>0.6</v>
      </c>
      <c r="G258" s="4">
        <v>0</v>
      </c>
      <c r="H258" s="4">
        <v>1.9</v>
      </c>
      <c r="I258" s="6">
        <f>(Table2[[#This Row],[Pts]]-AVERAGE(Table2[Pts]))/_xlfn.STDEV.P(Table2[Pts])</f>
        <v>5.0498490733946293E-2</v>
      </c>
      <c r="J258" s="6">
        <f>(Table2[[#This Row],[Ast ]]-AVERAGE(Table2[Ast ]))/_xlfn.STDEV.P(Table2[Ast ])</f>
        <v>0.56555012308437491</v>
      </c>
      <c r="K258" s="6">
        <f>(Table2[[#This Row],[Stl ]]-AVERAGE(Table2[Stl ]))/_xlfn.STDEV.P(Table2[Stl ])</f>
        <v>-0.11339604778985048</v>
      </c>
      <c r="L258" s="6">
        <f>(Table2[[#This Row],[Blk ]]-AVERAGE(Table2[Blk ]))/_xlfn.STDEV.P(Table2[Blk ])</f>
        <v>-0.86876030588163544</v>
      </c>
      <c r="M258" s="6">
        <f>(Table2[[#This Row],[Rbd]]-AVERAGE(Table2[Rbd]))/_xlfn.STDEV.P(Table2[Rbd])</f>
        <v>-0.67888882955536622</v>
      </c>
      <c r="N258" s="6">
        <f>Table2[[#This Row],[PtsSD]]*$D$1+Table2[[#This Row],[AstSD]]*$E$1+Table2[[#This Row],[StlSD]]*$F$1+Table2[[#This Row],[BlkSD]]*$G$1+Table2[[#This Row],[RbdSD]]*$H$1</f>
        <v>-0.15484164712473725</v>
      </c>
    </row>
    <row r="259" spans="1:14" x14ac:dyDescent="0.25">
      <c r="A259" s="3">
        <v>255</v>
      </c>
      <c r="B259" s="3" t="s">
        <v>890</v>
      </c>
      <c r="C259" s="3" t="s">
        <v>27</v>
      </c>
      <c r="D259" s="4">
        <v>5.3</v>
      </c>
      <c r="E259" s="4">
        <v>0.9</v>
      </c>
      <c r="F259" s="4">
        <v>0.7</v>
      </c>
      <c r="G259" s="4">
        <v>0.7</v>
      </c>
      <c r="H259" s="4">
        <v>3.3</v>
      </c>
      <c r="I259" s="6">
        <f>(Table2[[#This Row],[Pts]]-AVERAGE(Table2[Pts]))/_xlfn.STDEV.P(Table2[Pts])</f>
        <v>-0.51375277715920331</v>
      </c>
      <c r="J259" s="6">
        <f>(Table2[[#This Row],[Ast ]]-AVERAGE(Table2[Ast ]))/_xlfn.STDEV.P(Table2[Ast ])</f>
        <v>-0.53037909552937412</v>
      </c>
      <c r="K259" s="6">
        <f>(Table2[[#This Row],[Stl ]]-AVERAGE(Table2[Stl ]))/_xlfn.STDEV.P(Table2[Stl ])</f>
        <v>0.12003849410390129</v>
      </c>
      <c r="L259" s="6">
        <f>(Table2[[#This Row],[Blk ]]-AVERAGE(Table2[Blk ]))/_xlfn.STDEV.P(Table2[Blk ])</f>
        <v>0.70184887703508847</v>
      </c>
      <c r="M259" s="6">
        <f>(Table2[[#This Row],[Rbd]]-AVERAGE(Table2[Rbd]))/_xlfn.STDEV.P(Table2[Rbd])</f>
        <v>-0.10051081372637902</v>
      </c>
      <c r="N259" s="6">
        <f>Table2[[#This Row],[PtsSD]]*$D$1+Table2[[#This Row],[AstSD]]*$E$1+Table2[[#This Row],[StlSD]]*$F$1+Table2[[#This Row],[BlkSD]]*$G$1+Table2[[#This Row],[RbdSD]]*$H$1</f>
        <v>-0.15702070932806317</v>
      </c>
    </row>
    <row r="260" spans="1:14" x14ac:dyDescent="0.25">
      <c r="A260" s="3">
        <v>256</v>
      </c>
      <c r="B260" s="3" t="s">
        <v>891</v>
      </c>
      <c r="C260" s="3" t="s">
        <v>50</v>
      </c>
      <c r="D260" s="4">
        <v>5.2</v>
      </c>
      <c r="E260" s="4">
        <v>0.8</v>
      </c>
      <c r="F260" s="4">
        <v>0.7</v>
      </c>
      <c r="G260" s="4">
        <v>0.6</v>
      </c>
      <c r="H260" s="4">
        <v>3.9</v>
      </c>
      <c r="I260" s="6">
        <f>(Table2[[#This Row],[Pts]]-AVERAGE(Table2[Pts]))/_xlfn.STDEV.P(Table2[Pts])</f>
        <v>-0.53195443096220807</v>
      </c>
      <c r="J260" s="6">
        <f>(Table2[[#This Row],[Ast ]]-AVERAGE(Table2[Ast ]))/_xlfn.STDEV.P(Table2[Ast ])</f>
        <v>-0.58805958071957143</v>
      </c>
      <c r="K260" s="6">
        <f>(Table2[[#This Row],[Stl ]]-AVERAGE(Table2[Stl ]))/_xlfn.STDEV.P(Table2[Stl ])</f>
        <v>0.12003849410390129</v>
      </c>
      <c r="L260" s="6">
        <f>(Table2[[#This Row],[Blk ]]-AVERAGE(Table2[Blk ]))/_xlfn.STDEV.P(Table2[Blk ])</f>
        <v>0.47747613661841365</v>
      </c>
      <c r="M260" s="6">
        <f>(Table2[[#This Row],[Rbd]]-AVERAGE(Table2[Rbd]))/_xlfn.STDEV.P(Table2[Rbd])</f>
        <v>0.1473654787717584</v>
      </c>
      <c r="N260" s="6">
        <f>Table2[[#This Row],[PtsSD]]*$D$1+Table2[[#This Row],[AstSD]]*$E$1+Table2[[#This Row],[StlSD]]*$F$1+Table2[[#This Row],[BlkSD]]*$G$1+Table2[[#This Row],[RbdSD]]*$H$1</f>
        <v>-0.15809795506987778</v>
      </c>
    </row>
    <row r="261" spans="1:14" x14ac:dyDescent="0.25">
      <c r="A261" s="3">
        <v>257</v>
      </c>
      <c r="B261" s="3" t="s">
        <v>808</v>
      </c>
      <c r="C261" s="3" t="s">
        <v>76</v>
      </c>
      <c r="D261" s="4">
        <v>9.1999999999999993</v>
      </c>
      <c r="E261" s="4">
        <v>2.1</v>
      </c>
      <c r="F261" s="4">
        <v>0.6</v>
      </c>
      <c r="G261" s="4">
        <v>0.1</v>
      </c>
      <c r="H261" s="4">
        <v>1.9</v>
      </c>
      <c r="I261" s="6">
        <f>(Table2[[#This Row],[Pts]]-AVERAGE(Table2[Pts]))/_xlfn.STDEV.P(Table2[Pts])</f>
        <v>0.19611172115798467</v>
      </c>
      <c r="J261" s="6">
        <f>(Table2[[#This Row],[Ast ]]-AVERAGE(Table2[Ast ]))/_xlfn.STDEV.P(Table2[Ast ])</f>
        <v>0.1617867267529938</v>
      </c>
      <c r="K261" s="6">
        <f>(Table2[[#This Row],[Stl ]]-AVERAGE(Table2[Stl ]))/_xlfn.STDEV.P(Table2[Stl ])</f>
        <v>-0.11339604778985048</v>
      </c>
      <c r="L261" s="6">
        <f>(Table2[[#This Row],[Blk ]]-AVERAGE(Table2[Blk ]))/_xlfn.STDEV.P(Table2[Blk ])</f>
        <v>-0.64438756546496068</v>
      </c>
      <c r="M261" s="6">
        <f>(Table2[[#This Row],[Rbd]]-AVERAGE(Table2[Rbd]))/_xlfn.STDEV.P(Table2[Rbd])</f>
        <v>-0.67888882955536622</v>
      </c>
      <c r="N261" s="6">
        <f>Table2[[#This Row],[PtsSD]]*$D$1+Table2[[#This Row],[AstSD]]*$E$1+Table2[[#This Row],[StlSD]]*$F$1+Table2[[#This Row],[BlkSD]]*$G$1+Table2[[#This Row],[RbdSD]]*$H$1</f>
        <v>-0.15825444620130075</v>
      </c>
    </row>
    <row r="262" spans="1:14" x14ac:dyDescent="0.25">
      <c r="A262" s="3">
        <v>258</v>
      </c>
      <c r="B262" s="3" t="s">
        <v>845</v>
      </c>
      <c r="C262" s="3" t="s">
        <v>84</v>
      </c>
      <c r="D262" s="4">
        <v>6.8</v>
      </c>
      <c r="E262" s="4">
        <v>1.4</v>
      </c>
      <c r="F262" s="4">
        <v>0.8</v>
      </c>
      <c r="G262" s="4">
        <v>0.3</v>
      </c>
      <c r="H262" s="4">
        <v>2.8</v>
      </c>
      <c r="I262" s="6">
        <f>(Table2[[#This Row],[Pts]]-AVERAGE(Table2[Pts]))/_xlfn.STDEV.P(Table2[Pts])</f>
        <v>-0.24072797011413097</v>
      </c>
      <c r="J262" s="6">
        <f>(Table2[[#This Row],[Ast ]]-AVERAGE(Table2[Ast ]))/_xlfn.STDEV.P(Table2[Ast ])</f>
        <v>-0.24197666957838759</v>
      </c>
      <c r="K262" s="6">
        <f>(Table2[[#This Row],[Stl ]]-AVERAGE(Table2[Stl ]))/_xlfn.STDEV.P(Table2[Stl ])</f>
        <v>0.35347303599765328</v>
      </c>
      <c r="L262" s="6">
        <f>(Table2[[#This Row],[Blk ]]-AVERAGE(Table2[Blk ]))/_xlfn.STDEV.P(Table2[Blk ])</f>
        <v>-0.1956420846316109</v>
      </c>
      <c r="M262" s="6">
        <f>(Table2[[#This Row],[Rbd]]-AVERAGE(Table2[Rbd]))/_xlfn.STDEV.P(Table2[Rbd])</f>
        <v>-0.30707439080816018</v>
      </c>
      <c r="N262" s="6">
        <f>Table2[[#This Row],[PtsSD]]*$D$1+Table2[[#This Row],[AstSD]]*$E$1+Table2[[#This Row],[StlSD]]*$F$1+Table2[[#This Row],[BlkSD]]*$G$1+Table2[[#This Row],[RbdSD]]*$H$1</f>
        <v>-0.15835396040664249</v>
      </c>
    </row>
    <row r="263" spans="1:14" x14ac:dyDescent="0.25">
      <c r="A263" s="3">
        <v>259</v>
      </c>
      <c r="B263" s="3" t="s">
        <v>861</v>
      </c>
      <c r="C263" s="3" t="s">
        <v>76</v>
      </c>
      <c r="D263" s="4">
        <v>6.1</v>
      </c>
      <c r="E263" s="4">
        <v>3.3</v>
      </c>
      <c r="F263" s="4">
        <v>0.7</v>
      </c>
      <c r="G263" s="4">
        <v>0.1</v>
      </c>
      <c r="H263" s="4">
        <v>1.8</v>
      </c>
      <c r="I263" s="6">
        <f>(Table2[[#This Row],[Pts]]-AVERAGE(Table2[Pts]))/_xlfn.STDEV.P(Table2[Pts])</f>
        <v>-0.36813954673516475</v>
      </c>
      <c r="J263" s="6">
        <f>(Table2[[#This Row],[Ast ]]-AVERAGE(Table2[Ast ]))/_xlfn.STDEV.P(Table2[Ast ])</f>
        <v>0.85395254903536155</v>
      </c>
      <c r="K263" s="6">
        <f>(Table2[[#This Row],[Stl ]]-AVERAGE(Table2[Stl ]))/_xlfn.STDEV.P(Table2[Stl ])</f>
        <v>0.12003849410390129</v>
      </c>
      <c r="L263" s="6">
        <f>(Table2[[#This Row],[Blk ]]-AVERAGE(Table2[Blk ]))/_xlfn.STDEV.P(Table2[Blk ])</f>
        <v>-0.64438756546496068</v>
      </c>
      <c r="M263" s="6">
        <f>(Table2[[#This Row],[Rbd]]-AVERAGE(Table2[Rbd]))/_xlfn.STDEV.P(Table2[Rbd])</f>
        <v>-0.7202015449717224</v>
      </c>
      <c r="N263" s="6">
        <f>Table2[[#This Row],[PtsSD]]*$D$1+Table2[[#This Row],[AstSD]]*$E$1+Table2[[#This Row],[StlSD]]*$F$1+Table2[[#This Row],[BlkSD]]*$G$1+Table2[[#This Row],[RbdSD]]*$H$1</f>
        <v>-0.16234402391198047</v>
      </c>
    </row>
    <row r="264" spans="1:14" x14ac:dyDescent="0.25">
      <c r="A264" s="3">
        <v>260</v>
      </c>
      <c r="B264" s="3" t="s">
        <v>817</v>
      </c>
      <c r="C264" s="3" t="s">
        <v>104</v>
      </c>
      <c r="D264" s="4">
        <v>8.6999999999999993</v>
      </c>
      <c r="E264" s="4">
        <v>1.7</v>
      </c>
      <c r="F264" s="4">
        <v>0.6</v>
      </c>
      <c r="G264" s="4">
        <v>0.2</v>
      </c>
      <c r="H264" s="4">
        <v>2.2999999999999998</v>
      </c>
      <c r="I264" s="6">
        <f>(Table2[[#This Row],[Pts]]-AVERAGE(Table2[Pts]))/_xlfn.STDEV.P(Table2[Pts])</f>
        <v>0.10510345214296056</v>
      </c>
      <c r="J264" s="6">
        <f>(Table2[[#This Row],[Ast ]]-AVERAGE(Table2[Ast ]))/_xlfn.STDEV.P(Table2[Ast ])</f>
        <v>-6.8935214007795592E-2</v>
      </c>
      <c r="K264" s="6">
        <f>(Table2[[#This Row],[Stl ]]-AVERAGE(Table2[Stl ]))/_xlfn.STDEV.P(Table2[Stl ])</f>
        <v>-0.11339604778985048</v>
      </c>
      <c r="L264" s="6">
        <f>(Table2[[#This Row],[Blk ]]-AVERAGE(Table2[Blk ]))/_xlfn.STDEV.P(Table2[Blk ])</f>
        <v>-0.42001482504828569</v>
      </c>
      <c r="M264" s="6">
        <f>(Table2[[#This Row],[Rbd]]-AVERAGE(Table2[Rbd]))/_xlfn.STDEV.P(Table2[Rbd])</f>
        <v>-0.51363796788994132</v>
      </c>
      <c r="N264" s="6">
        <f>Table2[[#This Row],[PtsSD]]*$D$1+Table2[[#This Row],[AstSD]]*$E$1+Table2[[#This Row],[StlSD]]*$F$1+Table2[[#This Row],[BlkSD]]*$G$1+Table2[[#This Row],[RbdSD]]*$H$1</f>
        <v>-0.16499523166237964</v>
      </c>
    </row>
    <row r="265" spans="1:14" x14ac:dyDescent="0.25">
      <c r="A265" s="3">
        <v>261</v>
      </c>
      <c r="B265" s="3" t="s">
        <v>899</v>
      </c>
      <c r="C265" s="3" t="s">
        <v>44</v>
      </c>
      <c r="D265" s="4">
        <v>5</v>
      </c>
      <c r="E265" s="4">
        <v>1.2</v>
      </c>
      <c r="F265" s="4">
        <v>0.2</v>
      </c>
      <c r="G265" s="4">
        <v>0.7</v>
      </c>
      <c r="H265" s="4">
        <v>5.0999999999999996</v>
      </c>
      <c r="I265" s="6">
        <f>(Table2[[#This Row],[Pts]]-AVERAGE(Table2[Pts]))/_xlfn.STDEV.P(Table2[Pts])</f>
        <v>-0.5683577385682177</v>
      </c>
      <c r="J265" s="6">
        <f>(Table2[[#This Row],[Ast ]]-AVERAGE(Table2[Ast ]))/_xlfn.STDEV.P(Table2[Ast ])</f>
        <v>-0.3573376399587822</v>
      </c>
      <c r="K265" s="6">
        <f>(Table2[[#This Row],[Stl ]]-AVERAGE(Table2[Stl ]))/_xlfn.STDEV.P(Table2[Stl ])</f>
        <v>-1.0471342153648575</v>
      </c>
      <c r="L265" s="6">
        <f>(Table2[[#This Row],[Blk ]]-AVERAGE(Table2[Blk ]))/_xlfn.STDEV.P(Table2[Blk ])</f>
        <v>0.70184887703508847</v>
      </c>
      <c r="M265" s="6">
        <f>(Table2[[#This Row],[Rbd]]-AVERAGE(Table2[Rbd]))/_xlfn.STDEV.P(Table2[Rbd])</f>
        <v>0.64311806376803304</v>
      </c>
      <c r="N265" s="6">
        <f>Table2[[#This Row],[PtsSD]]*$D$1+Table2[[#This Row],[AstSD]]*$E$1+Table2[[#This Row],[StlSD]]*$F$1+Table2[[#This Row],[BlkSD]]*$G$1+Table2[[#This Row],[RbdSD]]*$H$1</f>
        <v>-0.16514403755808049</v>
      </c>
    </row>
    <row r="266" spans="1:14" x14ac:dyDescent="0.25">
      <c r="A266" s="3">
        <v>262</v>
      </c>
      <c r="B266" s="3" t="s">
        <v>695</v>
      </c>
      <c r="C266" s="3" t="s">
        <v>86</v>
      </c>
      <c r="D266" s="4">
        <v>7.7</v>
      </c>
      <c r="E266" s="4">
        <v>2.8</v>
      </c>
      <c r="F266" s="4">
        <v>0.6</v>
      </c>
      <c r="G266" s="4">
        <v>0.1</v>
      </c>
      <c r="H266" s="4">
        <v>1.8</v>
      </c>
      <c r="I266" s="6">
        <f>(Table2[[#This Row],[Pts]]-AVERAGE(Table2[Pts]))/_xlfn.STDEV.P(Table2[Pts])</f>
        <v>-7.6913085887087493E-2</v>
      </c>
      <c r="J266" s="6">
        <f>(Table2[[#This Row],[Ast ]]-AVERAGE(Table2[Ast ]))/_xlfn.STDEV.P(Table2[Ast ])</f>
        <v>0.56555012308437491</v>
      </c>
      <c r="K266" s="6">
        <f>(Table2[[#This Row],[Stl ]]-AVERAGE(Table2[Stl ]))/_xlfn.STDEV.P(Table2[Stl ])</f>
        <v>-0.11339604778985048</v>
      </c>
      <c r="L266" s="6">
        <f>(Table2[[#This Row],[Blk ]]-AVERAGE(Table2[Blk ]))/_xlfn.STDEV.P(Table2[Blk ])</f>
        <v>-0.64438756546496068</v>
      </c>
      <c r="M266" s="6">
        <f>(Table2[[#This Row],[Rbd]]-AVERAGE(Table2[Rbd]))/_xlfn.STDEV.P(Table2[Rbd])</f>
        <v>-0.7202015449717224</v>
      </c>
      <c r="N266" s="6">
        <f>Table2[[#This Row],[PtsSD]]*$D$1+Table2[[#This Row],[AstSD]]*$E$1+Table2[[#This Row],[StlSD]]*$F$1+Table2[[#This Row],[BlkSD]]*$G$1+Table2[[#This Row],[RbdSD]]*$H$1</f>
        <v>-0.1676717521318174</v>
      </c>
    </row>
    <row r="267" spans="1:14" x14ac:dyDescent="0.25">
      <c r="A267" s="3">
        <v>263</v>
      </c>
      <c r="B267" s="3" t="s">
        <v>848</v>
      </c>
      <c r="C267" s="3" t="s">
        <v>84</v>
      </c>
      <c r="D267" s="4">
        <v>6.6</v>
      </c>
      <c r="E267" s="4">
        <v>1</v>
      </c>
      <c r="F267" s="4">
        <v>0.8</v>
      </c>
      <c r="G267" s="4">
        <v>0.4</v>
      </c>
      <c r="H267" s="4">
        <v>2.9</v>
      </c>
      <c r="I267" s="6">
        <f>(Table2[[#This Row],[Pts]]-AVERAGE(Table2[Pts]))/_xlfn.STDEV.P(Table2[Pts])</f>
        <v>-0.27713127772014062</v>
      </c>
      <c r="J267" s="6">
        <f>(Table2[[#This Row],[Ast ]]-AVERAGE(Table2[Ast ]))/_xlfn.STDEV.P(Table2[Ast ])</f>
        <v>-0.47269861033917687</v>
      </c>
      <c r="K267" s="6">
        <f>(Table2[[#This Row],[Stl ]]-AVERAGE(Table2[Stl ]))/_xlfn.STDEV.P(Table2[Stl ])</f>
        <v>0.35347303599765328</v>
      </c>
      <c r="L267" s="6">
        <f>(Table2[[#This Row],[Blk ]]-AVERAGE(Table2[Blk ]))/_xlfn.STDEV.P(Table2[Blk ])</f>
        <v>2.8730655785064042E-2</v>
      </c>
      <c r="M267" s="6">
        <f>(Table2[[#This Row],[Rbd]]-AVERAGE(Table2[Rbd]))/_xlfn.STDEV.P(Table2[Rbd])</f>
        <v>-0.2657616753918039</v>
      </c>
      <c r="N267" s="6">
        <f>Table2[[#This Row],[PtsSD]]*$D$1+Table2[[#This Row],[AstSD]]*$E$1+Table2[[#This Row],[StlSD]]*$F$1+Table2[[#This Row],[BlkSD]]*$G$1+Table2[[#This Row],[RbdSD]]*$H$1</f>
        <v>-0.17350088669483077</v>
      </c>
    </row>
    <row r="268" spans="1:14" x14ac:dyDescent="0.25">
      <c r="A268" s="3">
        <v>264</v>
      </c>
      <c r="B268" s="3" t="s">
        <v>864</v>
      </c>
      <c r="C268" s="3" t="s">
        <v>25</v>
      </c>
      <c r="D268" s="4">
        <v>5.9</v>
      </c>
      <c r="E268" s="4">
        <v>1.3</v>
      </c>
      <c r="F268" s="4">
        <v>1</v>
      </c>
      <c r="G268" s="4">
        <v>0.3</v>
      </c>
      <c r="H268" s="4">
        <v>2.5</v>
      </c>
      <c r="I268" s="6">
        <f>(Table2[[#This Row],[Pts]]-AVERAGE(Table2[Pts]))/_xlfn.STDEV.P(Table2[Pts])</f>
        <v>-0.40454285434117426</v>
      </c>
      <c r="J268" s="6">
        <f>(Table2[[#This Row],[Ast ]]-AVERAGE(Table2[Ast ]))/_xlfn.STDEV.P(Table2[Ast ])</f>
        <v>-0.29965715476858484</v>
      </c>
      <c r="K268" s="6">
        <f>(Table2[[#This Row],[Stl ]]-AVERAGE(Table2[Stl ]))/_xlfn.STDEV.P(Table2[Stl ])</f>
        <v>0.82034211978515681</v>
      </c>
      <c r="L268" s="6">
        <f>(Table2[[#This Row],[Blk ]]-AVERAGE(Table2[Blk ]))/_xlfn.STDEV.P(Table2[Blk ])</f>
        <v>-0.1956420846316109</v>
      </c>
      <c r="M268" s="6">
        <f>(Table2[[#This Row],[Rbd]]-AVERAGE(Table2[Rbd]))/_xlfn.STDEV.P(Table2[Rbd])</f>
        <v>-0.43101253705722881</v>
      </c>
      <c r="N268" s="6">
        <f>Table2[[#This Row],[PtsSD]]*$D$1+Table2[[#This Row],[AstSD]]*$E$1+Table2[[#This Row],[StlSD]]*$F$1+Table2[[#This Row],[BlkSD]]*$G$1+Table2[[#This Row],[RbdSD]]*$H$1</f>
        <v>-0.17379178939448314</v>
      </c>
    </row>
    <row r="269" spans="1:14" x14ac:dyDescent="0.25">
      <c r="A269" s="3">
        <v>265</v>
      </c>
      <c r="B269" s="3" t="s">
        <v>863</v>
      </c>
      <c r="C269" s="3" t="s">
        <v>74</v>
      </c>
      <c r="D269" s="4">
        <v>6</v>
      </c>
      <c r="E269" s="4">
        <v>0.7</v>
      </c>
      <c r="F269" s="4">
        <v>0.3</v>
      </c>
      <c r="G269" s="4">
        <v>0.4</v>
      </c>
      <c r="H269" s="4">
        <v>5.8</v>
      </c>
      <c r="I269" s="6">
        <f>(Table2[[#This Row],[Pts]]-AVERAGE(Table2[Pts]))/_xlfn.STDEV.P(Table2[Pts])</f>
        <v>-0.3863412005381695</v>
      </c>
      <c r="J269" s="6">
        <f>(Table2[[#This Row],[Ast ]]-AVERAGE(Table2[Ast ]))/_xlfn.STDEV.P(Table2[Ast ])</f>
        <v>-0.64574006590976885</v>
      </c>
      <c r="K269" s="6">
        <f>(Table2[[#This Row],[Stl ]]-AVERAGE(Table2[Stl ]))/_xlfn.STDEV.P(Table2[Stl ])</f>
        <v>-0.81369967347110583</v>
      </c>
      <c r="L269" s="6">
        <f>(Table2[[#This Row],[Blk ]]-AVERAGE(Table2[Blk ]))/_xlfn.STDEV.P(Table2[Blk ])</f>
        <v>2.8730655785064042E-2</v>
      </c>
      <c r="M269" s="6">
        <f>(Table2[[#This Row],[Rbd]]-AVERAGE(Table2[Rbd]))/_xlfn.STDEV.P(Table2[Rbd])</f>
        <v>0.9323070716825268</v>
      </c>
      <c r="N269" s="6">
        <f>Table2[[#This Row],[PtsSD]]*$D$1+Table2[[#This Row],[AstSD]]*$E$1+Table2[[#This Row],[StlSD]]*$F$1+Table2[[#This Row],[BlkSD]]*$G$1+Table2[[#This Row],[RbdSD]]*$H$1</f>
        <v>-0.17633431165980551</v>
      </c>
    </row>
    <row r="270" spans="1:14" x14ac:dyDescent="0.25">
      <c r="A270" s="3">
        <v>266</v>
      </c>
      <c r="B270" s="3" t="s">
        <v>713</v>
      </c>
      <c r="C270" s="3" t="s">
        <v>95</v>
      </c>
      <c r="D270" s="4">
        <v>6.8</v>
      </c>
      <c r="E270" s="4">
        <v>2.4</v>
      </c>
      <c r="F270" s="4">
        <v>0.6</v>
      </c>
      <c r="G270" s="4">
        <v>0.2</v>
      </c>
      <c r="H270" s="4">
        <v>2.4</v>
      </c>
      <c r="I270" s="6">
        <f>(Table2[[#This Row],[Pts]]-AVERAGE(Table2[Pts]))/_xlfn.STDEV.P(Table2[Pts])</f>
        <v>-0.24072797011413097</v>
      </c>
      <c r="J270" s="6">
        <f>(Table2[[#This Row],[Ast ]]-AVERAGE(Table2[Ast ]))/_xlfn.STDEV.P(Table2[Ast ])</f>
        <v>0.33482818232358569</v>
      </c>
      <c r="K270" s="6">
        <f>(Table2[[#This Row],[Stl ]]-AVERAGE(Table2[Stl ]))/_xlfn.STDEV.P(Table2[Stl ])</f>
        <v>-0.11339604778985048</v>
      </c>
      <c r="L270" s="6">
        <f>(Table2[[#This Row],[Blk ]]-AVERAGE(Table2[Blk ]))/_xlfn.STDEV.P(Table2[Blk ])</f>
        <v>-0.42001482504828569</v>
      </c>
      <c r="M270" s="6">
        <f>(Table2[[#This Row],[Rbd]]-AVERAGE(Table2[Rbd]))/_xlfn.STDEV.P(Table2[Rbd])</f>
        <v>-0.47232525247358509</v>
      </c>
      <c r="N270" s="6">
        <f>Table2[[#This Row],[PtsSD]]*$D$1+Table2[[#This Row],[AstSD]]*$E$1+Table2[[#This Row],[StlSD]]*$F$1+Table2[[#This Row],[BlkSD]]*$G$1+Table2[[#This Row],[RbdSD]]*$H$1</f>
        <v>-0.17972943598995961</v>
      </c>
    </row>
    <row r="271" spans="1:14" x14ac:dyDescent="0.25">
      <c r="A271" s="3">
        <v>267</v>
      </c>
      <c r="B271" s="3" t="s">
        <v>712</v>
      </c>
      <c r="C271" s="3" t="s">
        <v>29</v>
      </c>
      <c r="D271" s="4">
        <v>7</v>
      </c>
      <c r="E271" s="4">
        <v>1.9</v>
      </c>
      <c r="F271" s="4">
        <v>0.9</v>
      </c>
      <c r="G271" s="4">
        <v>0.2</v>
      </c>
      <c r="H271" s="4">
        <v>1.6</v>
      </c>
      <c r="I271" s="6">
        <f>(Table2[[#This Row],[Pts]]-AVERAGE(Table2[Pts]))/_xlfn.STDEV.P(Table2[Pts])</f>
        <v>-0.20432466250812129</v>
      </c>
      <c r="J271" s="6">
        <f>(Table2[[#This Row],[Ast ]]-AVERAGE(Table2[Ast ]))/_xlfn.STDEV.P(Table2[Ast ])</f>
        <v>4.642575637259904E-2</v>
      </c>
      <c r="K271" s="6">
        <f>(Table2[[#This Row],[Stl ]]-AVERAGE(Table2[Stl ]))/_xlfn.STDEV.P(Table2[Stl ])</f>
        <v>0.58690757789140502</v>
      </c>
      <c r="L271" s="6">
        <f>(Table2[[#This Row],[Blk ]]-AVERAGE(Table2[Blk ]))/_xlfn.STDEV.P(Table2[Blk ])</f>
        <v>-0.42001482504828569</v>
      </c>
      <c r="M271" s="6">
        <f>(Table2[[#This Row],[Rbd]]-AVERAGE(Table2[Rbd]))/_xlfn.STDEV.P(Table2[Rbd])</f>
        <v>-0.80282697580443485</v>
      </c>
      <c r="N271" s="6">
        <f>Table2[[#This Row],[PtsSD]]*$D$1+Table2[[#This Row],[AstSD]]*$E$1+Table2[[#This Row],[StlSD]]*$F$1+Table2[[#This Row],[BlkSD]]*$G$1+Table2[[#This Row],[RbdSD]]*$H$1</f>
        <v>-0.18754372971233563</v>
      </c>
    </row>
    <row r="272" spans="1:14" x14ac:dyDescent="0.25">
      <c r="A272" s="3">
        <v>268</v>
      </c>
      <c r="B272" s="3" t="s">
        <v>799</v>
      </c>
      <c r="C272" s="3" t="s">
        <v>27</v>
      </c>
      <c r="D272" s="4">
        <v>10.1</v>
      </c>
      <c r="E272" s="4">
        <v>1.9</v>
      </c>
      <c r="F272" s="4">
        <v>0.4</v>
      </c>
      <c r="G272" s="4">
        <v>0</v>
      </c>
      <c r="H272" s="4">
        <v>2.4</v>
      </c>
      <c r="I272" s="6">
        <f>(Table2[[#This Row],[Pts]]-AVERAGE(Table2[Pts]))/_xlfn.STDEV.P(Table2[Pts])</f>
        <v>0.35992660538502813</v>
      </c>
      <c r="J272" s="6">
        <f>(Table2[[#This Row],[Ast ]]-AVERAGE(Table2[Ast ]))/_xlfn.STDEV.P(Table2[Ast ])</f>
        <v>4.642575637259904E-2</v>
      </c>
      <c r="K272" s="6">
        <f>(Table2[[#This Row],[Stl ]]-AVERAGE(Table2[Stl ]))/_xlfn.STDEV.P(Table2[Stl ])</f>
        <v>-0.58026513157735393</v>
      </c>
      <c r="L272" s="6">
        <f>(Table2[[#This Row],[Blk ]]-AVERAGE(Table2[Blk ]))/_xlfn.STDEV.P(Table2[Blk ])</f>
        <v>-0.86876030588163544</v>
      </c>
      <c r="M272" s="6">
        <f>(Table2[[#This Row],[Rbd]]-AVERAGE(Table2[Rbd]))/_xlfn.STDEV.P(Table2[Rbd])</f>
        <v>-0.47232525247358509</v>
      </c>
      <c r="N272" s="6">
        <f>Table2[[#This Row],[PtsSD]]*$D$1+Table2[[#This Row],[AstSD]]*$E$1+Table2[[#This Row],[StlSD]]*$F$1+Table2[[#This Row],[BlkSD]]*$G$1+Table2[[#This Row],[RbdSD]]*$H$1</f>
        <v>-0.1945557332235372</v>
      </c>
    </row>
    <row r="273" spans="1:14" x14ac:dyDescent="0.25">
      <c r="A273" s="3">
        <v>269</v>
      </c>
      <c r="B273" s="3" t="s">
        <v>937</v>
      </c>
      <c r="C273" s="3" t="s">
        <v>29</v>
      </c>
      <c r="D273" s="4">
        <v>4.0999999999999996</v>
      </c>
      <c r="E273" s="4">
        <v>2.6</v>
      </c>
      <c r="F273" s="4">
        <v>1.2</v>
      </c>
      <c r="G273" s="4">
        <v>0</v>
      </c>
      <c r="H273" s="4">
        <v>1.8</v>
      </c>
      <c r="I273" s="6">
        <f>(Table2[[#This Row],[Pts]]-AVERAGE(Table2[Pts]))/_xlfn.STDEV.P(Table2[Pts])</f>
        <v>-0.73217262279526119</v>
      </c>
      <c r="J273" s="6">
        <f>(Table2[[#This Row],[Ast ]]-AVERAGE(Table2[Ast ]))/_xlfn.STDEV.P(Table2[Ast ])</f>
        <v>0.45018915270398041</v>
      </c>
      <c r="K273" s="6">
        <f>(Table2[[#This Row],[Stl ]]-AVERAGE(Table2[Stl ]))/_xlfn.STDEV.P(Table2[Stl ])</f>
        <v>1.2872112035726604</v>
      </c>
      <c r="L273" s="6">
        <f>(Table2[[#This Row],[Blk ]]-AVERAGE(Table2[Blk ]))/_xlfn.STDEV.P(Table2[Blk ])</f>
        <v>-0.86876030588163544</v>
      </c>
      <c r="M273" s="6">
        <f>(Table2[[#This Row],[Rbd]]-AVERAGE(Table2[Rbd]))/_xlfn.STDEV.P(Table2[Rbd])</f>
        <v>-0.7202015449717224</v>
      </c>
      <c r="N273" s="6">
        <f>Table2[[#This Row],[PtsSD]]*$D$1+Table2[[#This Row],[AstSD]]*$E$1+Table2[[#This Row],[StlSD]]*$F$1+Table2[[#This Row],[BlkSD]]*$G$1+Table2[[#This Row],[RbdSD]]*$H$1</f>
        <v>-0.21088663063847302</v>
      </c>
    </row>
    <row r="274" spans="1:14" x14ac:dyDescent="0.25">
      <c r="A274" s="3">
        <v>270</v>
      </c>
      <c r="B274" s="3" t="s">
        <v>933</v>
      </c>
      <c r="C274" s="3" t="s">
        <v>86</v>
      </c>
      <c r="D274" s="4">
        <v>4.2</v>
      </c>
      <c r="E274" s="4">
        <v>2.5</v>
      </c>
      <c r="F274" s="4">
        <v>1.1000000000000001</v>
      </c>
      <c r="G274" s="4">
        <v>0.1</v>
      </c>
      <c r="H274" s="4">
        <v>1.8</v>
      </c>
      <c r="I274" s="6">
        <f>(Table2[[#This Row],[Pts]]-AVERAGE(Table2[Pts]))/_xlfn.STDEV.P(Table2[Pts])</f>
        <v>-0.71397096899225632</v>
      </c>
      <c r="J274" s="6">
        <f>(Table2[[#This Row],[Ast ]]-AVERAGE(Table2[Ast ]))/_xlfn.STDEV.P(Table2[Ast ])</f>
        <v>0.39250866751378305</v>
      </c>
      <c r="K274" s="6">
        <f>(Table2[[#This Row],[Stl ]]-AVERAGE(Table2[Stl ]))/_xlfn.STDEV.P(Table2[Stl ])</f>
        <v>1.0537766616789088</v>
      </c>
      <c r="L274" s="6">
        <f>(Table2[[#This Row],[Blk ]]-AVERAGE(Table2[Blk ]))/_xlfn.STDEV.P(Table2[Blk ])</f>
        <v>-0.64438756546496068</v>
      </c>
      <c r="M274" s="6">
        <f>(Table2[[#This Row],[Rbd]]-AVERAGE(Table2[Rbd]))/_xlfn.STDEV.P(Table2[Rbd])</f>
        <v>-0.7202015449717224</v>
      </c>
      <c r="N274" s="6">
        <f>Table2[[#This Row],[PtsSD]]*$D$1+Table2[[#This Row],[AstSD]]*$E$1+Table2[[#This Row],[StlSD]]*$F$1+Table2[[#This Row],[BlkSD]]*$G$1+Table2[[#This Row],[RbdSD]]*$H$1</f>
        <v>-0.21832150175717252</v>
      </c>
    </row>
    <row r="275" spans="1:14" x14ac:dyDescent="0.25">
      <c r="A275" s="3">
        <v>271</v>
      </c>
      <c r="B275" s="3" t="s">
        <v>726</v>
      </c>
      <c r="C275" s="3" t="s">
        <v>31</v>
      </c>
      <c r="D275" s="4">
        <v>5.8</v>
      </c>
      <c r="E275" s="4">
        <v>1.2</v>
      </c>
      <c r="F275" s="4">
        <v>0.3</v>
      </c>
      <c r="G275" s="4">
        <v>0.7</v>
      </c>
      <c r="H275" s="4">
        <v>3.5</v>
      </c>
      <c r="I275" s="6">
        <f>(Table2[[#This Row],[Pts]]-AVERAGE(Table2[Pts]))/_xlfn.STDEV.P(Table2[Pts])</f>
        <v>-0.42274450814417919</v>
      </c>
      <c r="J275" s="6">
        <f>(Table2[[#This Row],[Ast ]]-AVERAGE(Table2[Ast ]))/_xlfn.STDEV.P(Table2[Ast ])</f>
        <v>-0.3573376399587822</v>
      </c>
      <c r="K275" s="6">
        <f>(Table2[[#This Row],[Stl ]]-AVERAGE(Table2[Stl ]))/_xlfn.STDEV.P(Table2[Stl ])</f>
        <v>-0.81369967347110583</v>
      </c>
      <c r="L275" s="6">
        <f>(Table2[[#This Row],[Blk ]]-AVERAGE(Table2[Blk ]))/_xlfn.STDEV.P(Table2[Blk ])</f>
        <v>0.70184887703508847</v>
      </c>
      <c r="M275" s="6">
        <f>(Table2[[#This Row],[Rbd]]-AVERAGE(Table2[Rbd]))/_xlfn.STDEV.P(Table2[Rbd])</f>
        <v>-1.7885382893666479E-2</v>
      </c>
      <c r="N275" s="6">
        <f>Table2[[#This Row],[PtsSD]]*$D$1+Table2[[#This Row],[AstSD]]*$E$1+Table2[[#This Row],[StlSD]]*$F$1+Table2[[#This Row],[BlkSD]]*$G$1+Table2[[#This Row],[RbdSD]]*$H$1</f>
        <v>-0.21864557647914612</v>
      </c>
    </row>
    <row r="276" spans="1:14" x14ac:dyDescent="0.25">
      <c r="A276" s="3">
        <v>272</v>
      </c>
      <c r="B276" s="3" t="s">
        <v>701</v>
      </c>
      <c r="C276" s="3" t="s">
        <v>46</v>
      </c>
      <c r="D276" s="4">
        <v>7.5</v>
      </c>
      <c r="E276" s="4">
        <v>3.4</v>
      </c>
      <c r="F276" s="4">
        <v>0.4</v>
      </c>
      <c r="G276" s="4">
        <v>0</v>
      </c>
      <c r="H276" s="4">
        <v>1.7</v>
      </c>
      <c r="I276" s="6">
        <f>(Table2[[#This Row],[Pts]]-AVERAGE(Table2[Pts]))/_xlfn.STDEV.P(Table2[Pts])</f>
        <v>-0.11331639349309718</v>
      </c>
      <c r="J276" s="6">
        <f>(Table2[[#This Row],[Ast ]]-AVERAGE(Table2[Ast ]))/_xlfn.STDEV.P(Table2[Ast ])</f>
        <v>0.91163303422555897</v>
      </c>
      <c r="K276" s="6">
        <f>(Table2[[#This Row],[Stl ]]-AVERAGE(Table2[Stl ]))/_xlfn.STDEV.P(Table2[Stl ])</f>
        <v>-0.58026513157735393</v>
      </c>
      <c r="L276" s="6">
        <f>(Table2[[#This Row],[Blk ]]-AVERAGE(Table2[Blk ]))/_xlfn.STDEV.P(Table2[Blk ])</f>
        <v>-0.86876030588163544</v>
      </c>
      <c r="M276" s="6">
        <f>(Table2[[#This Row],[Rbd]]-AVERAGE(Table2[Rbd]))/_xlfn.STDEV.P(Table2[Rbd])</f>
        <v>-0.76151426038807868</v>
      </c>
      <c r="N276" s="6">
        <f>Table2[[#This Row],[PtsSD]]*$D$1+Table2[[#This Row],[AstSD]]*$E$1+Table2[[#This Row],[StlSD]]*$F$1+Table2[[#This Row],[BlkSD]]*$G$1+Table2[[#This Row],[RbdSD]]*$H$1</f>
        <v>-0.22132497889928149</v>
      </c>
    </row>
    <row r="277" spans="1:14" x14ac:dyDescent="0.25">
      <c r="A277" s="3">
        <v>273</v>
      </c>
      <c r="B277" s="3" t="s">
        <v>816</v>
      </c>
      <c r="C277" s="3" t="s">
        <v>74</v>
      </c>
      <c r="D277" s="4">
        <v>8.6999999999999993</v>
      </c>
      <c r="E277" s="4">
        <v>2.2999999999999998</v>
      </c>
      <c r="F277" s="4">
        <v>0.5</v>
      </c>
      <c r="G277" s="4">
        <v>0</v>
      </c>
      <c r="H277" s="4">
        <v>2</v>
      </c>
      <c r="I277" s="6">
        <f>(Table2[[#This Row],[Pts]]-AVERAGE(Table2[Pts]))/_xlfn.STDEV.P(Table2[Pts])</f>
        <v>0.10510345214296056</v>
      </c>
      <c r="J277" s="6">
        <f>(Table2[[#This Row],[Ast ]]-AVERAGE(Table2[Ast ]))/_xlfn.STDEV.P(Table2[Ast ])</f>
        <v>0.27714769713338827</v>
      </c>
      <c r="K277" s="6">
        <f>(Table2[[#This Row],[Stl ]]-AVERAGE(Table2[Stl ]))/_xlfn.STDEV.P(Table2[Stl ])</f>
        <v>-0.34683058968360225</v>
      </c>
      <c r="L277" s="6">
        <f>(Table2[[#This Row],[Blk ]]-AVERAGE(Table2[Blk ]))/_xlfn.STDEV.P(Table2[Blk ])</f>
        <v>-0.86876030588163544</v>
      </c>
      <c r="M277" s="6">
        <f>(Table2[[#This Row],[Rbd]]-AVERAGE(Table2[Rbd]))/_xlfn.STDEV.P(Table2[Rbd])</f>
        <v>-0.63757611413900994</v>
      </c>
      <c r="N277" s="6">
        <f>Table2[[#This Row],[PtsSD]]*$D$1+Table2[[#This Row],[AstSD]]*$E$1+Table2[[#This Row],[StlSD]]*$F$1+Table2[[#This Row],[BlkSD]]*$G$1+Table2[[#This Row],[RbdSD]]*$H$1</f>
        <v>-0.22289328209302184</v>
      </c>
    </row>
    <row r="278" spans="1:14" x14ac:dyDescent="0.25">
      <c r="A278" s="3">
        <v>274</v>
      </c>
      <c r="B278" s="3" t="s">
        <v>702</v>
      </c>
      <c r="C278" s="3" t="s">
        <v>53</v>
      </c>
      <c r="D278" s="4">
        <v>7.4</v>
      </c>
      <c r="E278" s="4">
        <v>1.1000000000000001</v>
      </c>
      <c r="F278" s="4">
        <v>0.8</v>
      </c>
      <c r="G278" s="4">
        <v>0.1</v>
      </c>
      <c r="H278" s="4">
        <v>2.8</v>
      </c>
      <c r="I278" s="6">
        <f>(Table2[[#This Row],[Pts]]-AVERAGE(Table2[Pts]))/_xlfn.STDEV.P(Table2[Pts])</f>
        <v>-0.13151804729610192</v>
      </c>
      <c r="J278" s="6">
        <f>(Table2[[#This Row],[Ast ]]-AVERAGE(Table2[Ast ]))/_xlfn.STDEV.P(Table2[Ast ])</f>
        <v>-0.41501812514897946</v>
      </c>
      <c r="K278" s="6">
        <f>(Table2[[#This Row],[Stl ]]-AVERAGE(Table2[Stl ]))/_xlfn.STDEV.P(Table2[Stl ])</f>
        <v>0.35347303599765328</v>
      </c>
      <c r="L278" s="6">
        <f>(Table2[[#This Row],[Blk ]]-AVERAGE(Table2[Blk ]))/_xlfn.STDEV.P(Table2[Blk ])</f>
        <v>-0.64438756546496068</v>
      </c>
      <c r="M278" s="6">
        <f>(Table2[[#This Row],[Rbd]]-AVERAGE(Table2[Rbd]))/_xlfn.STDEV.P(Table2[Rbd])</f>
        <v>-0.30707439080816018</v>
      </c>
      <c r="N278" s="6">
        <f>Table2[[#This Row],[PtsSD]]*$D$1+Table2[[#This Row],[AstSD]]*$E$1+Table2[[#This Row],[StlSD]]*$F$1+Table2[[#This Row],[BlkSD]]*$G$1+Table2[[#This Row],[RbdSD]]*$H$1</f>
        <v>-0.22751109680035464</v>
      </c>
    </row>
    <row r="279" spans="1:14" x14ac:dyDescent="0.25">
      <c r="A279" s="3">
        <v>275</v>
      </c>
      <c r="B279" s="3" t="s">
        <v>732</v>
      </c>
      <c r="C279" s="3" t="s">
        <v>104</v>
      </c>
      <c r="D279" s="4">
        <v>5</v>
      </c>
      <c r="E279" s="4">
        <v>2.2999999999999998</v>
      </c>
      <c r="F279" s="4">
        <v>0.9</v>
      </c>
      <c r="G279" s="4">
        <v>0.1</v>
      </c>
      <c r="H279" s="4">
        <v>2.2000000000000002</v>
      </c>
      <c r="I279" s="6">
        <f>(Table2[[#This Row],[Pts]]-AVERAGE(Table2[Pts]))/_xlfn.STDEV.P(Table2[Pts])</f>
        <v>-0.5683577385682177</v>
      </c>
      <c r="J279" s="6">
        <f>(Table2[[#This Row],[Ast ]]-AVERAGE(Table2[Ast ]))/_xlfn.STDEV.P(Table2[Ast ])</f>
        <v>0.27714769713338827</v>
      </c>
      <c r="K279" s="6">
        <f>(Table2[[#This Row],[Stl ]]-AVERAGE(Table2[Stl ]))/_xlfn.STDEV.P(Table2[Stl ])</f>
        <v>0.58690757789140502</v>
      </c>
      <c r="L279" s="6">
        <f>(Table2[[#This Row],[Blk ]]-AVERAGE(Table2[Blk ]))/_xlfn.STDEV.P(Table2[Blk ])</f>
        <v>-0.64438756546496068</v>
      </c>
      <c r="M279" s="6">
        <f>(Table2[[#This Row],[Rbd]]-AVERAGE(Table2[Rbd]))/_xlfn.STDEV.P(Table2[Rbd])</f>
        <v>-0.55495068330629738</v>
      </c>
      <c r="N279" s="6">
        <f>Table2[[#This Row],[PtsSD]]*$D$1+Table2[[#This Row],[AstSD]]*$E$1+Table2[[#This Row],[StlSD]]*$F$1+Table2[[#This Row],[BlkSD]]*$G$1+Table2[[#This Row],[RbdSD]]*$H$1</f>
        <v>-0.23468991694108046</v>
      </c>
    </row>
    <row r="280" spans="1:14" x14ac:dyDescent="0.25">
      <c r="A280" s="3">
        <v>276</v>
      </c>
      <c r="B280" s="3" t="s">
        <v>895</v>
      </c>
      <c r="C280" s="3" t="s">
        <v>25</v>
      </c>
      <c r="D280" s="4">
        <v>5.0999999999999996</v>
      </c>
      <c r="E280" s="4">
        <v>2.5</v>
      </c>
      <c r="F280" s="4">
        <v>0.8</v>
      </c>
      <c r="G280" s="4">
        <v>0.1</v>
      </c>
      <c r="H280" s="4">
        <v>2.2000000000000002</v>
      </c>
      <c r="I280" s="6">
        <f>(Table2[[#This Row],[Pts]]-AVERAGE(Table2[Pts]))/_xlfn.STDEV.P(Table2[Pts])</f>
        <v>-0.55015608476521294</v>
      </c>
      <c r="J280" s="6">
        <f>(Table2[[#This Row],[Ast ]]-AVERAGE(Table2[Ast ]))/_xlfn.STDEV.P(Table2[Ast ])</f>
        <v>0.39250866751378305</v>
      </c>
      <c r="K280" s="6">
        <f>(Table2[[#This Row],[Stl ]]-AVERAGE(Table2[Stl ]))/_xlfn.STDEV.P(Table2[Stl ])</f>
        <v>0.35347303599765328</v>
      </c>
      <c r="L280" s="6">
        <f>(Table2[[#This Row],[Blk ]]-AVERAGE(Table2[Blk ]))/_xlfn.STDEV.P(Table2[Blk ])</f>
        <v>-0.64438756546496068</v>
      </c>
      <c r="M280" s="6">
        <f>(Table2[[#This Row],[Rbd]]-AVERAGE(Table2[Rbd]))/_xlfn.STDEV.P(Table2[Rbd])</f>
        <v>-0.55495068330629738</v>
      </c>
      <c r="N280" s="6">
        <f>Table2[[#This Row],[PtsSD]]*$D$1+Table2[[#This Row],[AstSD]]*$E$1+Table2[[#This Row],[StlSD]]*$F$1+Table2[[#This Row],[BlkSD]]*$G$1+Table2[[#This Row],[RbdSD]]*$H$1</f>
        <v>-0.24117240800816284</v>
      </c>
    </row>
    <row r="281" spans="1:14" x14ac:dyDescent="0.25">
      <c r="A281" s="3">
        <v>277</v>
      </c>
      <c r="B281" s="3" t="s">
        <v>807</v>
      </c>
      <c r="C281" s="3" t="s">
        <v>95</v>
      </c>
      <c r="D281" s="4">
        <v>9.1999999999999993</v>
      </c>
      <c r="E281" s="4">
        <v>1.5</v>
      </c>
      <c r="F281" s="4">
        <v>0.5</v>
      </c>
      <c r="G281" s="4">
        <v>0</v>
      </c>
      <c r="H281" s="4">
        <v>2.5</v>
      </c>
      <c r="I281" s="6">
        <f>(Table2[[#This Row],[Pts]]-AVERAGE(Table2[Pts]))/_xlfn.STDEV.P(Table2[Pts])</f>
        <v>0.19611172115798467</v>
      </c>
      <c r="J281" s="6">
        <f>(Table2[[#This Row],[Ast ]]-AVERAGE(Table2[Ast ]))/_xlfn.STDEV.P(Table2[Ast ])</f>
        <v>-0.1842961843881902</v>
      </c>
      <c r="K281" s="6">
        <f>(Table2[[#This Row],[Stl ]]-AVERAGE(Table2[Stl ]))/_xlfn.STDEV.P(Table2[Stl ])</f>
        <v>-0.34683058968360225</v>
      </c>
      <c r="L281" s="6">
        <f>(Table2[[#This Row],[Blk ]]-AVERAGE(Table2[Blk ]))/_xlfn.STDEV.P(Table2[Blk ])</f>
        <v>-0.86876030588163544</v>
      </c>
      <c r="M281" s="6">
        <f>(Table2[[#This Row],[Rbd]]-AVERAGE(Table2[Rbd]))/_xlfn.STDEV.P(Table2[Rbd])</f>
        <v>-0.43101253705722881</v>
      </c>
      <c r="N281" s="6">
        <f>Table2[[#This Row],[PtsSD]]*$D$1+Table2[[#This Row],[AstSD]]*$E$1+Table2[[#This Row],[StlSD]]*$F$1+Table2[[#This Row],[BlkSD]]*$G$1+Table2[[#This Row],[RbdSD]]*$H$1</f>
        <v>-0.24656686227647406</v>
      </c>
    </row>
    <row r="282" spans="1:14" x14ac:dyDescent="0.25">
      <c r="A282" s="3">
        <v>278</v>
      </c>
      <c r="B282" s="3" t="s">
        <v>711</v>
      </c>
      <c r="C282" s="3" t="s">
        <v>31</v>
      </c>
      <c r="D282" s="4">
        <v>7</v>
      </c>
      <c r="E282" s="4">
        <v>2</v>
      </c>
      <c r="F282" s="4">
        <v>0.6</v>
      </c>
      <c r="G282" s="4">
        <v>0.2</v>
      </c>
      <c r="H282" s="4">
        <v>2</v>
      </c>
      <c r="I282" s="6">
        <f>(Table2[[#This Row],[Pts]]-AVERAGE(Table2[Pts]))/_xlfn.STDEV.P(Table2[Pts])</f>
        <v>-0.20432466250812129</v>
      </c>
      <c r="J282" s="6">
        <f>(Table2[[#This Row],[Ast ]]-AVERAGE(Table2[Ast ]))/_xlfn.STDEV.P(Table2[Ast ])</f>
        <v>0.10410624156279642</v>
      </c>
      <c r="K282" s="6">
        <f>(Table2[[#This Row],[Stl ]]-AVERAGE(Table2[Stl ]))/_xlfn.STDEV.P(Table2[Stl ])</f>
        <v>-0.11339604778985048</v>
      </c>
      <c r="L282" s="6">
        <f>(Table2[[#This Row],[Blk ]]-AVERAGE(Table2[Blk ]))/_xlfn.STDEV.P(Table2[Blk ])</f>
        <v>-0.42001482504828569</v>
      </c>
      <c r="M282" s="6">
        <f>(Table2[[#This Row],[Rbd]]-AVERAGE(Table2[Rbd]))/_xlfn.STDEV.P(Table2[Rbd])</f>
        <v>-0.63757611413900994</v>
      </c>
      <c r="N282" s="6">
        <f>Table2[[#This Row],[PtsSD]]*$D$1+Table2[[#This Row],[AstSD]]*$E$1+Table2[[#This Row],[StlSD]]*$F$1+Table2[[#This Row],[BlkSD]]*$G$1+Table2[[#This Row],[RbdSD]]*$H$1</f>
        <v>-0.24800300419339952</v>
      </c>
    </row>
    <row r="283" spans="1:14" x14ac:dyDescent="0.25">
      <c r="A283" s="3">
        <v>279</v>
      </c>
      <c r="B283" s="3" t="s">
        <v>865</v>
      </c>
      <c r="C283" s="3" t="s">
        <v>23</v>
      </c>
      <c r="D283" s="4">
        <v>5.9</v>
      </c>
      <c r="E283" s="4">
        <v>1</v>
      </c>
      <c r="F283" s="4">
        <v>0.4</v>
      </c>
      <c r="G283" s="4">
        <v>0.3</v>
      </c>
      <c r="H283" s="4">
        <v>4.4000000000000004</v>
      </c>
      <c r="I283" s="6">
        <f>(Table2[[#This Row],[Pts]]-AVERAGE(Table2[Pts]))/_xlfn.STDEV.P(Table2[Pts])</f>
        <v>-0.40454285434117426</v>
      </c>
      <c r="J283" s="6">
        <f>(Table2[[#This Row],[Ast ]]-AVERAGE(Table2[Ast ]))/_xlfn.STDEV.P(Table2[Ast ])</f>
        <v>-0.47269861033917687</v>
      </c>
      <c r="K283" s="6">
        <f>(Table2[[#This Row],[Stl ]]-AVERAGE(Table2[Stl ]))/_xlfn.STDEV.P(Table2[Stl ])</f>
        <v>-0.58026513157735393</v>
      </c>
      <c r="L283" s="6">
        <f>(Table2[[#This Row],[Blk ]]-AVERAGE(Table2[Blk ]))/_xlfn.STDEV.P(Table2[Blk ])</f>
        <v>-0.1956420846316109</v>
      </c>
      <c r="M283" s="6">
        <f>(Table2[[#This Row],[Rbd]]-AVERAGE(Table2[Rbd]))/_xlfn.STDEV.P(Table2[Rbd])</f>
        <v>0.35392905585353979</v>
      </c>
      <c r="N283" s="6">
        <f>Table2[[#This Row],[PtsSD]]*$D$1+Table2[[#This Row],[AstSD]]*$E$1+Table2[[#This Row],[StlSD]]*$F$1+Table2[[#This Row],[BlkSD]]*$G$1+Table2[[#This Row],[RbdSD]]*$H$1</f>
        <v>-0.26150284963082443</v>
      </c>
    </row>
    <row r="284" spans="1:14" x14ac:dyDescent="0.25">
      <c r="A284" s="3">
        <v>280</v>
      </c>
      <c r="B284" s="3" t="s">
        <v>858</v>
      </c>
      <c r="C284" s="3" t="s">
        <v>60</v>
      </c>
      <c r="D284" s="4">
        <v>6.3</v>
      </c>
      <c r="E284" s="4">
        <v>2.8</v>
      </c>
      <c r="F284" s="4">
        <v>0.5</v>
      </c>
      <c r="G284" s="4">
        <v>0</v>
      </c>
      <c r="H284" s="4">
        <v>2.2999999999999998</v>
      </c>
      <c r="I284" s="6">
        <f>(Table2[[#This Row],[Pts]]-AVERAGE(Table2[Pts]))/_xlfn.STDEV.P(Table2[Pts])</f>
        <v>-0.33173623912915506</v>
      </c>
      <c r="J284" s="6">
        <f>(Table2[[#This Row],[Ast ]]-AVERAGE(Table2[Ast ]))/_xlfn.STDEV.P(Table2[Ast ])</f>
        <v>0.56555012308437491</v>
      </c>
      <c r="K284" s="6">
        <f>(Table2[[#This Row],[Stl ]]-AVERAGE(Table2[Stl ]))/_xlfn.STDEV.P(Table2[Stl ])</f>
        <v>-0.34683058968360225</v>
      </c>
      <c r="L284" s="6">
        <f>(Table2[[#This Row],[Blk ]]-AVERAGE(Table2[Blk ]))/_xlfn.STDEV.P(Table2[Blk ])</f>
        <v>-0.86876030588163544</v>
      </c>
      <c r="M284" s="6">
        <f>(Table2[[#This Row],[Rbd]]-AVERAGE(Table2[Rbd]))/_xlfn.STDEV.P(Table2[Rbd])</f>
        <v>-0.51363796788994132</v>
      </c>
      <c r="N284" s="6">
        <f>Table2[[#This Row],[PtsSD]]*$D$1+Table2[[#This Row],[AstSD]]*$E$1+Table2[[#This Row],[StlSD]]*$F$1+Table2[[#This Row],[BlkSD]]*$G$1+Table2[[#This Row],[RbdSD]]*$H$1</f>
        <v>-0.27147707503464547</v>
      </c>
    </row>
    <row r="285" spans="1:14" x14ac:dyDescent="0.25">
      <c r="A285" s="3">
        <v>281</v>
      </c>
      <c r="B285" s="3" t="s">
        <v>926</v>
      </c>
      <c r="C285" s="3" t="s">
        <v>50</v>
      </c>
      <c r="D285" s="4">
        <v>4.3</v>
      </c>
      <c r="E285" s="4">
        <v>2</v>
      </c>
      <c r="F285" s="4">
        <v>0.9</v>
      </c>
      <c r="G285" s="4">
        <v>0.3</v>
      </c>
      <c r="H285" s="4">
        <v>1.8</v>
      </c>
      <c r="I285" s="6">
        <f>(Table2[[#This Row],[Pts]]-AVERAGE(Table2[Pts]))/_xlfn.STDEV.P(Table2[Pts])</f>
        <v>-0.69576931518925156</v>
      </c>
      <c r="J285" s="6">
        <f>(Table2[[#This Row],[Ast ]]-AVERAGE(Table2[Ast ]))/_xlfn.STDEV.P(Table2[Ast ])</f>
        <v>0.10410624156279642</v>
      </c>
      <c r="K285" s="6">
        <f>(Table2[[#This Row],[Stl ]]-AVERAGE(Table2[Stl ]))/_xlfn.STDEV.P(Table2[Stl ])</f>
        <v>0.58690757789140502</v>
      </c>
      <c r="L285" s="6">
        <f>(Table2[[#This Row],[Blk ]]-AVERAGE(Table2[Blk ]))/_xlfn.STDEV.P(Table2[Blk ])</f>
        <v>-0.1956420846316109</v>
      </c>
      <c r="M285" s="6">
        <f>(Table2[[#This Row],[Rbd]]-AVERAGE(Table2[Rbd]))/_xlfn.STDEV.P(Table2[Rbd])</f>
        <v>-0.7202015449717224</v>
      </c>
      <c r="N285" s="6">
        <f>Table2[[#This Row],[PtsSD]]*$D$1+Table2[[#This Row],[AstSD]]*$E$1+Table2[[#This Row],[StlSD]]*$F$1+Table2[[#This Row],[BlkSD]]*$G$1+Table2[[#This Row],[RbdSD]]*$H$1</f>
        <v>-0.27326003124959153</v>
      </c>
    </row>
    <row r="286" spans="1:14" x14ac:dyDescent="0.25">
      <c r="A286" s="3">
        <v>282</v>
      </c>
      <c r="B286" s="3" t="s">
        <v>963</v>
      </c>
      <c r="C286" s="3" t="s">
        <v>21</v>
      </c>
      <c r="D286" s="4">
        <v>3.4</v>
      </c>
      <c r="E286" s="4">
        <v>1</v>
      </c>
      <c r="F286" s="4">
        <v>0.8</v>
      </c>
      <c r="G286" s="4">
        <v>0.4</v>
      </c>
      <c r="H286" s="4">
        <v>3.8</v>
      </c>
      <c r="I286" s="6">
        <f>(Table2[[#This Row],[Pts]]-AVERAGE(Table2[Pts]))/_xlfn.STDEV.P(Table2[Pts])</f>
        <v>-0.85958419941629483</v>
      </c>
      <c r="J286" s="6">
        <f>(Table2[[#This Row],[Ast ]]-AVERAGE(Table2[Ast ]))/_xlfn.STDEV.P(Table2[Ast ])</f>
        <v>-0.47269861033917687</v>
      </c>
      <c r="K286" s="6">
        <f>(Table2[[#This Row],[Stl ]]-AVERAGE(Table2[Stl ]))/_xlfn.STDEV.P(Table2[Stl ])</f>
        <v>0.35347303599765328</v>
      </c>
      <c r="L286" s="6">
        <f>(Table2[[#This Row],[Blk ]]-AVERAGE(Table2[Blk ]))/_xlfn.STDEV.P(Table2[Blk ])</f>
        <v>2.8730655785064042E-2</v>
      </c>
      <c r="M286" s="6">
        <f>(Table2[[#This Row],[Rbd]]-AVERAGE(Table2[Rbd]))/_xlfn.STDEV.P(Table2[Rbd])</f>
        <v>0.10605276335540215</v>
      </c>
      <c r="N286" s="6">
        <f>Table2[[#This Row],[PtsSD]]*$D$1+Table2[[#This Row],[AstSD]]*$E$1+Table2[[#This Row],[StlSD]]*$F$1+Table2[[#This Row],[BlkSD]]*$G$1+Table2[[#This Row],[RbdSD]]*$H$1</f>
        <v>-0.27387387545423586</v>
      </c>
    </row>
    <row r="287" spans="1:14" x14ac:dyDescent="0.25">
      <c r="A287" s="3">
        <v>283</v>
      </c>
      <c r="B287" s="3" t="s">
        <v>928</v>
      </c>
      <c r="C287" s="3" t="s">
        <v>29</v>
      </c>
      <c r="D287" s="4">
        <v>4.2</v>
      </c>
      <c r="E287" s="4">
        <v>2</v>
      </c>
      <c r="F287" s="4">
        <v>0.7</v>
      </c>
      <c r="G287" s="4">
        <v>0.3</v>
      </c>
      <c r="H287" s="4">
        <v>2.7</v>
      </c>
      <c r="I287" s="6">
        <f>(Table2[[#This Row],[Pts]]-AVERAGE(Table2[Pts]))/_xlfn.STDEV.P(Table2[Pts])</f>
        <v>-0.71397096899225632</v>
      </c>
      <c r="J287" s="6">
        <f>(Table2[[#This Row],[Ast ]]-AVERAGE(Table2[Ast ]))/_xlfn.STDEV.P(Table2[Ast ])</f>
        <v>0.10410624156279642</v>
      </c>
      <c r="K287" s="6">
        <f>(Table2[[#This Row],[Stl ]]-AVERAGE(Table2[Stl ]))/_xlfn.STDEV.P(Table2[Stl ])</f>
        <v>0.12003849410390129</v>
      </c>
      <c r="L287" s="6">
        <f>(Table2[[#This Row],[Blk ]]-AVERAGE(Table2[Blk ]))/_xlfn.STDEV.P(Table2[Blk ])</f>
        <v>-0.1956420846316109</v>
      </c>
      <c r="M287" s="6">
        <f>(Table2[[#This Row],[Rbd]]-AVERAGE(Table2[Rbd]))/_xlfn.STDEV.P(Table2[Rbd])</f>
        <v>-0.34838710622451624</v>
      </c>
      <c r="N287" s="6">
        <f>Table2[[#This Row],[PtsSD]]*$D$1+Table2[[#This Row],[AstSD]]*$E$1+Table2[[#This Row],[StlSD]]*$F$1+Table2[[#This Row],[BlkSD]]*$G$1+Table2[[#This Row],[RbdSD]]*$H$1</f>
        <v>-0.27438800220917736</v>
      </c>
    </row>
    <row r="288" spans="1:14" x14ac:dyDescent="0.25">
      <c r="A288" s="3">
        <v>284</v>
      </c>
      <c r="B288" s="3" t="s">
        <v>729</v>
      </c>
      <c r="C288" s="3" t="s">
        <v>67</v>
      </c>
      <c r="D288" s="4">
        <v>5.2</v>
      </c>
      <c r="E288" s="4">
        <v>1</v>
      </c>
      <c r="F288" s="4">
        <v>0.7</v>
      </c>
      <c r="G288" s="4">
        <v>0.4</v>
      </c>
      <c r="H288" s="4">
        <v>3</v>
      </c>
      <c r="I288" s="6">
        <f>(Table2[[#This Row],[Pts]]-AVERAGE(Table2[Pts]))/_xlfn.STDEV.P(Table2[Pts])</f>
        <v>-0.53195443096220807</v>
      </c>
      <c r="J288" s="6">
        <f>(Table2[[#This Row],[Ast ]]-AVERAGE(Table2[Ast ]))/_xlfn.STDEV.P(Table2[Ast ])</f>
        <v>-0.47269861033917687</v>
      </c>
      <c r="K288" s="6">
        <f>(Table2[[#This Row],[Stl ]]-AVERAGE(Table2[Stl ]))/_xlfn.STDEV.P(Table2[Stl ])</f>
        <v>0.12003849410390129</v>
      </c>
      <c r="L288" s="6">
        <f>(Table2[[#This Row],[Blk ]]-AVERAGE(Table2[Blk ]))/_xlfn.STDEV.P(Table2[Blk ])</f>
        <v>2.8730655785064042E-2</v>
      </c>
      <c r="M288" s="6">
        <f>(Table2[[#This Row],[Rbd]]-AVERAGE(Table2[Rbd]))/_xlfn.STDEV.P(Table2[Rbd])</f>
        <v>-0.22444895997544764</v>
      </c>
      <c r="N288" s="6">
        <f>Table2[[#This Row],[PtsSD]]*$D$1+Table2[[#This Row],[AstSD]]*$E$1+Table2[[#This Row],[StlSD]]*$F$1+Table2[[#This Row],[BlkSD]]*$G$1+Table2[[#This Row],[RbdSD]]*$H$1</f>
        <v>-0.27670047086824257</v>
      </c>
    </row>
    <row r="289" spans="1:14" x14ac:dyDescent="0.25">
      <c r="A289" s="3">
        <v>285</v>
      </c>
      <c r="B289" s="3" t="s">
        <v>870</v>
      </c>
      <c r="C289" s="3" t="s">
        <v>108</v>
      </c>
      <c r="D289" s="4">
        <v>5.7</v>
      </c>
      <c r="E289" s="4">
        <v>2.2000000000000002</v>
      </c>
      <c r="F289" s="4">
        <v>0.7</v>
      </c>
      <c r="G289" s="4">
        <v>0.2</v>
      </c>
      <c r="H289" s="4">
        <v>1.8</v>
      </c>
      <c r="I289" s="6">
        <f>(Table2[[#This Row],[Pts]]-AVERAGE(Table2[Pts]))/_xlfn.STDEV.P(Table2[Pts])</f>
        <v>-0.44094616194718395</v>
      </c>
      <c r="J289" s="6">
        <f>(Table2[[#This Row],[Ast ]]-AVERAGE(Table2[Ast ]))/_xlfn.STDEV.P(Table2[Ast ])</f>
        <v>0.21946721194319119</v>
      </c>
      <c r="K289" s="6">
        <f>(Table2[[#This Row],[Stl ]]-AVERAGE(Table2[Stl ]))/_xlfn.STDEV.P(Table2[Stl ])</f>
        <v>0.12003849410390129</v>
      </c>
      <c r="L289" s="6">
        <f>(Table2[[#This Row],[Blk ]]-AVERAGE(Table2[Blk ]))/_xlfn.STDEV.P(Table2[Blk ])</f>
        <v>-0.42001482504828569</v>
      </c>
      <c r="M289" s="6">
        <f>(Table2[[#This Row],[Rbd]]-AVERAGE(Table2[Rbd]))/_xlfn.STDEV.P(Table2[Rbd])</f>
        <v>-0.7202015449717224</v>
      </c>
      <c r="N289" s="6">
        <f>Table2[[#This Row],[PtsSD]]*$D$1+Table2[[#This Row],[AstSD]]*$E$1+Table2[[#This Row],[StlSD]]*$F$1+Table2[[#This Row],[BlkSD]]*$G$1+Table2[[#This Row],[RbdSD]]*$H$1</f>
        <v>-0.27742716483151908</v>
      </c>
    </row>
    <row r="290" spans="1:14" x14ac:dyDescent="0.25">
      <c r="A290" s="3">
        <v>286</v>
      </c>
      <c r="B290" s="3" t="s">
        <v>723</v>
      </c>
      <c r="C290" s="3" t="s">
        <v>60</v>
      </c>
      <c r="D290" s="4">
        <v>6</v>
      </c>
      <c r="E290" s="4">
        <v>0.9</v>
      </c>
      <c r="F290" s="4">
        <v>0.6</v>
      </c>
      <c r="G290" s="4">
        <v>0.4</v>
      </c>
      <c r="H290" s="4">
        <v>3</v>
      </c>
      <c r="I290" s="6">
        <f>(Table2[[#This Row],[Pts]]-AVERAGE(Table2[Pts]))/_xlfn.STDEV.P(Table2[Pts])</f>
        <v>-0.3863412005381695</v>
      </c>
      <c r="J290" s="6">
        <f>(Table2[[#This Row],[Ast ]]-AVERAGE(Table2[Ast ]))/_xlfn.STDEV.P(Table2[Ast ])</f>
        <v>-0.53037909552937412</v>
      </c>
      <c r="K290" s="6">
        <f>(Table2[[#This Row],[Stl ]]-AVERAGE(Table2[Stl ]))/_xlfn.STDEV.P(Table2[Stl ])</f>
        <v>-0.11339604778985048</v>
      </c>
      <c r="L290" s="6">
        <f>(Table2[[#This Row],[Blk ]]-AVERAGE(Table2[Blk ]))/_xlfn.STDEV.P(Table2[Blk ])</f>
        <v>2.8730655785064042E-2</v>
      </c>
      <c r="M290" s="6">
        <f>(Table2[[#This Row],[Rbd]]-AVERAGE(Table2[Rbd]))/_xlfn.STDEV.P(Table2[Rbd])</f>
        <v>-0.22444895997544764</v>
      </c>
      <c r="N290" s="6">
        <f>Table2[[#This Row],[PtsSD]]*$D$1+Table2[[#This Row],[AstSD]]*$E$1+Table2[[#This Row],[StlSD]]*$F$1+Table2[[#This Row],[BlkSD]]*$G$1+Table2[[#This Row],[RbdSD]]*$H$1</f>
        <v>-0.27956778006313315</v>
      </c>
    </row>
    <row r="291" spans="1:14" x14ac:dyDescent="0.25">
      <c r="A291" s="3">
        <v>287</v>
      </c>
      <c r="B291" s="3" t="s">
        <v>721</v>
      </c>
      <c r="C291" s="3" t="s">
        <v>93</v>
      </c>
      <c r="D291" s="4">
        <v>6</v>
      </c>
      <c r="E291" s="4">
        <v>0.9</v>
      </c>
      <c r="F291" s="4">
        <v>0.6</v>
      </c>
      <c r="G291" s="4">
        <v>0.2</v>
      </c>
      <c r="H291" s="4">
        <v>3.8</v>
      </c>
      <c r="I291" s="6">
        <f>(Table2[[#This Row],[Pts]]-AVERAGE(Table2[Pts]))/_xlfn.STDEV.P(Table2[Pts])</f>
        <v>-0.3863412005381695</v>
      </c>
      <c r="J291" s="6">
        <f>(Table2[[#This Row],[Ast ]]-AVERAGE(Table2[Ast ]))/_xlfn.STDEV.P(Table2[Ast ])</f>
        <v>-0.53037909552937412</v>
      </c>
      <c r="K291" s="6">
        <f>(Table2[[#This Row],[Stl ]]-AVERAGE(Table2[Stl ]))/_xlfn.STDEV.P(Table2[Stl ])</f>
        <v>-0.11339604778985048</v>
      </c>
      <c r="L291" s="6">
        <f>(Table2[[#This Row],[Blk ]]-AVERAGE(Table2[Blk ]))/_xlfn.STDEV.P(Table2[Blk ])</f>
        <v>-0.42001482504828569</v>
      </c>
      <c r="M291" s="6">
        <f>(Table2[[#This Row],[Rbd]]-AVERAGE(Table2[Rbd]))/_xlfn.STDEV.P(Table2[Rbd])</f>
        <v>0.10605276335540215</v>
      </c>
      <c r="N291" s="6">
        <f>Table2[[#This Row],[PtsSD]]*$D$1+Table2[[#This Row],[AstSD]]*$E$1+Table2[[#This Row],[StlSD]]*$F$1+Table2[[#This Row],[BlkSD]]*$G$1+Table2[[#This Row],[RbdSD]]*$H$1</f>
        <v>-0.28077925752196564</v>
      </c>
    </row>
    <row r="292" spans="1:14" x14ac:dyDescent="0.25">
      <c r="A292" s="3">
        <v>288</v>
      </c>
      <c r="B292" s="3" t="s">
        <v>950</v>
      </c>
      <c r="C292" s="3" t="s">
        <v>37</v>
      </c>
      <c r="D292" s="4">
        <v>3.7</v>
      </c>
      <c r="E292" s="4">
        <v>0.7</v>
      </c>
      <c r="F292" s="4">
        <v>0.5</v>
      </c>
      <c r="G292" s="4">
        <v>0.1</v>
      </c>
      <c r="H292" s="4">
        <v>6.4</v>
      </c>
      <c r="I292" s="6">
        <f>(Table2[[#This Row],[Pts]]-AVERAGE(Table2[Pts]))/_xlfn.STDEV.P(Table2[Pts])</f>
        <v>-0.80497923800728044</v>
      </c>
      <c r="J292" s="6">
        <f>(Table2[[#This Row],[Ast ]]-AVERAGE(Table2[Ast ]))/_xlfn.STDEV.P(Table2[Ast ])</f>
        <v>-0.64574006590976885</v>
      </c>
      <c r="K292" s="6">
        <f>(Table2[[#This Row],[Stl ]]-AVERAGE(Table2[Stl ]))/_xlfn.STDEV.P(Table2[Stl ])</f>
        <v>-0.34683058968360225</v>
      </c>
      <c r="L292" s="6">
        <f>(Table2[[#This Row],[Blk ]]-AVERAGE(Table2[Blk ]))/_xlfn.STDEV.P(Table2[Blk ])</f>
        <v>-0.64438756546496068</v>
      </c>
      <c r="M292" s="6">
        <f>(Table2[[#This Row],[Rbd]]-AVERAGE(Table2[Rbd]))/_xlfn.STDEV.P(Table2[Rbd])</f>
        <v>1.1801833641806645</v>
      </c>
      <c r="N292" s="6">
        <f>Table2[[#This Row],[PtsSD]]*$D$1+Table2[[#This Row],[AstSD]]*$E$1+Table2[[#This Row],[StlSD]]*$F$1+Table2[[#This Row],[BlkSD]]*$G$1+Table2[[#This Row],[RbdSD]]*$H$1</f>
        <v>-0.28328783502028931</v>
      </c>
    </row>
    <row r="293" spans="1:14" x14ac:dyDescent="0.25">
      <c r="A293" s="3">
        <v>289</v>
      </c>
      <c r="B293" s="3" t="s">
        <v>886</v>
      </c>
      <c r="C293" s="3" t="s">
        <v>53</v>
      </c>
      <c r="D293" s="4">
        <v>5.3</v>
      </c>
      <c r="E293" s="4">
        <v>1.1000000000000001</v>
      </c>
      <c r="F293" s="4">
        <v>0.7</v>
      </c>
      <c r="G293" s="4">
        <v>0.3</v>
      </c>
      <c r="H293" s="4">
        <v>3.1</v>
      </c>
      <c r="I293" s="6">
        <f>(Table2[[#This Row],[Pts]]-AVERAGE(Table2[Pts]))/_xlfn.STDEV.P(Table2[Pts])</f>
        <v>-0.51375277715920331</v>
      </c>
      <c r="J293" s="6">
        <f>(Table2[[#This Row],[Ast ]]-AVERAGE(Table2[Ast ]))/_xlfn.STDEV.P(Table2[Ast ])</f>
        <v>-0.41501812514897946</v>
      </c>
      <c r="K293" s="6">
        <f>(Table2[[#This Row],[Stl ]]-AVERAGE(Table2[Stl ]))/_xlfn.STDEV.P(Table2[Stl ])</f>
        <v>0.12003849410390129</v>
      </c>
      <c r="L293" s="6">
        <f>(Table2[[#This Row],[Blk ]]-AVERAGE(Table2[Blk ]))/_xlfn.STDEV.P(Table2[Blk ])</f>
        <v>-0.1956420846316109</v>
      </c>
      <c r="M293" s="6">
        <f>(Table2[[#This Row],[Rbd]]-AVERAGE(Table2[Rbd]))/_xlfn.STDEV.P(Table2[Rbd])</f>
        <v>-0.18313624455909136</v>
      </c>
      <c r="N293" s="6">
        <f>Table2[[#This Row],[PtsSD]]*$D$1+Table2[[#This Row],[AstSD]]*$E$1+Table2[[#This Row],[StlSD]]*$F$1+Table2[[#This Row],[BlkSD]]*$G$1+Table2[[#This Row],[RbdSD]]*$H$1</f>
        <v>-0.28509724566853162</v>
      </c>
    </row>
    <row r="294" spans="1:14" x14ac:dyDescent="0.25">
      <c r="A294" s="3">
        <v>290</v>
      </c>
      <c r="B294" s="3" t="s">
        <v>839</v>
      </c>
      <c r="C294" s="3" t="s">
        <v>23</v>
      </c>
      <c r="D294" s="4">
        <v>7.1</v>
      </c>
      <c r="E294" s="4">
        <v>1.1000000000000001</v>
      </c>
      <c r="F294" s="4">
        <v>0.6</v>
      </c>
      <c r="G294" s="4">
        <v>0.1</v>
      </c>
      <c r="H294" s="4">
        <v>3.1</v>
      </c>
      <c r="I294" s="6">
        <f>(Table2[[#This Row],[Pts]]-AVERAGE(Table2[Pts]))/_xlfn.STDEV.P(Table2[Pts])</f>
        <v>-0.18612300870511653</v>
      </c>
      <c r="J294" s="6">
        <f>(Table2[[#This Row],[Ast ]]-AVERAGE(Table2[Ast ]))/_xlfn.STDEV.P(Table2[Ast ])</f>
        <v>-0.41501812514897946</v>
      </c>
      <c r="K294" s="6">
        <f>(Table2[[#This Row],[Stl ]]-AVERAGE(Table2[Stl ]))/_xlfn.STDEV.P(Table2[Stl ])</f>
        <v>-0.11339604778985048</v>
      </c>
      <c r="L294" s="6">
        <f>(Table2[[#This Row],[Blk ]]-AVERAGE(Table2[Blk ]))/_xlfn.STDEV.P(Table2[Blk ])</f>
        <v>-0.64438756546496068</v>
      </c>
      <c r="M294" s="6">
        <f>(Table2[[#This Row],[Rbd]]-AVERAGE(Table2[Rbd]))/_xlfn.STDEV.P(Table2[Rbd])</f>
        <v>-0.18313624455909136</v>
      </c>
      <c r="N294" s="6">
        <f>Table2[[#This Row],[PtsSD]]*$D$1+Table2[[#This Row],[AstSD]]*$E$1+Table2[[#This Row],[StlSD]]*$F$1+Table2[[#This Row],[BlkSD]]*$G$1+Table2[[#This Row],[RbdSD]]*$H$1</f>
        <v>-0.28913531854137081</v>
      </c>
    </row>
    <row r="295" spans="1:14" x14ac:dyDescent="0.25">
      <c r="A295" s="3">
        <v>291</v>
      </c>
      <c r="B295" s="3" t="s">
        <v>846</v>
      </c>
      <c r="C295" s="3" t="s">
        <v>27</v>
      </c>
      <c r="D295" s="4">
        <v>6.8</v>
      </c>
      <c r="E295" s="4">
        <v>1</v>
      </c>
      <c r="F295" s="4">
        <v>0.7</v>
      </c>
      <c r="G295" s="4">
        <v>0.1</v>
      </c>
      <c r="H295" s="4">
        <v>3</v>
      </c>
      <c r="I295" s="6">
        <f>(Table2[[#This Row],[Pts]]-AVERAGE(Table2[Pts]))/_xlfn.STDEV.P(Table2[Pts])</f>
        <v>-0.24072797011413097</v>
      </c>
      <c r="J295" s="6">
        <f>(Table2[[#This Row],[Ast ]]-AVERAGE(Table2[Ast ]))/_xlfn.STDEV.P(Table2[Ast ])</f>
        <v>-0.47269861033917687</v>
      </c>
      <c r="K295" s="6">
        <f>(Table2[[#This Row],[Stl ]]-AVERAGE(Table2[Stl ]))/_xlfn.STDEV.P(Table2[Stl ])</f>
        <v>0.12003849410390129</v>
      </c>
      <c r="L295" s="6">
        <f>(Table2[[#This Row],[Blk ]]-AVERAGE(Table2[Blk ]))/_xlfn.STDEV.P(Table2[Blk ])</f>
        <v>-0.64438756546496068</v>
      </c>
      <c r="M295" s="6">
        <f>(Table2[[#This Row],[Rbd]]-AVERAGE(Table2[Rbd]))/_xlfn.STDEV.P(Table2[Rbd])</f>
        <v>-0.22444895997544764</v>
      </c>
      <c r="N295" s="6">
        <f>Table2[[#This Row],[PtsSD]]*$D$1+Table2[[#This Row],[AstSD]]*$E$1+Table2[[#This Row],[StlSD]]*$F$1+Table2[[#This Row],[BlkSD]]*$G$1+Table2[[#This Row],[RbdSD]]*$H$1</f>
        <v>-0.29030026580132312</v>
      </c>
    </row>
    <row r="296" spans="1:14" x14ac:dyDescent="0.25">
      <c r="A296" s="3">
        <v>292</v>
      </c>
      <c r="B296" s="3" t="s">
        <v>952</v>
      </c>
      <c r="C296" s="3" t="s">
        <v>72</v>
      </c>
      <c r="D296" s="4">
        <v>3.7</v>
      </c>
      <c r="E296" s="4">
        <v>0.2</v>
      </c>
      <c r="F296" s="4">
        <v>0.3</v>
      </c>
      <c r="G296" s="4">
        <v>0.8</v>
      </c>
      <c r="H296" s="4">
        <v>5</v>
      </c>
      <c r="I296" s="6">
        <f>(Table2[[#This Row],[Pts]]-AVERAGE(Table2[Pts]))/_xlfn.STDEV.P(Table2[Pts])</f>
        <v>-0.80497923800728044</v>
      </c>
      <c r="J296" s="6">
        <f>(Table2[[#This Row],[Ast ]]-AVERAGE(Table2[Ast ]))/_xlfn.STDEV.P(Table2[Ast ])</f>
        <v>-0.93414249186075549</v>
      </c>
      <c r="K296" s="6">
        <f>(Table2[[#This Row],[Stl ]]-AVERAGE(Table2[Stl ]))/_xlfn.STDEV.P(Table2[Stl ])</f>
        <v>-0.81369967347110583</v>
      </c>
      <c r="L296" s="6">
        <f>(Table2[[#This Row],[Blk ]]-AVERAGE(Table2[Blk ]))/_xlfn.STDEV.P(Table2[Blk ])</f>
        <v>0.92622161745176357</v>
      </c>
      <c r="M296" s="6">
        <f>(Table2[[#This Row],[Rbd]]-AVERAGE(Table2[Rbd]))/_xlfn.STDEV.P(Table2[Rbd])</f>
        <v>0.60180534835167698</v>
      </c>
      <c r="N296" s="6">
        <f>Table2[[#This Row],[PtsSD]]*$D$1+Table2[[#This Row],[AstSD]]*$E$1+Table2[[#This Row],[StlSD]]*$F$1+Table2[[#This Row],[BlkSD]]*$G$1+Table2[[#This Row],[RbdSD]]*$H$1</f>
        <v>-0.29108290850690116</v>
      </c>
    </row>
    <row r="297" spans="1:14" x14ac:dyDescent="0.25">
      <c r="A297" s="3">
        <v>293</v>
      </c>
      <c r="B297" s="3" t="s">
        <v>715</v>
      </c>
      <c r="C297" s="3" t="s">
        <v>60</v>
      </c>
      <c r="D297" s="4">
        <v>6.6</v>
      </c>
      <c r="E297" s="4">
        <v>0.7</v>
      </c>
      <c r="F297" s="4">
        <v>0.1</v>
      </c>
      <c r="G297" s="4">
        <v>0.7</v>
      </c>
      <c r="H297" s="4">
        <v>3.6</v>
      </c>
      <c r="I297" s="6">
        <f>(Table2[[#This Row],[Pts]]-AVERAGE(Table2[Pts]))/_xlfn.STDEV.P(Table2[Pts])</f>
        <v>-0.27713127772014062</v>
      </c>
      <c r="J297" s="6">
        <f>(Table2[[#This Row],[Ast ]]-AVERAGE(Table2[Ast ]))/_xlfn.STDEV.P(Table2[Ast ])</f>
        <v>-0.64574006590976885</v>
      </c>
      <c r="K297" s="6">
        <f>(Table2[[#This Row],[Stl ]]-AVERAGE(Table2[Stl ]))/_xlfn.STDEV.P(Table2[Stl ])</f>
        <v>-1.2805687572586095</v>
      </c>
      <c r="L297" s="6">
        <f>(Table2[[#This Row],[Blk ]]-AVERAGE(Table2[Blk ]))/_xlfn.STDEV.P(Table2[Blk ])</f>
        <v>0.70184887703508847</v>
      </c>
      <c r="M297" s="6">
        <f>(Table2[[#This Row],[Rbd]]-AVERAGE(Table2[Rbd]))/_xlfn.STDEV.P(Table2[Rbd])</f>
        <v>2.3427332522689789E-2</v>
      </c>
      <c r="N297" s="6">
        <f>Table2[[#This Row],[PtsSD]]*$D$1+Table2[[#This Row],[AstSD]]*$E$1+Table2[[#This Row],[StlSD]]*$F$1+Table2[[#This Row],[BlkSD]]*$G$1+Table2[[#This Row],[RbdSD]]*$H$1</f>
        <v>-0.29440991202698613</v>
      </c>
    </row>
    <row r="298" spans="1:14" x14ac:dyDescent="0.25">
      <c r="A298" s="3">
        <v>294</v>
      </c>
      <c r="B298" s="3" t="s">
        <v>935</v>
      </c>
      <c r="C298" s="3" t="s">
        <v>21</v>
      </c>
      <c r="D298" s="4">
        <v>4.0999999999999996</v>
      </c>
      <c r="E298" s="4">
        <v>1.4</v>
      </c>
      <c r="F298" s="4">
        <v>0.5</v>
      </c>
      <c r="G298" s="4">
        <v>0.4</v>
      </c>
      <c r="H298" s="4">
        <v>3.8</v>
      </c>
      <c r="I298" s="6">
        <f>(Table2[[#This Row],[Pts]]-AVERAGE(Table2[Pts]))/_xlfn.STDEV.P(Table2[Pts])</f>
        <v>-0.73217262279526119</v>
      </c>
      <c r="J298" s="6">
        <f>(Table2[[#This Row],[Ast ]]-AVERAGE(Table2[Ast ]))/_xlfn.STDEV.P(Table2[Ast ])</f>
        <v>-0.24197666957838759</v>
      </c>
      <c r="K298" s="6">
        <f>(Table2[[#This Row],[Stl ]]-AVERAGE(Table2[Stl ]))/_xlfn.STDEV.P(Table2[Stl ])</f>
        <v>-0.34683058968360225</v>
      </c>
      <c r="L298" s="6">
        <f>(Table2[[#This Row],[Blk ]]-AVERAGE(Table2[Blk ]))/_xlfn.STDEV.P(Table2[Blk ])</f>
        <v>2.8730655785064042E-2</v>
      </c>
      <c r="M298" s="6">
        <f>(Table2[[#This Row],[Rbd]]-AVERAGE(Table2[Rbd]))/_xlfn.STDEV.P(Table2[Rbd])</f>
        <v>0.10605276335540215</v>
      </c>
      <c r="N298" s="6">
        <f>Table2[[#This Row],[PtsSD]]*$D$1+Table2[[#This Row],[AstSD]]*$E$1+Table2[[#This Row],[StlSD]]*$F$1+Table2[[#This Row],[BlkSD]]*$G$1+Table2[[#This Row],[RbdSD]]*$H$1</f>
        <v>-0.29455155816795614</v>
      </c>
    </row>
    <row r="299" spans="1:14" x14ac:dyDescent="0.25">
      <c r="A299" s="3">
        <v>295</v>
      </c>
      <c r="B299" s="3" t="s">
        <v>736</v>
      </c>
      <c r="C299" s="3" t="s">
        <v>35</v>
      </c>
      <c r="D299" s="4">
        <v>4.3</v>
      </c>
      <c r="E299" s="4">
        <v>3.6</v>
      </c>
      <c r="F299" s="4">
        <v>0.5</v>
      </c>
      <c r="G299" s="4">
        <v>0.1</v>
      </c>
      <c r="H299" s="4">
        <v>1.7</v>
      </c>
      <c r="I299" s="6">
        <f>(Table2[[#This Row],[Pts]]-AVERAGE(Table2[Pts]))/_xlfn.STDEV.P(Table2[Pts])</f>
        <v>-0.69576931518925156</v>
      </c>
      <c r="J299" s="6">
        <f>(Table2[[#This Row],[Ast ]]-AVERAGE(Table2[Ast ]))/_xlfn.STDEV.P(Table2[Ast ])</f>
        <v>1.0269940046059538</v>
      </c>
      <c r="K299" s="6">
        <f>(Table2[[#This Row],[Stl ]]-AVERAGE(Table2[Stl ]))/_xlfn.STDEV.P(Table2[Stl ])</f>
        <v>-0.34683058968360225</v>
      </c>
      <c r="L299" s="6">
        <f>(Table2[[#This Row],[Blk ]]-AVERAGE(Table2[Blk ]))/_xlfn.STDEV.P(Table2[Blk ])</f>
        <v>-0.64438756546496068</v>
      </c>
      <c r="M299" s="6">
        <f>(Table2[[#This Row],[Rbd]]-AVERAGE(Table2[Rbd]))/_xlfn.STDEV.P(Table2[Rbd])</f>
        <v>-0.76151426038807868</v>
      </c>
      <c r="N299" s="6">
        <f>Table2[[#This Row],[PtsSD]]*$D$1+Table2[[#This Row],[AstSD]]*$E$1+Table2[[#This Row],[StlSD]]*$F$1+Table2[[#This Row],[BlkSD]]*$G$1+Table2[[#This Row],[RbdSD]]*$H$1</f>
        <v>-0.30431756898548484</v>
      </c>
    </row>
    <row r="300" spans="1:14" x14ac:dyDescent="0.25">
      <c r="A300" s="3">
        <v>296</v>
      </c>
      <c r="B300" s="3" t="s">
        <v>905</v>
      </c>
      <c r="C300" s="3" t="s">
        <v>48</v>
      </c>
      <c r="D300" s="4">
        <v>4.8</v>
      </c>
      <c r="E300" s="4">
        <v>0.9</v>
      </c>
      <c r="F300" s="4">
        <v>0.5</v>
      </c>
      <c r="G300" s="4">
        <v>0.5</v>
      </c>
      <c r="H300" s="4">
        <v>3.5</v>
      </c>
      <c r="I300" s="6">
        <f>(Table2[[#This Row],[Pts]]-AVERAGE(Table2[Pts]))/_xlfn.STDEV.P(Table2[Pts])</f>
        <v>-0.60476104617422743</v>
      </c>
      <c r="J300" s="6">
        <f>(Table2[[#This Row],[Ast ]]-AVERAGE(Table2[Ast ]))/_xlfn.STDEV.P(Table2[Ast ])</f>
        <v>-0.53037909552937412</v>
      </c>
      <c r="K300" s="6">
        <f>(Table2[[#This Row],[Stl ]]-AVERAGE(Table2[Stl ]))/_xlfn.STDEV.P(Table2[Stl ])</f>
        <v>-0.34683058968360225</v>
      </c>
      <c r="L300" s="6">
        <f>(Table2[[#This Row],[Blk ]]-AVERAGE(Table2[Blk ]))/_xlfn.STDEV.P(Table2[Blk ])</f>
        <v>0.25310339620173883</v>
      </c>
      <c r="M300" s="6">
        <f>(Table2[[#This Row],[Rbd]]-AVERAGE(Table2[Rbd]))/_xlfn.STDEV.P(Table2[Rbd])</f>
        <v>-1.7885382893666479E-2</v>
      </c>
      <c r="N300" s="6">
        <f>Table2[[#This Row],[PtsSD]]*$D$1+Table2[[#This Row],[AstSD]]*$E$1+Table2[[#This Row],[StlSD]]*$F$1+Table2[[#This Row],[BlkSD]]*$G$1+Table2[[#This Row],[RbdSD]]*$H$1</f>
        <v>-0.30514028855915581</v>
      </c>
    </row>
    <row r="301" spans="1:14" x14ac:dyDescent="0.25">
      <c r="A301" s="3">
        <v>297</v>
      </c>
      <c r="B301" s="3" t="s">
        <v>676</v>
      </c>
      <c r="C301" s="3" t="s">
        <v>53</v>
      </c>
      <c r="D301" s="4">
        <v>9</v>
      </c>
      <c r="E301" s="4">
        <v>0.9</v>
      </c>
      <c r="F301" s="4">
        <v>0.4</v>
      </c>
      <c r="G301" s="4">
        <v>0.1</v>
      </c>
      <c r="H301" s="4">
        <v>2.7</v>
      </c>
      <c r="I301" s="6">
        <f>(Table2[[#This Row],[Pts]]-AVERAGE(Table2[Pts]))/_xlfn.STDEV.P(Table2[Pts])</f>
        <v>0.15970841355197515</v>
      </c>
      <c r="J301" s="6">
        <f>(Table2[[#This Row],[Ast ]]-AVERAGE(Table2[Ast ]))/_xlfn.STDEV.P(Table2[Ast ])</f>
        <v>-0.53037909552937412</v>
      </c>
      <c r="K301" s="6">
        <f>(Table2[[#This Row],[Stl ]]-AVERAGE(Table2[Stl ]))/_xlfn.STDEV.P(Table2[Stl ])</f>
        <v>-0.58026513157735393</v>
      </c>
      <c r="L301" s="6">
        <f>(Table2[[#This Row],[Blk ]]-AVERAGE(Table2[Blk ]))/_xlfn.STDEV.P(Table2[Blk ])</f>
        <v>-0.64438756546496068</v>
      </c>
      <c r="M301" s="6">
        <f>(Table2[[#This Row],[Rbd]]-AVERAGE(Table2[Rbd]))/_xlfn.STDEV.P(Table2[Rbd])</f>
        <v>-0.34838710622451624</v>
      </c>
      <c r="N301" s="6">
        <f>Table2[[#This Row],[PtsSD]]*$D$1+Table2[[#This Row],[AstSD]]*$E$1+Table2[[#This Row],[StlSD]]*$F$1+Table2[[#This Row],[BlkSD]]*$G$1+Table2[[#This Row],[RbdSD]]*$H$1</f>
        <v>-0.31153862084153272</v>
      </c>
    </row>
    <row r="302" spans="1:14" x14ac:dyDescent="0.25">
      <c r="A302" s="3">
        <v>298</v>
      </c>
      <c r="B302" s="3" t="s">
        <v>924</v>
      </c>
      <c r="C302" s="3" t="s">
        <v>101</v>
      </c>
      <c r="D302" s="4">
        <v>4.3</v>
      </c>
      <c r="E302" s="4">
        <v>3.1</v>
      </c>
      <c r="F302" s="4">
        <v>0.6</v>
      </c>
      <c r="G302" s="4">
        <v>0.2</v>
      </c>
      <c r="H302" s="4">
        <v>1.4</v>
      </c>
      <c r="I302" s="6">
        <f>(Table2[[#This Row],[Pts]]-AVERAGE(Table2[Pts]))/_xlfn.STDEV.P(Table2[Pts])</f>
        <v>-0.69576931518925156</v>
      </c>
      <c r="J302" s="6">
        <f>(Table2[[#This Row],[Ast ]]-AVERAGE(Table2[Ast ]))/_xlfn.STDEV.P(Table2[Ast ])</f>
        <v>0.73859157865496705</v>
      </c>
      <c r="K302" s="6">
        <f>(Table2[[#This Row],[Stl ]]-AVERAGE(Table2[Stl ]))/_xlfn.STDEV.P(Table2[Stl ])</f>
        <v>-0.11339604778985048</v>
      </c>
      <c r="L302" s="6">
        <f>(Table2[[#This Row],[Blk ]]-AVERAGE(Table2[Blk ]))/_xlfn.STDEV.P(Table2[Blk ])</f>
        <v>-0.42001482504828569</v>
      </c>
      <c r="M302" s="6">
        <f>(Table2[[#This Row],[Rbd]]-AVERAGE(Table2[Rbd]))/_xlfn.STDEV.P(Table2[Rbd])</f>
        <v>-0.88545240663714742</v>
      </c>
      <c r="N302" s="6">
        <f>Table2[[#This Row],[PtsSD]]*$D$1+Table2[[#This Row],[AstSD]]*$E$1+Table2[[#This Row],[StlSD]]*$F$1+Table2[[#This Row],[BlkSD]]*$G$1+Table2[[#This Row],[RbdSD]]*$H$1</f>
        <v>-0.31811459107893192</v>
      </c>
    </row>
    <row r="303" spans="1:14" x14ac:dyDescent="0.25">
      <c r="A303" s="3">
        <v>299</v>
      </c>
      <c r="B303" s="3" t="s">
        <v>882</v>
      </c>
      <c r="C303" s="3" t="s">
        <v>60</v>
      </c>
      <c r="D303" s="4">
        <v>5.4</v>
      </c>
      <c r="E303" s="4">
        <v>1</v>
      </c>
      <c r="F303" s="4">
        <v>0.4</v>
      </c>
      <c r="G303" s="4">
        <v>0.2</v>
      </c>
      <c r="H303" s="4">
        <v>4.4000000000000004</v>
      </c>
      <c r="I303" s="6">
        <f>(Table2[[#This Row],[Pts]]-AVERAGE(Table2[Pts]))/_xlfn.STDEV.P(Table2[Pts])</f>
        <v>-0.49555112335619839</v>
      </c>
      <c r="J303" s="6">
        <f>(Table2[[#This Row],[Ast ]]-AVERAGE(Table2[Ast ]))/_xlfn.STDEV.P(Table2[Ast ])</f>
        <v>-0.47269861033917687</v>
      </c>
      <c r="K303" s="6">
        <f>(Table2[[#This Row],[Stl ]]-AVERAGE(Table2[Stl ]))/_xlfn.STDEV.P(Table2[Stl ])</f>
        <v>-0.58026513157735393</v>
      </c>
      <c r="L303" s="6">
        <f>(Table2[[#This Row],[Blk ]]-AVERAGE(Table2[Blk ]))/_xlfn.STDEV.P(Table2[Blk ])</f>
        <v>-0.42001482504828569</v>
      </c>
      <c r="M303" s="6">
        <f>(Table2[[#This Row],[Rbd]]-AVERAGE(Table2[Rbd]))/_xlfn.STDEV.P(Table2[Rbd])</f>
        <v>0.35392905585353979</v>
      </c>
      <c r="N303" s="6">
        <f>Table2[[#This Row],[PtsSD]]*$D$1+Table2[[#This Row],[AstSD]]*$E$1+Table2[[#This Row],[StlSD]]*$F$1+Table2[[#This Row],[BlkSD]]*$G$1+Table2[[#This Row],[RbdSD]]*$H$1</f>
        <v>-0.32246124139783289</v>
      </c>
    </row>
    <row r="304" spans="1:14" x14ac:dyDescent="0.25">
      <c r="A304" s="3">
        <v>300</v>
      </c>
      <c r="B304" s="3" t="s">
        <v>932</v>
      </c>
      <c r="C304" s="3" t="s">
        <v>25</v>
      </c>
      <c r="D304" s="4">
        <v>4.2</v>
      </c>
      <c r="E304" s="4">
        <v>1.9</v>
      </c>
      <c r="F304" s="4">
        <v>0.7</v>
      </c>
      <c r="G304" s="4">
        <v>0.2</v>
      </c>
      <c r="H304" s="4">
        <v>2.6</v>
      </c>
      <c r="I304" s="6">
        <f>(Table2[[#This Row],[Pts]]-AVERAGE(Table2[Pts]))/_xlfn.STDEV.P(Table2[Pts])</f>
        <v>-0.71397096899225632</v>
      </c>
      <c r="J304" s="6">
        <f>(Table2[[#This Row],[Ast ]]-AVERAGE(Table2[Ast ]))/_xlfn.STDEV.P(Table2[Ast ])</f>
        <v>4.642575637259904E-2</v>
      </c>
      <c r="K304" s="6">
        <f>(Table2[[#This Row],[Stl ]]-AVERAGE(Table2[Stl ]))/_xlfn.STDEV.P(Table2[Stl ])</f>
        <v>0.12003849410390129</v>
      </c>
      <c r="L304" s="6">
        <f>(Table2[[#This Row],[Blk ]]-AVERAGE(Table2[Blk ]))/_xlfn.STDEV.P(Table2[Blk ])</f>
        <v>-0.42001482504828569</v>
      </c>
      <c r="M304" s="6">
        <f>(Table2[[#This Row],[Rbd]]-AVERAGE(Table2[Rbd]))/_xlfn.STDEV.P(Table2[Rbd])</f>
        <v>-0.38969982164087252</v>
      </c>
      <c r="N304" s="6">
        <f>Table2[[#This Row],[PtsSD]]*$D$1+Table2[[#This Row],[AstSD]]*$E$1+Table2[[#This Row],[StlSD]]*$F$1+Table2[[#This Row],[BlkSD]]*$G$1+Table2[[#This Row],[RbdSD]]*$H$1</f>
        <v>-0.32784255339298929</v>
      </c>
    </row>
    <row r="305" spans="1:14" x14ac:dyDescent="0.25">
      <c r="A305" s="3">
        <v>301</v>
      </c>
      <c r="B305" s="3" t="s">
        <v>735</v>
      </c>
      <c r="C305" s="3" t="s">
        <v>37</v>
      </c>
      <c r="D305" s="4">
        <v>4.4000000000000004</v>
      </c>
      <c r="E305" s="4">
        <v>3.5</v>
      </c>
      <c r="F305" s="4">
        <v>0.4</v>
      </c>
      <c r="G305" s="4">
        <v>0.1</v>
      </c>
      <c r="H305" s="4">
        <v>1.9</v>
      </c>
      <c r="I305" s="6">
        <f>(Table2[[#This Row],[Pts]]-AVERAGE(Table2[Pts]))/_xlfn.STDEV.P(Table2[Pts])</f>
        <v>-0.67756766138624658</v>
      </c>
      <c r="J305" s="6">
        <f>(Table2[[#This Row],[Ast ]]-AVERAGE(Table2[Ast ]))/_xlfn.STDEV.P(Table2[Ast ])</f>
        <v>0.96931351941575628</v>
      </c>
      <c r="K305" s="6">
        <f>(Table2[[#This Row],[Stl ]]-AVERAGE(Table2[Stl ]))/_xlfn.STDEV.P(Table2[Stl ])</f>
        <v>-0.58026513157735393</v>
      </c>
      <c r="L305" s="6">
        <f>(Table2[[#This Row],[Blk ]]-AVERAGE(Table2[Blk ]))/_xlfn.STDEV.P(Table2[Blk ])</f>
        <v>-0.64438756546496068</v>
      </c>
      <c r="M305" s="6">
        <f>(Table2[[#This Row],[Rbd]]-AVERAGE(Table2[Rbd]))/_xlfn.STDEV.P(Table2[Rbd])</f>
        <v>-0.67888882955536622</v>
      </c>
      <c r="N305" s="6">
        <f>Table2[[#This Row],[PtsSD]]*$D$1+Table2[[#This Row],[AstSD]]*$E$1+Table2[[#This Row],[StlSD]]*$F$1+Table2[[#This Row],[BlkSD]]*$G$1+Table2[[#This Row],[RbdSD]]*$H$1</f>
        <v>-0.32888326500014309</v>
      </c>
    </row>
    <row r="306" spans="1:14" x14ac:dyDescent="0.25">
      <c r="A306" s="3">
        <v>302</v>
      </c>
      <c r="B306" s="3" t="s">
        <v>909</v>
      </c>
      <c r="C306" s="3" t="s">
        <v>74</v>
      </c>
      <c r="D306" s="4">
        <v>4.5999999999999996</v>
      </c>
      <c r="E306" s="4">
        <v>0.8</v>
      </c>
      <c r="F306" s="4">
        <v>0.4</v>
      </c>
      <c r="G306" s="4">
        <v>0.6</v>
      </c>
      <c r="H306" s="4">
        <v>3.5</v>
      </c>
      <c r="I306" s="6">
        <f>(Table2[[#This Row],[Pts]]-AVERAGE(Table2[Pts]))/_xlfn.STDEV.P(Table2[Pts])</f>
        <v>-0.64116435378023706</v>
      </c>
      <c r="J306" s="6">
        <f>(Table2[[#This Row],[Ast ]]-AVERAGE(Table2[Ast ]))/_xlfn.STDEV.P(Table2[Ast ])</f>
        <v>-0.58805958071957143</v>
      </c>
      <c r="K306" s="6">
        <f>(Table2[[#This Row],[Stl ]]-AVERAGE(Table2[Stl ]))/_xlfn.STDEV.P(Table2[Stl ])</f>
        <v>-0.58026513157735393</v>
      </c>
      <c r="L306" s="6">
        <f>(Table2[[#This Row],[Blk ]]-AVERAGE(Table2[Blk ]))/_xlfn.STDEV.P(Table2[Blk ])</f>
        <v>0.47747613661841365</v>
      </c>
      <c r="M306" s="6">
        <f>(Table2[[#This Row],[Rbd]]-AVERAGE(Table2[Rbd]))/_xlfn.STDEV.P(Table2[Rbd])</f>
        <v>-1.7885382893666479E-2</v>
      </c>
      <c r="N306" s="6">
        <f>Table2[[#This Row],[PtsSD]]*$D$1+Table2[[#This Row],[AstSD]]*$E$1+Table2[[#This Row],[StlSD]]*$F$1+Table2[[#This Row],[BlkSD]]*$G$1+Table2[[#This Row],[RbdSD]]*$H$1</f>
        <v>-0.32895664810055975</v>
      </c>
    </row>
    <row r="307" spans="1:14" x14ac:dyDescent="0.25">
      <c r="A307" s="3">
        <v>303</v>
      </c>
      <c r="B307" s="3" t="s">
        <v>893</v>
      </c>
      <c r="C307" s="3" t="s">
        <v>72</v>
      </c>
      <c r="D307" s="4">
        <v>5.2</v>
      </c>
      <c r="E307" s="4">
        <v>0.7</v>
      </c>
      <c r="F307" s="4">
        <v>0.4</v>
      </c>
      <c r="G307" s="4">
        <v>0.5</v>
      </c>
      <c r="H307" s="4">
        <v>3.6</v>
      </c>
      <c r="I307" s="6">
        <f>(Table2[[#This Row],[Pts]]-AVERAGE(Table2[Pts]))/_xlfn.STDEV.P(Table2[Pts])</f>
        <v>-0.53195443096220807</v>
      </c>
      <c r="J307" s="6">
        <f>(Table2[[#This Row],[Ast ]]-AVERAGE(Table2[Ast ]))/_xlfn.STDEV.P(Table2[Ast ])</f>
        <v>-0.64574006590976885</v>
      </c>
      <c r="K307" s="6">
        <f>(Table2[[#This Row],[Stl ]]-AVERAGE(Table2[Stl ]))/_xlfn.STDEV.P(Table2[Stl ])</f>
        <v>-0.58026513157735393</v>
      </c>
      <c r="L307" s="6">
        <f>(Table2[[#This Row],[Blk ]]-AVERAGE(Table2[Blk ]))/_xlfn.STDEV.P(Table2[Blk ])</f>
        <v>0.25310339620173883</v>
      </c>
      <c r="M307" s="6">
        <f>(Table2[[#This Row],[Rbd]]-AVERAGE(Table2[Rbd]))/_xlfn.STDEV.P(Table2[Rbd])</f>
        <v>2.3427332522689789E-2</v>
      </c>
      <c r="N307" s="6">
        <f>Table2[[#This Row],[PtsSD]]*$D$1+Table2[[#This Row],[AstSD]]*$E$1+Table2[[#This Row],[StlSD]]*$F$1+Table2[[#This Row],[BlkSD]]*$G$1+Table2[[#This Row],[RbdSD]]*$H$1</f>
        <v>-0.33312313627242052</v>
      </c>
    </row>
    <row r="308" spans="1:14" x14ac:dyDescent="0.25">
      <c r="A308" s="3">
        <v>304</v>
      </c>
      <c r="B308" s="3" t="s">
        <v>697</v>
      </c>
      <c r="C308" s="3" t="s">
        <v>60</v>
      </c>
      <c r="D308" s="4">
        <v>7.7</v>
      </c>
      <c r="E308" s="4">
        <v>0.8</v>
      </c>
      <c r="F308" s="4">
        <v>0.4</v>
      </c>
      <c r="G308" s="4">
        <v>0.3</v>
      </c>
      <c r="H308" s="4">
        <v>2.6</v>
      </c>
      <c r="I308" s="6">
        <f>(Table2[[#This Row],[Pts]]-AVERAGE(Table2[Pts]))/_xlfn.STDEV.P(Table2[Pts])</f>
        <v>-7.6913085887087493E-2</v>
      </c>
      <c r="J308" s="6">
        <f>(Table2[[#This Row],[Ast ]]-AVERAGE(Table2[Ast ]))/_xlfn.STDEV.P(Table2[Ast ])</f>
        <v>-0.58805958071957143</v>
      </c>
      <c r="K308" s="6">
        <f>(Table2[[#This Row],[Stl ]]-AVERAGE(Table2[Stl ]))/_xlfn.STDEV.P(Table2[Stl ])</f>
        <v>-0.58026513157735393</v>
      </c>
      <c r="L308" s="6">
        <f>(Table2[[#This Row],[Blk ]]-AVERAGE(Table2[Blk ]))/_xlfn.STDEV.P(Table2[Blk ])</f>
        <v>-0.1956420846316109</v>
      </c>
      <c r="M308" s="6">
        <f>(Table2[[#This Row],[Rbd]]-AVERAGE(Table2[Rbd]))/_xlfn.STDEV.P(Table2[Rbd])</f>
        <v>-0.38969982164087252</v>
      </c>
      <c r="N308" s="6">
        <f>Table2[[#This Row],[PtsSD]]*$D$1+Table2[[#This Row],[AstSD]]*$E$1+Table2[[#This Row],[StlSD]]*$F$1+Table2[[#This Row],[BlkSD]]*$G$1+Table2[[#This Row],[RbdSD]]*$H$1</f>
        <v>-0.33501188866955978</v>
      </c>
    </row>
    <row r="309" spans="1:14" x14ac:dyDescent="0.25">
      <c r="A309" s="3">
        <v>305</v>
      </c>
      <c r="B309" s="3" t="s">
        <v>892</v>
      </c>
      <c r="C309" s="3" t="s">
        <v>27</v>
      </c>
      <c r="D309" s="4">
        <v>5.2</v>
      </c>
      <c r="E309" s="4">
        <v>0.8</v>
      </c>
      <c r="F309" s="4">
        <v>0.5</v>
      </c>
      <c r="G309" s="4">
        <v>0.3</v>
      </c>
      <c r="H309" s="4">
        <v>3.8</v>
      </c>
      <c r="I309" s="6">
        <f>(Table2[[#This Row],[Pts]]-AVERAGE(Table2[Pts]))/_xlfn.STDEV.P(Table2[Pts])</f>
        <v>-0.53195443096220807</v>
      </c>
      <c r="J309" s="6">
        <f>(Table2[[#This Row],[Ast ]]-AVERAGE(Table2[Ast ]))/_xlfn.STDEV.P(Table2[Ast ])</f>
        <v>-0.58805958071957143</v>
      </c>
      <c r="K309" s="6">
        <f>(Table2[[#This Row],[Stl ]]-AVERAGE(Table2[Stl ]))/_xlfn.STDEV.P(Table2[Stl ])</f>
        <v>-0.34683058968360225</v>
      </c>
      <c r="L309" s="6">
        <f>(Table2[[#This Row],[Blk ]]-AVERAGE(Table2[Blk ]))/_xlfn.STDEV.P(Table2[Blk ])</f>
        <v>-0.1956420846316109</v>
      </c>
      <c r="M309" s="6">
        <f>(Table2[[#This Row],[Rbd]]-AVERAGE(Table2[Rbd]))/_xlfn.STDEV.P(Table2[Rbd])</f>
        <v>0.10605276335540215</v>
      </c>
      <c r="N309" s="6">
        <f>Table2[[#This Row],[PtsSD]]*$D$1+Table2[[#This Row],[AstSD]]*$E$1+Table2[[#This Row],[StlSD]]*$F$1+Table2[[#This Row],[BlkSD]]*$G$1+Table2[[#This Row],[RbdSD]]*$H$1</f>
        <v>-0.33735859390877826</v>
      </c>
    </row>
    <row r="310" spans="1:14" x14ac:dyDescent="0.25">
      <c r="A310" s="3">
        <v>306</v>
      </c>
      <c r="B310" s="3" t="s">
        <v>687</v>
      </c>
      <c r="C310" s="3" t="s">
        <v>37</v>
      </c>
      <c r="D310" s="4">
        <v>8.3000000000000007</v>
      </c>
      <c r="E310" s="4">
        <v>0.7</v>
      </c>
      <c r="F310" s="4">
        <v>0.5</v>
      </c>
      <c r="G310" s="4">
        <v>0.1</v>
      </c>
      <c r="H310" s="4">
        <v>2.7</v>
      </c>
      <c r="I310" s="6">
        <f>(Table2[[#This Row],[Pts]]-AVERAGE(Table2[Pts]))/_xlfn.STDEV.P(Table2[Pts])</f>
        <v>3.2296836930941535E-2</v>
      </c>
      <c r="J310" s="6">
        <f>(Table2[[#This Row],[Ast ]]-AVERAGE(Table2[Ast ]))/_xlfn.STDEV.P(Table2[Ast ])</f>
        <v>-0.64574006590976885</v>
      </c>
      <c r="K310" s="6">
        <f>(Table2[[#This Row],[Stl ]]-AVERAGE(Table2[Stl ]))/_xlfn.STDEV.P(Table2[Stl ])</f>
        <v>-0.34683058968360225</v>
      </c>
      <c r="L310" s="6">
        <f>(Table2[[#This Row],[Blk ]]-AVERAGE(Table2[Blk ]))/_xlfn.STDEV.P(Table2[Blk ])</f>
        <v>-0.64438756546496068</v>
      </c>
      <c r="M310" s="6">
        <f>(Table2[[#This Row],[Rbd]]-AVERAGE(Table2[Rbd]))/_xlfn.STDEV.P(Table2[Rbd])</f>
        <v>-0.34838710622451624</v>
      </c>
      <c r="N310" s="6">
        <f>Table2[[#This Row],[PtsSD]]*$D$1+Table2[[#This Row],[AstSD]]*$E$1+Table2[[#This Row],[StlSD]]*$F$1+Table2[[#This Row],[BlkSD]]*$G$1+Table2[[#This Row],[RbdSD]]*$H$1</f>
        <v>-0.33781910661985903</v>
      </c>
    </row>
    <row r="311" spans="1:14" x14ac:dyDescent="0.25">
      <c r="A311" s="3">
        <v>307</v>
      </c>
      <c r="B311" s="3" t="s">
        <v>708</v>
      </c>
      <c r="C311" s="3" t="s">
        <v>50</v>
      </c>
      <c r="D311" s="4">
        <v>7.2</v>
      </c>
      <c r="E311" s="4">
        <v>1.3</v>
      </c>
      <c r="F311" s="4">
        <v>0.3</v>
      </c>
      <c r="G311" s="4">
        <v>0.3</v>
      </c>
      <c r="H311" s="4">
        <v>2.6</v>
      </c>
      <c r="I311" s="6">
        <f>(Table2[[#This Row],[Pts]]-AVERAGE(Table2[Pts]))/_xlfn.STDEV.P(Table2[Pts])</f>
        <v>-0.1679213549021116</v>
      </c>
      <c r="J311" s="6">
        <f>(Table2[[#This Row],[Ast ]]-AVERAGE(Table2[Ast ]))/_xlfn.STDEV.P(Table2[Ast ])</f>
        <v>-0.29965715476858484</v>
      </c>
      <c r="K311" s="6">
        <f>(Table2[[#This Row],[Stl ]]-AVERAGE(Table2[Stl ]))/_xlfn.STDEV.P(Table2[Stl ])</f>
        <v>-0.81369967347110583</v>
      </c>
      <c r="L311" s="6">
        <f>(Table2[[#This Row],[Blk ]]-AVERAGE(Table2[Blk ]))/_xlfn.STDEV.P(Table2[Blk ])</f>
        <v>-0.1956420846316109</v>
      </c>
      <c r="M311" s="6">
        <f>(Table2[[#This Row],[Rbd]]-AVERAGE(Table2[Rbd]))/_xlfn.STDEV.P(Table2[Rbd])</f>
        <v>-0.38969982164087252</v>
      </c>
      <c r="N311" s="6">
        <f>Table2[[#This Row],[PtsSD]]*$D$1+Table2[[#This Row],[AstSD]]*$E$1+Table2[[#This Row],[StlSD]]*$F$1+Table2[[#This Row],[BlkSD]]*$G$1+Table2[[#This Row],[RbdSD]]*$H$1</f>
        <v>-0.3396490654679325</v>
      </c>
    </row>
    <row r="312" spans="1:14" x14ac:dyDescent="0.25">
      <c r="A312" s="3">
        <v>308</v>
      </c>
      <c r="B312" s="3" t="s">
        <v>722</v>
      </c>
      <c r="C312" s="3" t="s">
        <v>21</v>
      </c>
      <c r="D312" s="4">
        <v>6</v>
      </c>
      <c r="E312" s="4">
        <v>1.1000000000000001</v>
      </c>
      <c r="F312" s="4">
        <v>0.6</v>
      </c>
      <c r="G312" s="4">
        <v>0.3</v>
      </c>
      <c r="H312" s="4">
        <v>2.4</v>
      </c>
      <c r="I312" s="6">
        <f>(Table2[[#This Row],[Pts]]-AVERAGE(Table2[Pts]))/_xlfn.STDEV.P(Table2[Pts])</f>
        <v>-0.3863412005381695</v>
      </c>
      <c r="J312" s="6">
        <f>(Table2[[#This Row],[Ast ]]-AVERAGE(Table2[Ast ]))/_xlfn.STDEV.P(Table2[Ast ])</f>
        <v>-0.41501812514897946</v>
      </c>
      <c r="K312" s="6">
        <f>(Table2[[#This Row],[Stl ]]-AVERAGE(Table2[Stl ]))/_xlfn.STDEV.P(Table2[Stl ])</f>
        <v>-0.11339604778985048</v>
      </c>
      <c r="L312" s="6">
        <f>(Table2[[#This Row],[Blk ]]-AVERAGE(Table2[Blk ]))/_xlfn.STDEV.P(Table2[Blk ])</f>
        <v>-0.1956420846316109</v>
      </c>
      <c r="M312" s="6">
        <f>(Table2[[#This Row],[Rbd]]-AVERAGE(Table2[Rbd]))/_xlfn.STDEV.P(Table2[Rbd])</f>
        <v>-0.47232525247358509</v>
      </c>
      <c r="N312" s="6">
        <f>Table2[[#This Row],[PtsSD]]*$D$1+Table2[[#This Row],[AstSD]]*$E$1+Table2[[#This Row],[StlSD]]*$F$1+Table2[[#This Row],[BlkSD]]*$G$1+Table2[[#This Row],[RbdSD]]*$H$1</f>
        <v>-0.33972675554918297</v>
      </c>
    </row>
    <row r="313" spans="1:14" x14ac:dyDescent="0.25">
      <c r="A313" s="3">
        <v>309</v>
      </c>
      <c r="B313" s="3" t="s">
        <v>714</v>
      </c>
      <c r="C313" s="3" t="s">
        <v>41</v>
      </c>
      <c r="D313" s="4">
        <v>6.7</v>
      </c>
      <c r="E313" s="4">
        <v>2.2999999999999998</v>
      </c>
      <c r="F313" s="4">
        <v>0.5</v>
      </c>
      <c r="G313" s="4">
        <v>0.1</v>
      </c>
      <c r="H313" s="4">
        <v>1.5</v>
      </c>
      <c r="I313" s="6">
        <f>(Table2[[#This Row],[Pts]]-AVERAGE(Table2[Pts]))/_xlfn.STDEV.P(Table2[Pts])</f>
        <v>-0.2589296239171357</v>
      </c>
      <c r="J313" s="6">
        <f>(Table2[[#This Row],[Ast ]]-AVERAGE(Table2[Ast ]))/_xlfn.STDEV.P(Table2[Ast ])</f>
        <v>0.27714769713338827</v>
      </c>
      <c r="K313" s="6">
        <f>(Table2[[#This Row],[Stl ]]-AVERAGE(Table2[Stl ]))/_xlfn.STDEV.P(Table2[Stl ])</f>
        <v>-0.34683058968360225</v>
      </c>
      <c r="L313" s="6">
        <f>(Table2[[#This Row],[Blk ]]-AVERAGE(Table2[Blk ]))/_xlfn.STDEV.P(Table2[Blk ])</f>
        <v>-0.64438756546496068</v>
      </c>
      <c r="M313" s="6">
        <f>(Table2[[#This Row],[Rbd]]-AVERAGE(Table2[Rbd]))/_xlfn.STDEV.P(Table2[Rbd])</f>
        <v>-0.84413969122079113</v>
      </c>
      <c r="N313" s="6">
        <f>Table2[[#This Row],[PtsSD]]*$D$1+Table2[[#This Row],[AstSD]]*$E$1+Table2[[#This Row],[StlSD]]*$F$1+Table2[[#This Row],[BlkSD]]*$G$1+Table2[[#This Row],[RbdSD]]*$H$1</f>
        <v>-0.33976000926490568</v>
      </c>
    </row>
    <row r="314" spans="1:14" x14ac:dyDescent="0.25">
      <c r="A314" s="3">
        <v>310</v>
      </c>
      <c r="B314" s="3" t="s">
        <v>716</v>
      </c>
      <c r="C314" s="3" t="s">
        <v>95</v>
      </c>
      <c r="D314" s="4">
        <v>6.6</v>
      </c>
      <c r="E314" s="4">
        <v>0.5</v>
      </c>
      <c r="F314" s="4">
        <v>0.2</v>
      </c>
      <c r="G314" s="4">
        <v>0.3</v>
      </c>
      <c r="H314" s="4">
        <v>4.5</v>
      </c>
      <c r="I314" s="6">
        <f>(Table2[[#This Row],[Pts]]-AVERAGE(Table2[Pts]))/_xlfn.STDEV.P(Table2[Pts])</f>
        <v>-0.27713127772014062</v>
      </c>
      <c r="J314" s="6">
        <f>(Table2[[#This Row],[Ast ]]-AVERAGE(Table2[Ast ]))/_xlfn.STDEV.P(Table2[Ast ])</f>
        <v>-0.76110103629016346</v>
      </c>
      <c r="K314" s="6">
        <f>(Table2[[#This Row],[Stl ]]-AVERAGE(Table2[Stl ]))/_xlfn.STDEV.P(Table2[Stl ])</f>
        <v>-1.0471342153648575</v>
      </c>
      <c r="L314" s="6">
        <f>(Table2[[#This Row],[Blk ]]-AVERAGE(Table2[Blk ]))/_xlfn.STDEV.P(Table2[Blk ])</f>
        <v>-0.1956420846316109</v>
      </c>
      <c r="M314" s="6">
        <f>(Table2[[#This Row],[Rbd]]-AVERAGE(Table2[Rbd]))/_xlfn.STDEV.P(Table2[Rbd])</f>
        <v>0.39524177126989585</v>
      </c>
      <c r="N314" s="6">
        <f>Table2[[#This Row],[PtsSD]]*$D$1+Table2[[#This Row],[AstSD]]*$E$1+Table2[[#This Row],[StlSD]]*$F$1+Table2[[#This Row],[BlkSD]]*$G$1+Table2[[#This Row],[RbdSD]]*$H$1</f>
        <v>-0.34272768131956599</v>
      </c>
    </row>
    <row r="315" spans="1:14" x14ac:dyDescent="0.25">
      <c r="A315" s="3">
        <v>311</v>
      </c>
      <c r="B315" s="3" t="s">
        <v>931</v>
      </c>
      <c r="C315" s="3" t="s">
        <v>80</v>
      </c>
      <c r="D315" s="4">
        <v>4.2</v>
      </c>
      <c r="E315" s="4">
        <v>3.1</v>
      </c>
      <c r="F315" s="4">
        <v>0.8</v>
      </c>
      <c r="G315" s="4">
        <v>0</v>
      </c>
      <c r="H315" s="4">
        <v>1</v>
      </c>
      <c r="I315" s="6">
        <f>(Table2[[#This Row],[Pts]]-AVERAGE(Table2[Pts]))/_xlfn.STDEV.P(Table2[Pts])</f>
        <v>-0.71397096899225632</v>
      </c>
      <c r="J315" s="6">
        <f>(Table2[[#This Row],[Ast ]]-AVERAGE(Table2[Ast ]))/_xlfn.STDEV.P(Table2[Ast ])</f>
        <v>0.73859157865496705</v>
      </c>
      <c r="K315" s="6">
        <f>(Table2[[#This Row],[Stl ]]-AVERAGE(Table2[Stl ]))/_xlfn.STDEV.P(Table2[Stl ])</f>
        <v>0.35347303599765328</v>
      </c>
      <c r="L315" s="6">
        <f>(Table2[[#This Row],[Blk ]]-AVERAGE(Table2[Blk ]))/_xlfn.STDEV.P(Table2[Blk ])</f>
        <v>-0.86876030588163544</v>
      </c>
      <c r="M315" s="6">
        <f>(Table2[[#This Row],[Rbd]]-AVERAGE(Table2[Rbd]))/_xlfn.STDEV.P(Table2[Rbd])</f>
        <v>-1.0507032683025723</v>
      </c>
      <c r="N315" s="6">
        <f>Table2[[#This Row],[PtsSD]]*$D$1+Table2[[#This Row],[AstSD]]*$E$1+Table2[[#This Row],[StlSD]]*$F$1+Table2[[#This Row],[BlkSD]]*$G$1+Table2[[#This Row],[RbdSD]]*$H$1</f>
        <v>-0.35390671910979532</v>
      </c>
    </row>
    <row r="316" spans="1:14" x14ac:dyDescent="0.25">
      <c r="A316" s="3">
        <v>312</v>
      </c>
      <c r="B316" s="3" t="s">
        <v>953</v>
      </c>
      <c r="C316" s="3" t="s">
        <v>48</v>
      </c>
      <c r="D316" s="4">
        <v>3.6</v>
      </c>
      <c r="E316" s="4">
        <v>0.8</v>
      </c>
      <c r="F316" s="4">
        <v>0.2</v>
      </c>
      <c r="G316" s="4">
        <v>0.6</v>
      </c>
      <c r="H316" s="4">
        <v>4.7</v>
      </c>
      <c r="I316" s="6">
        <f>(Table2[[#This Row],[Pts]]-AVERAGE(Table2[Pts]))/_xlfn.STDEV.P(Table2[Pts])</f>
        <v>-0.82318089181028531</v>
      </c>
      <c r="J316" s="6">
        <f>(Table2[[#This Row],[Ast ]]-AVERAGE(Table2[Ast ]))/_xlfn.STDEV.P(Table2[Ast ])</f>
        <v>-0.58805958071957143</v>
      </c>
      <c r="K316" s="6">
        <f>(Table2[[#This Row],[Stl ]]-AVERAGE(Table2[Stl ]))/_xlfn.STDEV.P(Table2[Stl ])</f>
        <v>-1.0471342153648575</v>
      </c>
      <c r="L316" s="6">
        <f>(Table2[[#This Row],[Blk ]]-AVERAGE(Table2[Blk ]))/_xlfn.STDEV.P(Table2[Blk ])</f>
        <v>0.47747613661841365</v>
      </c>
      <c r="M316" s="6">
        <f>(Table2[[#This Row],[Rbd]]-AVERAGE(Table2[Rbd]))/_xlfn.STDEV.P(Table2[Rbd])</f>
        <v>0.47786720210260836</v>
      </c>
      <c r="N316" s="6">
        <f>Table2[[#This Row],[PtsSD]]*$D$1+Table2[[#This Row],[AstSD]]*$E$1+Table2[[#This Row],[StlSD]]*$F$1+Table2[[#This Row],[BlkSD]]*$G$1+Table2[[#This Row],[RbdSD]]*$H$1</f>
        <v>-0.35444145507844482</v>
      </c>
    </row>
    <row r="317" spans="1:14" x14ac:dyDescent="0.25">
      <c r="A317" s="3">
        <v>313</v>
      </c>
      <c r="B317" s="3" t="s">
        <v>866</v>
      </c>
      <c r="C317" s="3" t="s">
        <v>35</v>
      </c>
      <c r="D317" s="4">
        <v>5.9</v>
      </c>
      <c r="E317" s="4">
        <v>0.6</v>
      </c>
      <c r="F317" s="4">
        <v>0.2</v>
      </c>
      <c r="G317" s="4">
        <v>0.3</v>
      </c>
      <c r="H317" s="4">
        <v>4.5</v>
      </c>
      <c r="I317" s="6">
        <f>(Table2[[#This Row],[Pts]]-AVERAGE(Table2[Pts]))/_xlfn.STDEV.P(Table2[Pts])</f>
        <v>-0.40454285434117426</v>
      </c>
      <c r="J317" s="6">
        <f>(Table2[[#This Row],[Ast ]]-AVERAGE(Table2[Ast ]))/_xlfn.STDEV.P(Table2[Ast ])</f>
        <v>-0.70342055109996626</v>
      </c>
      <c r="K317" s="6">
        <f>(Table2[[#This Row],[Stl ]]-AVERAGE(Table2[Stl ]))/_xlfn.STDEV.P(Table2[Stl ])</f>
        <v>-1.0471342153648575</v>
      </c>
      <c r="L317" s="6">
        <f>(Table2[[#This Row],[Blk ]]-AVERAGE(Table2[Blk ]))/_xlfn.STDEV.P(Table2[Blk ])</f>
        <v>-0.1956420846316109</v>
      </c>
      <c r="M317" s="6">
        <f>(Table2[[#This Row],[Rbd]]-AVERAGE(Table2[Rbd]))/_xlfn.STDEV.P(Table2[Rbd])</f>
        <v>0.39524177126989585</v>
      </c>
      <c r="N317" s="6">
        <f>Table2[[#This Row],[PtsSD]]*$D$1+Table2[[#This Row],[AstSD]]*$E$1+Table2[[#This Row],[StlSD]]*$F$1+Table2[[#This Row],[BlkSD]]*$G$1+Table2[[#This Row],[RbdSD]]*$H$1</f>
        <v>-0.36941505726783663</v>
      </c>
    </row>
    <row r="318" spans="1:14" x14ac:dyDescent="0.25">
      <c r="A318" s="3">
        <v>314</v>
      </c>
      <c r="B318" s="3" t="s">
        <v>869</v>
      </c>
      <c r="C318" s="3" t="s">
        <v>86</v>
      </c>
      <c r="D318" s="4">
        <v>5.8</v>
      </c>
      <c r="E318" s="4">
        <v>1.2</v>
      </c>
      <c r="F318" s="4">
        <v>0.7</v>
      </c>
      <c r="G318" s="4">
        <v>0.2</v>
      </c>
      <c r="H318" s="4">
        <v>2</v>
      </c>
      <c r="I318" s="6">
        <f>(Table2[[#This Row],[Pts]]-AVERAGE(Table2[Pts]))/_xlfn.STDEV.P(Table2[Pts])</f>
        <v>-0.42274450814417919</v>
      </c>
      <c r="J318" s="6">
        <f>(Table2[[#This Row],[Ast ]]-AVERAGE(Table2[Ast ]))/_xlfn.STDEV.P(Table2[Ast ])</f>
        <v>-0.3573376399587822</v>
      </c>
      <c r="K318" s="6">
        <f>(Table2[[#This Row],[Stl ]]-AVERAGE(Table2[Stl ]))/_xlfn.STDEV.P(Table2[Stl ])</f>
        <v>0.12003849410390129</v>
      </c>
      <c r="L318" s="6">
        <f>(Table2[[#This Row],[Blk ]]-AVERAGE(Table2[Blk ]))/_xlfn.STDEV.P(Table2[Blk ])</f>
        <v>-0.42001482504828569</v>
      </c>
      <c r="M318" s="6">
        <f>(Table2[[#This Row],[Rbd]]-AVERAGE(Table2[Rbd]))/_xlfn.STDEV.P(Table2[Rbd])</f>
        <v>-0.63757611413900994</v>
      </c>
      <c r="N318" s="6">
        <f>Table2[[#This Row],[PtsSD]]*$D$1+Table2[[#This Row],[AstSD]]*$E$1+Table2[[#This Row],[StlSD]]*$F$1+Table2[[#This Row],[BlkSD]]*$G$1+Table2[[#This Row],[RbdSD]]*$H$1</f>
        <v>-0.37080255290446984</v>
      </c>
    </row>
    <row r="319" spans="1:14" x14ac:dyDescent="0.25">
      <c r="A319" s="3">
        <v>315</v>
      </c>
      <c r="B319" s="3" t="s">
        <v>830</v>
      </c>
      <c r="C319" s="3" t="s">
        <v>67</v>
      </c>
      <c r="D319" s="4">
        <v>7.8</v>
      </c>
      <c r="E319" s="4">
        <v>1.1000000000000001</v>
      </c>
      <c r="F319" s="4">
        <v>0.4</v>
      </c>
      <c r="G319" s="4">
        <v>0</v>
      </c>
      <c r="H319" s="4">
        <v>2.9</v>
      </c>
      <c r="I319" s="6">
        <f>(Table2[[#This Row],[Pts]]-AVERAGE(Table2[Pts]))/_xlfn.STDEV.P(Table2[Pts])</f>
        <v>-5.8711432084082742E-2</v>
      </c>
      <c r="J319" s="6">
        <f>(Table2[[#This Row],[Ast ]]-AVERAGE(Table2[Ast ]))/_xlfn.STDEV.P(Table2[Ast ])</f>
        <v>-0.41501812514897946</v>
      </c>
      <c r="K319" s="6">
        <f>(Table2[[#This Row],[Stl ]]-AVERAGE(Table2[Stl ]))/_xlfn.STDEV.P(Table2[Stl ])</f>
        <v>-0.58026513157735393</v>
      </c>
      <c r="L319" s="6">
        <f>(Table2[[#This Row],[Blk ]]-AVERAGE(Table2[Blk ]))/_xlfn.STDEV.P(Table2[Blk ])</f>
        <v>-0.86876030588163544</v>
      </c>
      <c r="M319" s="6">
        <f>(Table2[[#This Row],[Rbd]]-AVERAGE(Table2[Rbd]))/_xlfn.STDEV.P(Table2[Rbd])</f>
        <v>-0.2657616753918039</v>
      </c>
      <c r="N319" s="6">
        <f>Table2[[#This Row],[PtsSD]]*$D$1+Table2[[#This Row],[AstSD]]*$E$1+Table2[[#This Row],[StlSD]]*$F$1+Table2[[#This Row],[BlkSD]]*$G$1+Table2[[#This Row],[RbdSD]]*$H$1</f>
        <v>-0.37112320535222987</v>
      </c>
    </row>
    <row r="320" spans="1:14" x14ac:dyDescent="0.25">
      <c r="A320" s="3">
        <v>316</v>
      </c>
      <c r="B320" s="3" t="s">
        <v>954</v>
      </c>
      <c r="C320" s="3" t="s">
        <v>31</v>
      </c>
      <c r="D320" s="4">
        <v>3.6</v>
      </c>
      <c r="E320" s="4">
        <v>1</v>
      </c>
      <c r="F320" s="4">
        <v>1.2</v>
      </c>
      <c r="G320" s="4">
        <v>0.2</v>
      </c>
      <c r="H320" s="4">
        <v>1.6</v>
      </c>
      <c r="I320" s="6">
        <f>(Table2[[#This Row],[Pts]]-AVERAGE(Table2[Pts]))/_xlfn.STDEV.P(Table2[Pts])</f>
        <v>-0.82318089181028531</v>
      </c>
      <c r="J320" s="6">
        <f>(Table2[[#This Row],[Ast ]]-AVERAGE(Table2[Ast ]))/_xlfn.STDEV.P(Table2[Ast ])</f>
        <v>-0.47269861033917687</v>
      </c>
      <c r="K320" s="6">
        <f>(Table2[[#This Row],[Stl ]]-AVERAGE(Table2[Stl ]))/_xlfn.STDEV.P(Table2[Stl ])</f>
        <v>1.2872112035726604</v>
      </c>
      <c r="L320" s="6">
        <f>(Table2[[#This Row],[Blk ]]-AVERAGE(Table2[Blk ]))/_xlfn.STDEV.P(Table2[Blk ])</f>
        <v>-0.42001482504828569</v>
      </c>
      <c r="M320" s="6">
        <f>(Table2[[#This Row],[Rbd]]-AVERAGE(Table2[Rbd]))/_xlfn.STDEV.P(Table2[Rbd])</f>
        <v>-0.80282697580443485</v>
      </c>
      <c r="N320" s="6">
        <f>Table2[[#This Row],[PtsSD]]*$D$1+Table2[[#This Row],[AstSD]]*$E$1+Table2[[#This Row],[StlSD]]*$F$1+Table2[[#This Row],[BlkSD]]*$G$1+Table2[[#This Row],[RbdSD]]*$H$1</f>
        <v>-0.37197992799315172</v>
      </c>
    </row>
    <row r="321" spans="1:14" x14ac:dyDescent="0.25">
      <c r="A321" s="3">
        <v>317</v>
      </c>
      <c r="B321" s="3" t="s">
        <v>944</v>
      </c>
      <c r="C321" s="3" t="s">
        <v>76</v>
      </c>
      <c r="D321" s="4">
        <v>3.8</v>
      </c>
      <c r="E321" s="4">
        <v>3.8</v>
      </c>
      <c r="F321" s="4">
        <v>0.5</v>
      </c>
      <c r="G321" s="4">
        <v>0</v>
      </c>
      <c r="H321" s="4">
        <v>1.3</v>
      </c>
      <c r="I321" s="6">
        <f>(Table2[[#This Row],[Pts]]-AVERAGE(Table2[Pts]))/_xlfn.STDEV.P(Table2[Pts])</f>
        <v>-0.78677758420427568</v>
      </c>
      <c r="J321" s="6">
        <f>(Table2[[#This Row],[Ast ]]-AVERAGE(Table2[Ast ]))/_xlfn.STDEV.P(Table2[Ast ])</f>
        <v>1.1423549749863482</v>
      </c>
      <c r="K321" s="6">
        <f>(Table2[[#This Row],[Stl ]]-AVERAGE(Table2[Stl ]))/_xlfn.STDEV.P(Table2[Stl ])</f>
        <v>-0.34683058968360225</v>
      </c>
      <c r="L321" s="6">
        <f>(Table2[[#This Row],[Blk ]]-AVERAGE(Table2[Blk ]))/_xlfn.STDEV.P(Table2[Blk ])</f>
        <v>-0.86876030588163544</v>
      </c>
      <c r="M321" s="6">
        <f>(Table2[[#This Row],[Rbd]]-AVERAGE(Table2[Rbd]))/_xlfn.STDEV.P(Table2[Rbd])</f>
        <v>-0.92676512205350348</v>
      </c>
      <c r="N321" s="6">
        <f>Table2[[#This Row],[PtsSD]]*$D$1+Table2[[#This Row],[AstSD]]*$E$1+Table2[[#This Row],[StlSD]]*$F$1+Table2[[#This Row],[BlkSD]]*$G$1+Table2[[#This Row],[RbdSD]]*$H$1</f>
        <v>-0.37525393900949944</v>
      </c>
    </row>
    <row r="322" spans="1:14" x14ac:dyDescent="0.25">
      <c r="A322" s="3">
        <v>318</v>
      </c>
      <c r="B322" s="3" t="s">
        <v>838</v>
      </c>
      <c r="C322" s="3" t="s">
        <v>33</v>
      </c>
      <c r="D322" s="4">
        <v>7.1</v>
      </c>
      <c r="E322" s="4">
        <v>1.5</v>
      </c>
      <c r="F322" s="4">
        <v>0.6</v>
      </c>
      <c r="G322" s="4">
        <v>0.1</v>
      </c>
      <c r="H322" s="4">
        <v>1.4</v>
      </c>
      <c r="I322" s="6">
        <f>(Table2[[#This Row],[Pts]]-AVERAGE(Table2[Pts]))/_xlfn.STDEV.P(Table2[Pts])</f>
        <v>-0.18612300870511653</v>
      </c>
      <c r="J322" s="6">
        <f>(Table2[[#This Row],[Ast ]]-AVERAGE(Table2[Ast ]))/_xlfn.STDEV.P(Table2[Ast ])</f>
        <v>-0.1842961843881902</v>
      </c>
      <c r="K322" s="6">
        <f>(Table2[[#This Row],[Stl ]]-AVERAGE(Table2[Stl ]))/_xlfn.STDEV.P(Table2[Stl ])</f>
        <v>-0.11339604778985048</v>
      </c>
      <c r="L322" s="6">
        <f>(Table2[[#This Row],[Blk ]]-AVERAGE(Table2[Blk ]))/_xlfn.STDEV.P(Table2[Blk ])</f>
        <v>-0.64438756546496068</v>
      </c>
      <c r="M322" s="6">
        <f>(Table2[[#This Row],[Rbd]]-AVERAGE(Table2[Rbd]))/_xlfn.STDEV.P(Table2[Rbd])</f>
        <v>-0.88545240663714742</v>
      </c>
      <c r="N322" s="6">
        <f>Table2[[#This Row],[PtsSD]]*$D$1+Table2[[#This Row],[AstSD]]*$E$1+Table2[[#This Row],[StlSD]]*$F$1+Table2[[#This Row],[BlkSD]]*$G$1+Table2[[#This Row],[RbdSD]]*$H$1</f>
        <v>-0.38345416280482414</v>
      </c>
    </row>
    <row r="323" spans="1:14" x14ac:dyDescent="0.25">
      <c r="A323" s="3">
        <v>319</v>
      </c>
      <c r="B323" s="3" t="s">
        <v>921</v>
      </c>
      <c r="C323" s="3" t="s">
        <v>33</v>
      </c>
      <c r="D323" s="4">
        <v>4.4000000000000004</v>
      </c>
      <c r="E323" s="4">
        <v>0.2</v>
      </c>
      <c r="F323" s="4">
        <v>0.2</v>
      </c>
      <c r="G323" s="4">
        <v>0.9</v>
      </c>
      <c r="H323" s="4">
        <v>3.4</v>
      </c>
      <c r="I323" s="6">
        <f>(Table2[[#This Row],[Pts]]-AVERAGE(Table2[Pts]))/_xlfn.STDEV.P(Table2[Pts])</f>
        <v>-0.67756766138624658</v>
      </c>
      <c r="J323" s="6">
        <f>(Table2[[#This Row],[Ast ]]-AVERAGE(Table2[Ast ]))/_xlfn.STDEV.P(Table2[Ast ])</f>
        <v>-0.93414249186075549</v>
      </c>
      <c r="K323" s="6">
        <f>(Table2[[#This Row],[Stl ]]-AVERAGE(Table2[Stl ]))/_xlfn.STDEV.P(Table2[Stl ])</f>
        <v>-1.0471342153648575</v>
      </c>
      <c r="L323" s="6">
        <f>(Table2[[#This Row],[Blk ]]-AVERAGE(Table2[Blk ]))/_xlfn.STDEV.P(Table2[Blk ])</f>
        <v>1.1505943578684383</v>
      </c>
      <c r="M323" s="6">
        <f>(Table2[[#This Row],[Rbd]]-AVERAGE(Table2[Rbd]))/_xlfn.STDEV.P(Table2[Rbd])</f>
        <v>-5.9198098310022748E-2</v>
      </c>
      <c r="N323" s="6">
        <f>Table2[[#This Row],[PtsSD]]*$D$1+Table2[[#This Row],[AstSD]]*$E$1+Table2[[#This Row],[StlSD]]*$F$1+Table2[[#This Row],[BlkSD]]*$G$1+Table2[[#This Row],[RbdSD]]*$H$1</f>
        <v>-0.38641939507449252</v>
      </c>
    </row>
    <row r="324" spans="1:14" x14ac:dyDescent="0.25">
      <c r="A324" s="3">
        <v>320</v>
      </c>
      <c r="B324" s="3" t="s">
        <v>881</v>
      </c>
      <c r="C324" s="3" t="s">
        <v>23</v>
      </c>
      <c r="D324" s="4">
        <v>5.4</v>
      </c>
      <c r="E324" s="4">
        <v>0.9</v>
      </c>
      <c r="F324" s="4">
        <v>0.6</v>
      </c>
      <c r="G324" s="4">
        <v>0.3</v>
      </c>
      <c r="H324" s="4">
        <v>2.5</v>
      </c>
      <c r="I324" s="6">
        <f>(Table2[[#This Row],[Pts]]-AVERAGE(Table2[Pts]))/_xlfn.STDEV.P(Table2[Pts])</f>
        <v>-0.49555112335619839</v>
      </c>
      <c r="J324" s="6">
        <f>(Table2[[#This Row],[Ast ]]-AVERAGE(Table2[Ast ]))/_xlfn.STDEV.P(Table2[Ast ])</f>
        <v>-0.53037909552937412</v>
      </c>
      <c r="K324" s="6">
        <f>(Table2[[#This Row],[Stl ]]-AVERAGE(Table2[Stl ]))/_xlfn.STDEV.P(Table2[Stl ])</f>
        <v>-0.11339604778985048</v>
      </c>
      <c r="L324" s="6">
        <f>(Table2[[#This Row],[Blk ]]-AVERAGE(Table2[Blk ]))/_xlfn.STDEV.P(Table2[Blk ])</f>
        <v>-0.1956420846316109</v>
      </c>
      <c r="M324" s="6">
        <f>(Table2[[#This Row],[Rbd]]-AVERAGE(Table2[Rbd]))/_xlfn.STDEV.P(Table2[Rbd])</f>
        <v>-0.43101253705722881</v>
      </c>
      <c r="N324" s="6">
        <f>Table2[[#This Row],[PtsSD]]*$D$1+Table2[[#This Row],[AstSD]]*$E$1+Table2[[#This Row],[StlSD]]*$F$1+Table2[[#This Row],[BlkSD]]*$G$1+Table2[[#This Row],[RbdSD]]*$H$1</f>
        <v>-0.38729938338739933</v>
      </c>
    </row>
    <row r="325" spans="1:14" x14ac:dyDescent="0.25">
      <c r="A325" s="3">
        <v>321</v>
      </c>
      <c r="B325" s="3" t="s">
        <v>826</v>
      </c>
      <c r="C325" s="3" t="s">
        <v>55</v>
      </c>
      <c r="D325" s="4">
        <v>7.9</v>
      </c>
      <c r="E325" s="4">
        <v>0.8</v>
      </c>
      <c r="F325" s="4">
        <v>0.6</v>
      </c>
      <c r="G325" s="4">
        <v>0.1</v>
      </c>
      <c r="H325" s="4">
        <v>1.8</v>
      </c>
      <c r="I325" s="6">
        <f>(Table2[[#This Row],[Pts]]-AVERAGE(Table2[Pts]))/_xlfn.STDEV.P(Table2[Pts])</f>
        <v>-4.0509778281077824E-2</v>
      </c>
      <c r="J325" s="6">
        <f>(Table2[[#This Row],[Ast ]]-AVERAGE(Table2[Ast ]))/_xlfn.STDEV.P(Table2[Ast ])</f>
        <v>-0.58805958071957143</v>
      </c>
      <c r="K325" s="6">
        <f>(Table2[[#This Row],[Stl ]]-AVERAGE(Table2[Stl ]))/_xlfn.STDEV.P(Table2[Stl ])</f>
        <v>-0.11339604778985048</v>
      </c>
      <c r="L325" s="6">
        <f>(Table2[[#This Row],[Blk ]]-AVERAGE(Table2[Blk ]))/_xlfn.STDEV.P(Table2[Blk ])</f>
        <v>-0.64438756546496068</v>
      </c>
      <c r="M325" s="6">
        <f>(Table2[[#This Row],[Rbd]]-AVERAGE(Table2[Rbd]))/_xlfn.STDEV.P(Table2[Rbd])</f>
        <v>-0.7202015449717224</v>
      </c>
      <c r="N325" s="6">
        <f>Table2[[#This Row],[PtsSD]]*$D$1+Table2[[#This Row],[AstSD]]*$E$1+Table2[[#This Row],[StlSD]]*$F$1+Table2[[#This Row],[BlkSD]]*$G$1+Table2[[#This Row],[RbdSD]]*$H$1</f>
        <v>-0.38747270061080374</v>
      </c>
    </row>
    <row r="326" spans="1:14" x14ac:dyDescent="0.25">
      <c r="A326" s="3">
        <v>322</v>
      </c>
      <c r="B326" s="3" t="s">
        <v>733</v>
      </c>
      <c r="C326" s="3" t="s">
        <v>104</v>
      </c>
      <c r="D326" s="4">
        <v>4.8</v>
      </c>
      <c r="E326" s="4">
        <v>2.4</v>
      </c>
      <c r="F326" s="4">
        <v>0.5</v>
      </c>
      <c r="G326" s="4">
        <v>0.2</v>
      </c>
      <c r="H326" s="4">
        <v>1.6</v>
      </c>
      <c r="I326" s="6">
        <f>(Table2[[#This Row],[Pts]]-AVERAGE(Table2[Pts]))/_xlfn.STDEV.P(Table2[Pts])</f>
        <v>-0.60476104617422743</v>
      </c>
      <c r="J326" s="6">
        <f>(Table2[[#This Row],[Ast ]]-AVERAGE(Table2[Ast ]))/_xlfn.STDEV.P(Table2[Ast ])</f>
        <v>0.33482818232358569</v>
      </c>
      <c r="K326" s="6">
        <f>(Table2[[#This Row],[Stl ]]-AVERAGE(Table2[Stl ]))/_xlfn.STDEV.P(Table2[Stl ])</f>
        <v>-0.34683058968360225</v>
      </c>
      <c r="L326" s="6">
        <f>(Table2[[#This Row],[Blk ]]-AVERAGE(Table2[Blk ]))/_xlfn.STDEV.P(Table2[Blk ])</f>
        <v>-0.42001482504828569</v>
      </c>
      <c r="M326" s="6">
        <f>(Table2[[#This Row],[Rbd]]-AVERAGE(Table2[Rbd]))/_xlfn.STDEV.P(Table2[Rbd])</f>
        <v>-0.80282697580443485</v>
      </c>
      <c r="N326" s="6">
        <f>Table2[[#This Row],[PtsSD]]*$D$1+Table2[[#This Row],[AstSD]]*$E$1+Table2[[#This Row],[StlSD]]*$F$1+Table2[[#This Row],[BlkSD]]*$G$1+Table2[[#This Row],[RbdSD]]*$H$1</f>
        <v>-0.39005488475822125</v>
      </c>
    </row>
    <row r="327" spans="1:14" x14ac:dyDescent="0.25">
      <c r="A327" s="3">
        <v>323</v>
      </c>
      <c r="B327" s="3" t="s">
        <v>883</v>
      </c>
      <c r="C327" s="3" t="s">
        <v>67</v>
      </c>
      <c r="D327" s="4">
        <v>5.4</v>
      </c>
      <c r="E327" s="4">
        <v>2.8</v>
      </c>
      <c r="F327" s="4">
        <v>0.5</v>
      </c>
      <c r="G327" s="4">
        <v>0</v>
      </c>
      <c r="H327" s="4">
        <v>1.4</v>
      </c>
      <c r="I327" s="6">
        <f>(Table2[[#This Row],[Pts]]-AVERAGE(Table2[Pts]))/_xlfn.STDEV.P(Table2[Pts])</f>
        <v>-0.49555112335619839</v>
      </c>
      <c r="J327" s="6">
        <f>(Table2[[#This Row],[Ast ]]-AVERAGE(Table2[Ast ]))/_xlfn.STDEV.P(Table2[Ast ])</f>
        <v>0.56555012308437491</v>
      </c>
      <c r="K327" s="6">
        <f>(Table2[[#This Row],[Stl ]]-AVERAGE(Table2[Stl ]))/_xlfn.STDEV.P(Table2[Stl ])</f>
        <v>-0.34683058968360225</v>
      </c>
      <c r="L327" s="6">
        <f>(Table2[[#This Row],[Blk ]]-AVERAGE(Table2[Blk ]))/_xlfn.STDEV.P(Table2[Blk ])</f>
        <v>-0.86876030588163544</v>
      </c>
      <c r="M327" s="6">
        <f>(Table2[[#This Row],[Rbd]]-AVERAGE(Table2[Rbd]))/_xlfn.STDEV.P(Table2[Rbd])</f>
        <v>-0.88545240663714742</v>
      </c>
      <c r="N327" s="6">
        <f>Table2[[#This Row],[PtsSD]]*$D$1+Table2[[#This Row],[AstSD]]*$E$1+Table2[[#This Row],[StlSD]]*$F$1+Table2[[#This Row],[BlkSD]]*$G$1+Table2[[#This Row],[RbdSD]]*$H$1</f>
        <v>-0.39498442805219969</v>
      </c>
    </row>
    <row r="328" spans="1:14" x14ac:dyDescent="0.25">
      <c r="A328" s="3">
        <v>324</v>
      </c>
      <c r="B328" s="3" t="s">
        <v>874</v>
      </c>
      <c r="C328" s="3" t="s">
        <v>80</v>
      </c>
      <c r="D328" s="4">
        <v>5.7</v>
      </c>
      <c r="E328" s="4">
        <v>0.5</v>
      </c>
      <c r="F328" s="4">
        <v>0.9</v>
      </c>
      <c r="G328" s="4">
        <v>0.2</v>
      </c>
      <c r="H328" s="4">
        <v>1.9</v>
      </c>
      <c r="I328" s="6">
        <f>(Table2[[#This Row],[Pts]]-AVERAGE(Table2[Pts]))/_xlfn.STDEV.P(Table2[Pts])</f>
        <v>-0.44094616194718395</v>
      </c>
      <c r="J328" s="6">
        <f>(Table2[[#This Row],[Ast ]]-AVERAGE(Table2[Ast ]))/_xlfn.STDEV.P(Table2[Ast ])</f>
        <v>-0.76110103629016346</v>
      </c>
      <c r="K328" s="6">
        <f>(Table2[[#This Row],[Stl ]]-AVERAGE(Table2[Stl ]))/_xlfn.STDEV.P(Table2[Stl ])</f>
        <v>0.58690757789140502</v>
      </c>
      <c r="L328" s="6">
        <f>(Table2[[#This Row],[Blk ]]-AVERAGE(Table2[Blk ]))/_xlfn.STDEV.P(Table2[Blk ])</f>
        <v>-0.42001482504828569</v>
      </c>
      <c r="M328" s="6">
        <f>(Table2[[#This Row],[Rbd]]-AVERAGE(Table2[Rbd]))/_xlfn.STDEV.P(Table2[Rbd])</f>
        <v>-0.67888882955536622</v>
      </c>
      <c r="N328" s="6">
        <f>Table2[[#This Row],[PtsSD]]*$D$1+Table2[[#This Row],[AstSD]]*$E$1+Table2[[#This Row],[StlSD]]*$F$1+Table2[[#This Row],[BlkSD]]*$G$1+Table2[[#This Row],[RbdSD]]*$H$1</f>
        <v>-0.39524790882679317</v>
      </c>
    </row>
    <row r="329" spans="1:14" x14ac:dyDescent="0.25">
      <c r="A329" s="3">
        <v>325</v>
      </c>
      <c r="B329" s="3" t="s">
        <v>904</v>
      </c>
      <c r="C329" s="3" t="s">
        <v>48</v>
      </c>
      <c r="D329" s="4">
        <v>4.8</v>
      </c>
      <c r="E329" s="4">
        <v>3</v>
      </c>
      <c r="F329" s="4">
        <v>0.4</v>
      </c>
      <c r="G329" s="4">
        <v>0</v>
      </c>
      <c r="H329" s="4">
        <v>1.9</v>
      </c>
      <c r="I329" s="6">
        <f>(Table2[[#This Row],[Pts]]-AVERAGE(Table2[Pts]))/_xlfn.STDEV.P(Table2[Pts])</f>
        <v>-0.60476104617422743</v>
      </c>
      <c r="J329" s="6">
        <f>(Table2[[#This Row],[Ast ]]-AVERAGE(Table2[Ast ]))/_xlfn.STDEV.P(Table2[Ast ])</f>
        <v>0.68091109346476963</v>
      </c>
      <c r="K329" s="6">
        <f>(Table2[[#This Row],[Stl ]]-AVERAGE(Table2[Stl ]))/_xlfn.STDEV.P(Table2[Stl ])</f>
        <v>-0.58026513157735393</v>
      </c>
      <c r="L329" s="6">
        <f>(Table2[[#This Row],[Blk ]]-AVERAGE(Table2[Blk ]))/_xlfn.STDEV.P(Table2[Blk ])</f>
        <v>-0.86876030588163544</v>
      </c>
      <c r="M329" s="6">
        <f>(Table2[[#This Row],[Rbd]]-AVERAGE(Table2[Rbd]))/_xlfn.STDEV.P(Table2[Rbd])</f>
        <v>-0.67888882955536622</v>
      </c>
      <c r="N329" s="6">
        <f>Table2[[#This Row],[PtsSD]]*$D$1+Table2[[#This Row],[AstSD]]*$E$1+Table2[[#This Row],[StlSD]]*$F$1+Table2[[#This Row],[BlkSD]]*$G$1+Table2[[#This Row],[RbdSD]]*$H$1</f>
        <v>-0.39837767668923596</v>
      </c>
    </row>
    <row r="330" spans="1:14" x14ac:dyDescent="0.25">
      <c r="A330" s="3">
        <v>326</v>
      </c>
      <c r="B330" s="3" t="s">
        <v>958</v>
      </c>
      <c r="C330" s="3" t="s">
        <v>27</v>
      </c>
      <c r="D330" s="4">
        <v>3.5</v>
      </c>
      <c r="E330" s="4">
        <v>0.9</v>
      </c>
      <c r="F330" s="4">
        <v>0.2</v>
      </c>
      <c r="G330" s="4">
        <v>0.5</v>
      </c>
      <c r="H330" s="4">
        <v>4.5</v>
      </c>
      <c r="I330" s="6">
        <f>(Table2[[#This Row],[Pts]]-AVERAGE(Table2[Pts]))/_xlfn.STDEV.P(Table2[Pts])</f>
        <v>-0.84138254561329007</v>
      </c>
      <c r="J330" s="6">
        <f>(Table2[[#This Row],[Ast ]]-AVERAGE(Table2[Ast ]))/_xlfn.STDEV.P(Table2[Ast ])</f>
        <v>-0.53037909552937412</v>
      </c>
      <c r="K330" s="6">
        <f>(Table2[[#This Row],[Stl ]]-AVERAGE(Table2[Stl ]))/_xlfn.STDEV.P(Table2[Stl ])</f>
        <v>-1.0471342153648575</v>
      </c>
      <c r="L330" s="6">
        <f>(Table2[[#This Row],[Blk ]]-AVERAGE(Table2[Blk ]))/_xlfn.STDEV.P(Table2[Blk ])</f>
        <v>0.25310339620173883</v>
      </c>
      <c r="M330" s="6">
        <f>(Table2[[#This Row],[Rbd]]-AVERAGE(Table2[Rbd]))/_xlfn.STDEV.P(Table2[Rbd])</f>
        <v>0.39524177126989585</v>
      </c>
      <c r="N330" s="6">
        <f>Table2[[#This Row],[PtsSD]]*$D$1+Table2[[#This Row],[AstSD]]*$E$1+Table2[[#This Row],[StlSD]]*$F$1+Table2[[#This Row],[BlkSD]]*$G$1+Table2[[#This Row],[RbdSD]]*$H$1</f>
        <v>-0.39854685141035046</v>
      </c>
    </row>
    <row r="331" spans="1:14" x14ac:dyDescent="0.25">
      <c r="A331" s="3">
        <v>327</v>
      </c>
      <c r="B331" s="3" t="s">
        <v>902</v>
      </c>
      <c r="C331" s="3" t="s">
        <v>67</v>
      </c>
      <c r="D331" s="4">
        <v>4.9000000000000004</v>
      </c>
      <c r="E331" s="4">
        <v>0.6</v>
      </c>
      <c r="F331" s="4">
        <v>0.4</v>
      </c>
      <c r="G331" s="4">
        <v>0.5</v>
      </c>
      <c r="H331" s="4">
        <v>3</v>
      </c>
      <c r="I331" s="6">
        <f>(Table2[[#This Row],[Pts]]-AVERAGE(Table2[Pts]))/_xlfn.STDEV.P(Table2[Pts])</f>
        <v>-0.58655939237122245</v>
      </c>
      <c r="J331" s="6">
        <f>(Table2[[#This Row],[Ast ]]-AVERAGE(Table2[Ast ]))/_xlfn.STDEV.P(Table2[Ast ])</f>
        <v>-0.70342055109996626</v>
      </c>
      <c r="K331" s="6">
        <f>(Table2[[#This Row],[Stl ]]-AVERAGE(Table2[Stl ]))/_xlfn.STDEV.P(Table2[Stl ])</f>
        <v>-0.58026513157735393</v>
      </c>
      <c r="L331" s="6">
        <f>(Table2[[#This Row],[Blk ]]-AVERAGE(Table2[Blk ]))/_xlfn.STDEV.P(Table2[Blk ])</f>
        <v>0.25310339620173883</v>
      </c>
      <c r="M331" s="6">
        <f>(Table2[[#This Row],[Rbd]]-AVERAGE(Table2[Rbd]))/_xlfn.STDEV.P(Table2[Rbd])</f>
        <v>-0.22444895997544764</v>
      </c>
      <c r="N331" s="6">
        <f>Table2[[#This Row],[PtsSD]]*$D$1+Table2[[#This Row],[AstSD]]*$E$1+Table2[[#This Row],[StlSD]]*$F$1+Table2[[#This Row],[BlkSD]]*$G$1+Table2[[#This Row],[RbdSD]]*$H$1</f>
        <v>-0.41061598023279178</v>
      </c>
    </row>
    <row r="332" spans="1:14" x14ac:dyDescent="0.25">
      <c r="A332" s="3">
        <v>328</v>
      </c>
      <c r="B332" s="3" t="s">
        <v>731</v>
      </c>
      <c r="C332" s="3" t="s">
        <v>76</v>
      </c>
      <c r="D332" s="4">
        <v>5.2</v>
      </c>
      <c r="E332" s="4">
        <v>1</v>
      </c>
      <c r="F332" s="4">
        <v>0.5</v>
      </c>
      <c r="G332" s="4">
        <v>0.4</v>
      </c>
      <c r="H332" s="4">
        <v>2.2000000000000002</v>
      </c>
      <c r="I332" s="6">
        <f>(Table2[[#This Row],[Pts]]-AVERAGE(Table2[Pts]))/_xlfn.STDEV.P(Table2[Pts])</f>
        <v>-0.53195443096220807</v>
      </c>
      <c r="J332" s="6">
        <f>(Table2[[#This Row],[Ast ]]-AVERAGE(Table2[Ast ]))/_xlfn.STDEV.P(Table2[Ast ])</f>
        <v>-0.47269861033917687</v>
      </c>
      <c r="K332" s="6">
        <f>(Table2[[#This Row],[Stl ]]-AVERAGE(Table2[Stl ]))/_xlfn.STDEV.P(Table2[Stl ])</f>
        <v>-0.34683058968360225</v>
      </c>
      <c r="L332" s="6">
        <f>(Table2[[#This Row],[Blk ]]-AVERAGE(Table2[Blk ]))/_xlfn.STDEV.P(Table2[Blk ])</f>
        <v>2.8730655785064042E-2</v>
      </c>
      <c r="M332" s="6">
        <f>(Table2[[#This Row],[Rbd]]-AVERAGE(Table2[Rbd]))/_xlfn.STDEV.P(Table2[Rbd])</f>
        <v>-0.55495068330629738</v>
      </c>
      <c r="N332" s="6">
        <f>Table2[[#This Row],[PtsSD]]*$D$1+Table2[[#This Row],[AstSD]]*$E$1+Table2[[#This Row],[StlSD]]*$F$1+Table2[[#This Row],[BlkSD]]*$G$1+Table2[[#This Row],[RbdSD]]*$H$1</f>
        <v>-0.412831178102538</v>
      </c>
    </row>
    <row r="333" spans="1:14" x14ac:dyDescent="0.25">
      <c r="A333" s="3">
        <v>329</v>
      </c>
      <c r="B333" s="3" t="s">
        <v>709</v>
      </c>
      <c r="C333" s="3" t="s">
        <v>37</v>
      </c>
      <c r="D333" s="4">
        <v>7.2</v>
      </c>
      <c r="E333" s="4">
        <v>0.4</v>
      </c>
      <c r="F333" s="4">
        <v>0.2</v>
      </c>
      <c r="G333" s="4">
        <v>0.2</v>
      </c>
      <c r="H333" s="4">
        <v>3.8</v>
      </c>
      <c r="I333" s="6">
        <f>(Table2[[#This Row],[Pts]]-AVERAGE(Table2[Pts]))/_xlfn.STDEV.P(Table2[Pts])</f>
        <v>-0.1679213549021116</v>
      </c>
      <c r="J333" s="6">
        <f>(Table2[[#This Row],[Ast ]]-AVERAGE(Table2[Ast ]))/_xlfn.STDEV.P(Table2[Ast ])</f>
        <v>-0.81878152148036076</v>
      </c>
      <c r="K333" s="6">
        <f>(Table2[[#This Row],[Stl ]]-AVERAGE(Table2[Stl ]))/_xlfn.STDEV.P(Table2[Stl ])</f>
        <v>-1.0471342153648575</v>
      </c>
      <c r="L333" s="6">
        <f>(Table2[[#This Row],[Blk ]]-AVERAGE(Table2[Blk ]))/_xlfn.STDEV.P(Table2[Blk ])</f>
        <v>-0.42001482504828569</v>
      </c>
      <c r="M333" s="6">
        <f>(Table2[[#This Row],[Rbd]]-AVERAGE(Table2[Rbd]))/_xlfn.STDEV.P(Table2[Rbd])</f>
        <v>0.10605276335540215</v>
      </c>
      <c r="N333" s="6">
        <f>Table2[[#This Row],[PtsSD]]*$D$1+Table2[[#This Row],[AstSD]]*$E$1+Table2[[#This Row],[StlSD]]*$F$1+Table2[[#This Row],[BlkSD]]*$G$1+Table2[[#This Row],[RbdSD]]*$H$1</f>
        <v>-0.41299451415759669</v>
      </c>
    </row>
    <row r="334" spans="1:14" x14ac:dyDescent="0.25">
      <c r="A334" s="3">
        <v>330</v>
      </c>
      <c r="B334" s="3" t="s">
        <v>844</v>
      </c>
      <c r="C334" s="3" t="s">
        <v>35</v>
      </c>
      <c r="D334" s="4">
        <v>6.8</v>
      </c>
      <c r="E334" s="4">
        <v>1</v>
      </c>
      <c r="F334" s="4">
        <v>0.7</v>
      </c>
      <c r="G334" s="4">
        <v>0.1</v>
      </c>
      <c r="H334" s="4">
        <v>1.5</v>
      </c>
      <c r="I334" s="6">
        <f>(Table2[[#This Row],[Pts]]-AVERAGE(Table2[Pts]))/_xlfn.STDEV.P(Table2[Pts])</f>
        <v>-0.24072797011413097</v>
      </c>
      <c r="J334" s="6">
        <f>(Table2[[#This Row],[Ast ]]-AVERAGE(Table2[Ast ]))/_xlfn.STDEV.P(Table2[Ast ])</f>
        <v>-0.47269861033917687</v>
      </c>
      <c r="K334" s="6">
        <f>(Table2[[#This Row],[Stl ]]-AVERAGE(Table2[Stl ]))/_xlfn.STDEV.P(Table2[Stl ])</f>
        <v>0.12003849410390129</v>
      </c>
      <c r="L334" s="6">
        <f>(Table2[[#This Row],[Blk ]]-AVERAGE(Table2[Blk ]))/_xlfn.STDEV.P(Table2[Blk ])</f>
        <v>-0.64438756546496068</v>
      </c>
      <c r="M334" s="6">
        <f>(Table2[[#This Row],[Rbd]]-AVERAGE(Table2[Rbd]))/_xlfn.STDEV.P(Table2[Rbd])</f>
        <v>-0.84413969122079113</v>
      </c>
      <c r="N334" s="6">
        <f>Table2[[#This Row],[PtsSD]]*$D$1+Table2[[#This Row],[AstSD]]*$E$1+Table2[[#This Row],[StlSD]]*$F$1+Table2[[#This Row],[BlkSD]]*$G$1+Table2[[#This Row],[RbdSD]]*$H$1</f>
        <v>-0.4142384120503918</v>
      </c>
    </row>
    <row r="335" spans="1:14" x14ac:dyDescent="0.25">
      <c r="A335" s="3">
        <v>331</v>
      </c>
      <c r="B335" s="3" t="s">
        <v>724</v>
      </c>
      <c r="C335" s="3" t="s">
        <v>101</v>
      </c>
      <c r="D335" s="4">
        <v>5.9</v>
      </c>
      <c r="E335" s="4">
        <v>1</v>
      </c>
      <c r="F335" s="4">
        <v>0.6</v>
      </c>
      <c r="G335" s="4">
        <v>0.1</v>
      </c>
      <c r="H335" s="4">
        <v>2.5</v>
      </c>
      <c r="I335" s="6">
        <f>(Table2[[#This Row],[Pts]]-AVERAGE(Table2[Pts]))/_xlfn.STDEV.P(Table2[Pts])</f>
        <v>-0.40454285434117426</v>
      </c>
      <c r="J335" s="6">
        <f>(Table2[[#This Row],[Ast ]]-AVERAGE(Table2[Ast ]))/_xlfn.STDEV.P(Table2[Ast ])</f>
        <v>-0.47269861033917687</v>
      </c>
      <c r="K335" s="6">
        <f>(Table2[[#This Row],[Stl ]]-AVERAGE(Table2[Stl ]))/_xlfn.STDEV.P(Table2[Stl ])</f>
        <v>-0.11339604778985048</v>
      </c>
      <c r="L335" s="6">
        <f>(Table2[[#This Row],[Blk ]]-AVERAGE(Table2[Blk ]))/_xlfn.STDEV.P(Table2[Blk ])</f>
        <v>-0.64438756546496068</v>
      </c>
      <c r="M335" s="6">
        <f>(Table2[[#This Row],[Rbd]]-AVERAGE(Table2[Rbd]))/_xlfn.STDEV.P(Table2[Rbd])</f>
        <v>-0.43101253705722881</v>
      </c>
      <c r="N335" s="6">
        <f>Table2[[#This Row],[PtsSD]]*$D$1+Table2[[#This Row],[AstSD]]*$E$1+Table2[[#This Row],[StlSD]]*$F$1+Table2[[#This Row],[BlkSD]]*$G$1+Table2[[#This Row],[RbdSD]]*$H$1</f>
        <v>-0.41577262776985507</v>
      </c>
    </row>
    <row r="336" spans="1:14" x14ac:dyDescent="0.25">
      <c r="A336" s="3">
        <v>332</v>
      </c>
      <c r="B336" s="3" t="s">
        <v>871</v>
      </c>
      <c r="C336" s="3" t="s">
        <v>31</v>
      </c>
      <c r="D336" s="4">
        <v>5.7</v>
      </c>
      <c r="E336" s="4">
        <v>2.2999999999999998</v>
      </c>
      <c r="F336" s="4">
        <v>0.5</v>
      </c>
      <c r="G336" s="4">
        <v>0.1</v>
      </c>
      <c r="H336" s="4">
        <v>1.2</v>
      </c>
      <c r="I336" s="6">
        <f>(Table2[[#This Row],[Pts]]-AVERAGE(Table2[Pts]))/_xlfn.STDEV.P(Table2[Pts])</f>
        <v>-0.44094616194718395</v>
      </c>
      <c r="J336" s="6">
        <f>(Table2[[#This Row],[Ast ]]-AVERAGE(Table2[Ast ]))/_xlfn.STDEV.P(Table2[Ast ])</f>
        <v>0.27714769713338827</v>
      </c>
      <c r="K336" s="6">
        <f>(Table2[[#This Row],[Stl ]]-AVERAGE(Table2[Stl ]))/_xlfn.STDEV.P(Table2[Stl ])</f>
        <v>-0.34683058968360225</v>
      </c>
      <c r="L336" s="6">
        <f>(Table2[[#This Row],[Blk ]]-AVERAGE(Table2[Blk ]))/_xlfn.STDEV.P(Table2[Blk ])</f>
        <v>-0.64438756546496068</v>
      </c>
      <c r="M336" s="6">
        <f>(Table2[[#This Row],[Rbd]]-AVERAGE(Table2[Rbd]))/_xlfn.STDEV.P(Table2[Rbd])</f>
        <v>-0.96807783746985998</v>
      </c>
      <c r="N336" s="6">
        <f>Table2[[#This Row],[PtsSD]]*$D$1+Table2[[#This Row],[AstSD]]*$E$1+Table2[[#This Row],[StlSD]]*$F$1+Table2[[#This Row],[BlkSD]]*$G$1+Table2[[#This Row],[RbdSD]]*$H$1</f>
        <v>-0.41915259992373399</v>
      </c>
    </row>
    <row r="337" spans="1:14" x14ac:dyDescent="0.25">
      <c r="A337" s="3">
        <v>333</v>
      </c>
      <c r="B337" s="3" t="s">
        <v>911</v>
      </c>
      <c r="C337" s="3" t="s">
        <v>53</v>
      </c>
      <c r="D337" s="4">
        <v>4.5999999999999996</v>
      </c>
      <c r="E337" s="4">
        <v>0.8</v>
      </c>
      <c r="F337" s="4">
        <v>0.7</v>
      </c>
      <c r="G337" s="4">
        <v>0.3</v>
      </c>
      <c r="H337" s="4">
        <v>2.2999999999999998</v>
      </c>
      <c r="I337" s="6">
        <f>(Table2[[#This Row],[Pts]]-AVERAGE(Table2[Pts]))/_xlfn.STDEV.P(Table2[Pts])</f>
        <v>-0.64116435378023706</v>
      </c>
      <c r="J337" s="6">
        <f>(Table2[[#This Row],[Ast ]]-AVERAGE(Table2[Ast ]))/_xlfn.STDEV.P(Table2[Ast ])</f>
        <v>-0.58805958071957143</v>
      </c>
      <c r="K337" s="6">
        <f>(Table2[[#This Row],[Stl ]]-AVERAGE(Table2[Stl ]))/_xlfn.STDEV.P(Table2[Stl ])</f>
        <v>0.12003849410390129</v>
      </c>
      <c r="L337" s="6">
        <f>(Table2[[#This Row],[Blk ]]-AVERAGE(Table2[Blk ]))/_xlfn.STDEV.P(Table2[Blk ])</f>
        <v>-0.1956420846316109</v>
      </c>
      <c r="M337" s="6">
        <f>(Table2[[#This Row],[Rbd]]-AVERAGE(Table2[Rbd]))/_xlfn.STDEV.P(Table2[Rbd])</f>
        <v>-0.51363796788994132</v>
      </c>
      <c r="N337" s="6">
        <f>Table2[[#This Row],[PtsSD]]*$D$1+Table2[[#This Row],[AstSD]]*$E$1+Table2[[#This Row],[StlSD]]*$F$1+Table2[[#This Row],[BlkSD]]*$G$1+Table2[[#This Row],[RbdSD]]*$H$1</f>
        <v>-0.42402935443513012</v>
      </c>
    </row>
    <row r="338" spans="1:14" x14ac:dyDescent="0.25">
      <c r="A338" s="3">
        <v>334</v>
      </c>
      <c r="B338" s="3" t="s">
        <v>841</v>
      </c>
      <c r="C338" s="3" t="s">
        <v>95</v>
      </c>
      <c r="D338" s="4">
        <v>6.9</v>
      </c>
      <c r="E338" s="4">
        <v>1.7</v>
      </c>
      <c r="F338" s="4">
        <v>0.5</v>
      </c>
      <c r="G338" s="4">
        <v>0</v>
      </c>
      <c r="H338" s="4">
        <v>1.5</v>
      </c>
      <c r="I338" s="6">
        <f>(Table2[[#This Row],[Pts]]-AVERAGE(Table2[Pts]))/_xlfn.STDEV.P(Table2[Pts])</f>
        <v>-0.22252631631112604</v>
      </c>
      <c r="J338" s="6">
        <f>(Table2[[#This Row],[Ast ]]-AVERAGE(Table2[Ast ]))/_xlfn.STDEV.P(Table2[Ast ])</f>
        <v>-6.8935214007795592E-2</v>
      </c>
      <c r="K338" s="6">
        <f>(Table2[[#This Row],[Stl ]]-AVERAGE(Table2[Stl ]))/_xlfn.STDEV.P(Table2[Stl ])</f>
        <v>-0.34683058968360225</v>
      </c>
      <c r="L338" s="6">
        <f>(Table2[[#This Row],[Blk ]]-AVERAGE(Table2[Blk ]))/_xlfn.STDEV.P(Table2[Blk ])</f>
        <v>-0.86876030588163544</v>
      </c>
      <c r="M338" s="6">
        <f>(Table2[[#This Row],[Rbd]]-AVERAGE(Table2[Rbd]))/_xlfn.STDEV.P(Table2[Rbd])</f>
        <v>-0.84413969122079113</v>
      </c>
      <c r="N338" s="6">
        <f>Table2[[#This Row],[PtsSD]]*$D$1+Table2[[#This Row],[AstSD]]*$E$1+Table2[[#This Row],[StlSD]]*$F$1+Table2[[#This Row],[BlkSD]]*$G$1+Table2[[#This Row],[RbdSD]]*$H$1</f>
        <v>-0.4317115102738408</v>
      </c>
    </row>
    <row r="339" spans="1:14" x14ac:dyDescent="0.25">
      <c r="A339" s="3">
        <v>335</v>
      </c>
      <c r="B339" s="3" t="s">
        <v>990</v>
      </c>
      <c r="C339" s="3" t="s">
        <v>29</v>
      </c>
      <c r="D339" s="4">
        <v>2.7</v>
      </c>
      <c r="E339" s="4">
        <v>0.4</v>
      </c>
      <c r="F339" s="4">
        <v>0.6</v>
      </c>
      <c r="G339" s="4">
        <v>0.4</v>
      </c>
      <c r="H339" s="4">
        <v>4</v>
      </c>
      <c r="I339" s="6">
        <f>(Table2[[#This Row],[Pts]]-AVERAGE(Table2[Pts]))/_xlfn.STDEV.P(Table2[Pts])</f>
        <v>-0.98699577603732858</v>
      </c>
      <c r="J339" s="6">
        <f>(Table2[[#This Row],[Ast ]]-AVERAGE(Table2[Ast ]))/_xlfn.STDEV.P(Table2[Ast ])</f>
        <v>-0.81878152148036076</v>
      </c>
      <c r="K339" s="6">
        <f>(Table2[[#This Row],[Stl ]]-AVERAGE(Table2[Stl ]))/_xlfn.STDEV.P(Table2[Stl ])</f>
        <v>-0.11339604778985048</v>
      </c>
      <c r="L339" s="6">
        <f>(Table2[[#This Row],[Blk ]]-AVERAGE(Table2[Blk ]))/_xlfn.STDEV.P(Table2[Blk ])</f>
        <v>2.8730655785064042E-2</v>
      </c>
      <c r="M339" s="6">
        <f>(Table2[[#This Row],[Rbd]]-AVERAGE(Table2[Rbd]))/_xlfn.STDEV.P(Table2[Rbd])</f>
        <v>0.18867819418811468</v>
      </c>
      <c r="N339" s="6">
        <f>Table2[[#This Row],[PtsSD]]*$D$1+Table2[[#This Row],[AstSD]]*$E$1+Table2[[#This Row],[StlSD]]*$F$1+Table2[[#This Row],[BlkSD]]*$G$1+Table2[[#This Row],[RbdSD]]*$H$1</f>
        <v>-0.4348192070703657</v>
      </c>
    </row>
    <row r="340" spans="1:14" x14ac:dyDescent="0.25">
      <c r="A340" s="3">
        <v>336</v>
      </c>
      <c r="B340" s="3" t="s">
        <v>717</v>
      </c>
      <c r="C340" s="3" t="s">
        <v>101</v>
      </c>
      <c r="D340" s="4">
        <v>6.3</v>
      </c>
      <c r="E340" s="4">
        <v>0.8</v>
      </c>
      <c r="F340" s="4">
        <v>0.3</v>
      </c>
      <c r="G340" s="4">
        <v>0.2</v>
      </c>
      <c r="H340" s="4">
        <v>3.1</v>
      </c>
      <c r="I340" s="6">
        <f>(Table2[[#This Row],[Pts]]-AVERAGE(Table2[Pts]))/_xlfn.STDEV.P(Table2[Pts])</f>
        <v>-0.33173623912915506</v>
      </c>
      <c r="J340" s="6">
        <f>(Table2[[#This Row],[Ast ]]-AVERAGE(Table2[Ast ]))/_xlfn.STDEV.P(Table2[Ast ])</f>
        <v>-0.58805958071957143</v>
      </c>
      <c r="K340" s="6">
        <f>(Table2[[#This Row],[Stl ]]-AVERAGE(Table2[Stl ]))/_xlfn.STDEV.P(Table2[Stl ])</f>
        <v>-0.81369967347110583</v>
      </c>
      <c r="L340" s="6">
        <f>(Table2[[#This Row],[Blk ]]-AVERAGE(Table2[Blk ]))/_xlfn.STDEV.P(Table2[Blk ])</f>
        <v>-0.42001482504828569</v>
      </c>
      <c r="M340" s="6">
        <f>(Table2[[#This Row],[Rbd]]-AVERAGE(Table2[Rbd]))/_xlfn.STDEV.P(Table2[Rbd])</f>
        <v>-0.18313624455909136</v>
      </c>
      <c r="N340" s="6">
        <f>Table2[[#This Row],[PtsSD]]*$D$1+Table2[[#This Row],[AstSD]]*$E$1+Table2[[#This Row],[StlSD]]*$F$1+Table2[[#This Row],[BlkSD]]*$G$1+Table2[[#This Row],[RbdSD]]*$H$1</f>
        <v>-0.43881721157238784</v>
      </c>
    </row>
    <row r="341" spans="1:14" x14ac:dyDescent="0.25">
      <c r="A341" s="3">
        <v>337</v>
      </c>
      <c r="B341" s="3" t="s">
        <v>982</v>
      </c>
      <c r="C341" s="3" t="s">
        <v>67</v>
      </c>
      <c r="D341" s="4">
        <v>2.7</v>
      </c>
      <c r="E341" s="4">
        <v>0.6</v>
      </c>
      <c r="F341" s="4">
        <v>0.5</v>
      </c>
      <c r="G341" s="4">
        <v>0.7</v>
      </c>
      <c r="H341" s="4">
        <v>2.8</v>
      </c>
      <c r="I341" s="6">
        <f>(Table2[[#This Row],[Pts]]-AVERAGE(Table2[Pts]))/_xlfn.STDEV.P(Table2[Pts])</f>
        <v>-0.98699577603732858</v>
      </c>
      <c r="J341" s="6">
        <f>(Table2[[#This Row],[Ast ]]-AVERAGE(Table2[Ast ]))/_xlfn.STDEV.P(Table2[Ast ])</f>
        <v>-0.70342055109996626</v>
      </c>
      <c r="K341" s="6">
        <f>(Table2[[#This Row],[Stl ]]-AVERAGE(Table2[Stl ]))/_xlfn.STDEV.P(Table2[Stl ])</f>
        <v>-0.34683058968360225</v>
      </c>
      <c r="L341" s="6">
        <f>(Table2[[#This Row],[Blk ]]-AVERAGE(Table2[Blk ]))/_xlfn.STDEV.P(Table2[Blk ])</f>
        <v>0.70184887703508847</v>
      </c>
      <c r="M341" s="6">
        <f>(Table2[[#This Row],[Rbd]]-AVERAGE(Table2[Rbd]))/_xlfn.STDEV.P(Table2[Rbd])</f>
        <v>-0.30707439080816018</v>
      </c>
      <c r="N341" s="6">
        <f>Table2[[#This Row],[PtsSD]]*$D$1+Table2[[#This Row],[AstSD]]*$E$1+Table2[[#This Row],[StlSD]]*$F$1+Table2[[#This Row],[BlkSD]]*$G$1+Table2[[#This Row],[RbdSD]]*$H$1</f>
        <v>-0.44494497809010097</v>
      </c>
    </row>
    <row r="342" spans="1:14" x14ac:dyDescent="0.25">
      <c r="A342" s="3">
        <v>338</v>
      </c>
      <c r="B342" s="3" t="s">
        <v>917</v>
      </c>
      <c r="C342" s="3" t="s">
        <v>27</v>
      </c>
      <c r="D342" s="4">
        <v>4.5</v>
      </c>
      <c r="E342" s="4">
        <v>0.7</v>
      </c>
      <c r="F342" s="4">
        <v>0.2</v>
      </c>
      <c r="G342" s="4">
        <v>0.5</v>
      </c>
      <c r="H342" s="4">
        <v>3.5</v>
      </c>
      <c r="I342" s="6">
        <f>(Table2[[#This Row],[Pts]]-AVERAGE(Table2[Pts]))/_xlfn.STDEV.P(Table2[Pts])</f>
        <v>-0.65936600758324182</v>
      </c>
      <c r="J342" s="6">
        <f>(Table2[[#This Row],[Ast ]]-AVERAGE(Table2[Ast ]))/_xlfn.STDEV.P(Table2[Ast ])</f>
        <v>-0.64574006590976885</v>
      </c>
      <c r="K342" s="6">
        <f>(Table2[[#This Row],[Stl ]]-AVERAGE(Table2[Stl ]))/_xlfn.STDEV.P(Table2[Stl ])</f>
        <v>-1.0471342153648575</v>
      </c>
      <c r="L342" s="6">
        <f>(Table2[[#This Row],[Blk ]]-AVERAGE(Table2[Blk ]))/_xlfn.STDEV.P(Table2[Blk ])</f>
        <v>0.25310339620173883</v>
      </c>
      <c r="M342" s="6">
        <f>(Table2[[#This Row],[Rbd]]-AVERAGE(Table2[Rbd]))/_xlfn.STDEV.P(Table2[Rbd])</f>
        <v>-1.7885382893666479E-2</v>
      </c>
      <c r="N342" s="6">
        <f>Table2[[#This Row],[PtsSD]]*$D$1+Table2[[#This Row],[AstSD]]*$E$1+Table2[[#This Row],[StlSD]]*$F$1+Table2[[#This Row],[BlkSD]]*$G$1+Table2[[#This Row],[RbdSD]]*$H$1</f>
        <v>-0.44963951491012738</v>
      </c>
    </row>
    <row r="343" spans="1:14" x14ac:dyDescent="0.25">
      <c r="A343" s="3">
        <v>339</v>
      </c>
      <c r="B343" s="3" t="s">
        <v>853</v>
      </c>
      <c r="C343" s="3" t="s">
        <v>25</v>
      </c>
      <c r="D343" s="4">
        <v>6.3</v>
      </c>
      <c r="E343" s="4">
        <v>0.6</v>
      </c>
      <c r="F343" s="4">
        <v>0.4</v>
      </c>
      <c r="G343" s="4">
        <v>0.2</v>
      </c>
      <c r="H343" s="4">
        <v>2.7</v>
      </c>
      <c r="I343" s="6">
        <f>(Table2[[#This Row],[Pts]]-AVERAGE(Table2[Pts]))/_xlfn.STDEV.P(Table2[Pts])</f>
        <v>-0.33173623912915506</v>
      </c>
      <c r="J343" s="6">
        <f>(Table2[[#This Row],[Ast ]]-AVERAGE(Table2[Ast ]))/_xlfn.STDEV.P(Table2[Ast ])</f>
        <v>-0.70342055109996626</v>
      </c>
      <c r="K343" s="6">
        <f>(Table2[[#This Row],[Stl ]]-AVERAGE(Table2[Stl ]))/_xlfn.STDEV.P(Table2[Stl ])</f>
        <v>-0.58026513157735393</v>
      </c>
      <c r="L343" s="6">
        <f>(Table2[[#This Row],[Blk ]]-AVERAGE(Table2[Blk ]))/_xlfn.STDEV.P(Table2[Blk ])</f>
        <v>-0.42001482504828569</v>
      </c>
      <c r="M343" s="6">
        <f>(Table2[[#This Row],[Rbd]]-AVERAGE(Table2[Rbd]))/_xlfn.STDEV.P(Table2[Rbd])</f>
        <v>-0.34838710622451624</v>
      </c>
      <c r="N343" s="6">
        <f>Table2[[#This Row],[PtsSD]]*$D$1+Table2[[#This Row],[AstSD]]*$E$1+Table2[[#This Row],[StlSD]]*$F$1+Table2[[#This Row],[BlkSD]]*$G$1+Table2[[#This Row],[RbdSD]]*$H$1</f>
        <v>-0.45992439669748897</v>
      </c>
    </row>
    <row r="344" spans="1:14" x14ac:dyDescent="0.25">
      <c r="A344" s="3">
        <v>340</v>
      </c>
      <c r="B344" s="3" t="s">
        <v>900</v>
      </c>
      <c r="C344" s="3" t="s">
        <v>25</v>
      </c>
      <c r="D344" s="4">
        <v>5</v>
      </c>
      <c r="E344" s="4">
        <v>0.8</v>
      </c>
      <c r="F344" s="4">
        <v>0.4</v>
      </c>
      <c r="G344" s="4">
        <v>0.3</v>
      </c>
      <c r="H344" s="4">
        <v>2.8</v>
      </c>
      <c r="I344" s="6">
        <f>(Table2[[#This Row],[Pts]]-AVERAGE(Table2[Pts]))/_xlfn.STDEV.P(Table2[Pts])</f>
        <v>-0.5683577385682177</v>
      </c>
      <c r="J344" s="6">
        <f>(Table2[[#This Row],[Ast ]]-AVERAGE(Table2[Ast ]))/_xlfn.STDEV.P(Table2[Ast ])</f>
        <v>-0.58805958071957143</v>
      </c>
      <c r="K344" s="6">
        <f>(Table2[[#This Row],[Stl ]]-AVERAGE(Table2[Stl ]))/_xlfn.STDEV.P(Table2[Stl ])</f>
        <v>-0.58026513157735393</v>
      </c>
      <c r="L344" s="6">
        <f>(Table2[[#This Row],[Blk ]]-AVERAGE(Table2[Blk ]))/_xlfn.STDEV.P(Table2[Blk ])</f>
        <v>-0.1956420846316109</v>
      </c>
      <c r="M344" s="6">
        <f>(Table2[[#This Row],[Rbd]]-AVERAGE(Table2[Rbd]))/_xlfn.STDEV.P(Table2[Rbd])</f>
        <v>-0.30707439080816018</v>
      </c>
      <c r="N344" s="6">
        <f>Table2[[#This Row],[PtsSD]]*$D$1+Table2[[#This Row],[AstSD]]*$E$1+Table2[[#This Row],[StlSD]]*$F$1+Table2[[#This Row],[BlkSD]]*$G$1+Table2[[#This Row],[RbdSD]]*$H$1</f>
        <v>-0.46592019830735637</v>
      </c>
    </row>
    <row r="345" spans="1:14" x14ac:dyDescent="0.25">
      <c r="A345" s="3">
        <v>341</v>
      </c>
      <c r="B345" s="3" t="s">
        <v>720</v>
      </c>
      <c r="C345" s="3" t="s">
        <v>108</v>
      </c>
      <c r="D345" s="4">
        <v>6</v>
      </c>
      <c r="E345" s="4">
        <v>0.9</v>
      </c>
      <c r="F345" s="4">
        <v>0.4</v>
      </c>
      <c r="G345" s="4">
        <v>0.2</v>
      </c>
      <c r="H345" s="4">
        <v>2.4</v>
      </c>
      <c r="I345" s="6">
        <f>(Table2[[#This Row],[Pts]]-AVERAGE(Table2[Pts]))/_xlfn.STDEV.P(Table2[Pts])</f>
        <v>-0.3863412005381695</v>
      </c>
      <c r="J345" s="6">
        <f>(Table2[[#This Row],[Ast ]]-AVERAGE(Table2[Ast ]))/_xlfn.STDEV.P(Table2[Ast ])</f>
        <v>-0.53037909552937412</v>
      </c>
      <c r="K345" s="6">
        <f>(Table2[[#This Row],[Stl ]]-AVERAGE(Table2[Stl ]))/_xlfn.STDEV.P(Table2[Stl ])</f>
        <v>-0.58026513157735393</v>
      </c>
      <c r="L345" s="6">
        <f>(Table2[[#This Row],[Blk ]]-AVERAGE(Table2[Blk ]))/_xlfn.STDEV.P(Table2[Blk ])</f>
        <v>-0.42001482504828569</v>
      </c>
      <c r="M345" s="6">
        <f>(Table2[[#This Row],[Rbd]]-AVERAGE(Table2[Rbd]))/_xlfn.STDEV.P(Table2[Rbd])</f>
        <v>-0.47232525247358509</v>
      </c>
      <c r="N345" s="6">
        <f>Table2[[#This Row],[PtsSD]]*$D$1+Table2[[#This Row],[AstSD]]*$E$1+Table2[[#This Row],[StlSD]]*$F$1+Table2[[#This Row],[BlkSD]]*$G$1+Table2[[#This Row],[RbdSD]]*$H$1</f>
        <v>-0.46648522325588865</v>
      </c>
    </row>
    <row r="346" spans="1:14" x14ac:dyDescent="0.25">
      <c r="A346" s="3">
        <v>342</v>
      </c>
      <c r="B346" s="3" t="s">
        <v>999</v>
      </c>
      <c r="C346" s="3" t="s">
        <v>76</v>
      </c>
      <c r="D346" s="4">
        <v>2.2999999999999998</v>
      </c>
      <c r="E346" s="4">
        <v>0.7</v>
      </c>
      <c r="F346" s="4">
        <v>0.4</v>
      </c>
      <c r="G346" s="4">
        <v>0.4</v>
      </c>
      <c r="H346" s="4">
        <v>4.3</v>
      </c>
      <c r="I346" s="6">
        <f>(Table2[[#This Row],[Pts]]-AVERAGE(Table2[Pts]))/_xlfn.STDEV.P(Table2[Pts])</f>
        <v>-1.0598023912493479</v>
      </c>
      <c r="J346" s="6">
        <f>(Table2[[#This Row],[Ast ]]-AVERAGE(Table2[Ast ]))/_xlfn.STDEV.P(Table2[Ast ])</f>
        <v>-0.64574006590976885</v>
      </c>
      <c r="K346" s="6">
        <f>(Table2[[#This Row],[Stl ]]-AVERAGE(Table2[Stl ]))/_xlfn.STDEV.P(Table2[Stl ])</f>
        <v>-0.58026513157735393</v>
      </c>
      <c r="L346" s="6">
        <f>(Table2[[#This Row],[Blk ]]-AVERAGE(Table2[Blk ]))/_xlfn.STDEV.P(Table2[Blk ])</f>
        <v>2.8730655785064042E-2</v>
      </c>
      <c r="M346" s="6">
        <f>(Table2[[#This Row],[Rbd]]-AVERAGE(Table2[Rbd]))/_xlfn.STDEV.P(Table2[Rbd])</f>
        <v>0.31261634043718328</v>
      </c>
      <c r="N346" s="6">
        <f>Table2[[#This Row],[PtsSD]]*$D$1+Table2[[#This Row],[AstSD]]*$E$1+Table2[[#This Row],[StlSD]]*$F$1+Table2[[#This Row],[BlkSD]]*$G$1+Table2[[#This Row],[RbdSD]]*$H$1</f>
        <v>-0.46729563383816497</v>
      </c>
    </row>
    <row r="347" spans="1:14" x14ac:dyDescent="0.25">
      <c r="A347" s="3">
        <v>343</v>
      </c>
      <c r="B347" s="3" t="s">
        <v>956</v>
      </c>
      <c r="C347" s="3" t="s">
        <v>93</v>
      </c>
      <c r="D347" s="4">
        <v>3.5</v>
      </c>
      <c r="E347" s="4">
        <v>2.2999999999999998</v>
      </c>
      <c r="F347" s="4">
        <v>0.6</v>
      </c>
      <c r="G347" s="4">
        <v>0.1</v>
      </c>
      <c r="H347" s="4">
        <v>1.6</v>
      </c>
      <c r="I347" s="6">
        <f>(Table2[[#This Row],[Pts]]-AVERAGE(Table2[Pts]))/_xlfn.STDEV.P(Table2[Pts])</f>
        <v>-0.84138254561329007</v>
      </c>
      <c r="J347" s="6">
        <f>(Table2[[#This Row],[Ast ]]-AVERAGE(Table2[Ast ]))/_xlfn.STDEV.P(Table2[Ast ])</f>
        <v>0.27714769713338827</v>
      </c>
      <c r="K347" s="6">
        <f>(Table2[[#This Row],[Stl ]]-AVERAGE(Table2[Stl ]))/_xlfn.STDEV.P(Table2[Stl ])</f>
        <v>-0.11339604778985048</v>
      </c>
      <c r="L347" s="6">
        <f>(Table2[[#This Row],[Blk ]]-AVERAGE(Table2[Blk ]))/_xlfn.STDEV.P(Table2[Blk ])</f>
        <v>-0.64438756546496068</v>
      </c>
      <c r="M347" s="6">
        <f>(Table2[[#This Row],[Rbd]]-AVERAGE(Table2[Rbd]))/_xlfn.STDEV.P(Table2[Rbd])</f>
        <v>-0.80282697580443485</v>
      </c>
      <c r="N347" s="6">
        <f>Table2[[#This Row],[PtsSD]]*$D$1+Table2[[#This Row],[AstSD]]*$E$1+Table2[[#This Row],[StlSD]]*$F$1+Table2[[#This Row],[BlkSD]]*$G$1+Table2[[#This Row],[RbdSD]]*$H$1</f>
        <v>-0.47121816140641798</v>
      </c>
    </row>
    <row r="348" spans="1:14" x14ac:dyDescent="0.25">
      <c r="A348" s="3">
        <v>344</v>
      </c>
      <c r="B348" s="3" t="s">
        <v>880</v>
      </c>
      <c r="C348" s="3" t="s">
        <v>101</v>
      </c>
      <c r="D348" s="4">
        <v>5.4</v>
      </c>
      <c r="E348" s="4">
        <v>0.7</v>
      </c>
      <c r="F348" s="4">
        <v>0.4</v>
      </c>
      <c r="G348" s="4">
        <v>0.3</v>
      </c>
      <c r="H348" s="4">
        <v>2.6</v>
      </c>
      <c r="I348" s="6">
        <f>(Table2[[#This Row],[Pts]]-AVERAGE(Table2[Pts]))/_xlfn.STDEV.P(Table2[Pts])</f>
        <v>-0.49555112335619839</v>
      </c>
      <c r="J348" s="6">
        <f>(Table2[[#This Row],[Ast ]]-AVERAGE(Table2[Ast ]))/_xlfn.STDEV.P(Table2[Ast ])</f>
        <v>-0.64574006590976885</v>
      </c>
      <c r="K348" s="6">
        <f>(Table2[[#This Row],[Stl ]]-AVERAGE(Table2[Stl ]))/_xlfn.STDEV.P(Table2[Stl ])</f>
        <v>-0.58026513157735393</v>
      </c>
      <c r="L348" s="6">
        <f>(Table2[[#This Row],[Blk ]]-AVERAGE(Table2[Blk ]))/_xlfn.STDEV.P(Table2[Blk ])</f>
        <v>-0.1956420846316109</v>
      </c>
      <c r="M348" s="6">
        <f>(Table2[[#This Row],[Rbd]]-AVERAGE(Table2[Rbd]))/_xlfn.STDEV.P(Table2[Rbd])</f>
        <v>-0.38969982164087252</v>
      </c>
      <c r="N348" s="6">
        <f>Table2[[#This Row],[PtsSD]]*$D$1+Table2[[#This Row],[AstSD]]*$E$1+Table2[[#This Row],[StlSD]]*$F$1+Table2[[#This Row],[BlkSD]]*$G$1+Table2[[#This Row],[RbdSD]]*$H$1</f>
        <v>-0.47213939694833251</v>
      </c>
    </row>
    <row r="349" spans="1:14" x14ac:dyDescent="0.25">
      <c r="A349" s="3">
        <v>345</v>
      </c>
      <c r="B349" s="3" t="s">
        <v>929</v>
      </c>
      <c r="C349" s="3" t="s">
        <v>25</v>
      </c>
      <c r="D349" s="4">
        <v>4.2</v>
      </c>
      <c r="E349" s="4">
        <v>0.7</v>
      </c>
      <c r="F349" s="4">
        <v>0.3</v>
      </c>
      <c r="G349" s="4">
        <v>0.2</v>
      </c>
      <c r="H349" s="4">
        <v>4.2</v>
      </c>
      <c r="I349" s="6">
        <f>(Table2[[#This Row],[Pts]]-AVERAGE(Table2[Pts]))/_xlfn.STDEV.P(Table2[Pts])</f>
        <v>-0.71397096899225632</v>
      </c>
      <c r="J349" s="6">
        <f>(Table2[[#This Row],[Ast ]]-AVERAGE(Table2[Ast ]))/_xlfn.STDEV.P(Table2[Ast ])</f>
        <v>-0.64574006590976885</v>
      </c>
      <c r="K349" s="6">
        <f>(Table2[[#This Row],[Stl ]]-AVERAGE(Table2[Stl ]))/_xlfn.STDEV.P(Table2[Stl ])</f>
        <v>-0.81369967347110583</v>
      </c>
      <c r="L349" s="6">
        <f>(Table2[[#This Row],[Blk ]]-AVERAGE(Table2[Blk ]))/_xlfn.STDEV.P(Table2[Blk ])</f>
        <v>-0.42001482504828569</v>
      </c>
      <c r="M349" s="6">
        <f>(Table2[[#This Row],[Rbd]]-AVERAGE(Table2[Rbd]))/_xlfn.STDEV.P(Table2[Rbd])</f>
        <v>0.27130362502082722</v>
      </c>
      <c r="N349" s="6">
        <f>Table2[[#This Row],[PtsSD]]*$D$1+Table2[[#This Row],[AstSD]]*$E$1+Table2[[#This Row],[StlSD]]*$F$1+Table2[[#This Row],[BlkSD]]*$G$1+Table2[[#This Row],[RbdSD]]*$H$1</f>
        <v>-0.4741357536533739</v>
      </c>
    </row>
    <row r="350" spans="1:14" x14ac:dyDescent="0.25">
      <c r="A350" s="3">
        <v>346</v>
      </c>
      <c r="B350" s="3" t="s">
        <v>977</v>
      </c>
      <c r="C350" s="3" t="s">
        <v>101</v>
      </c>
      <c r="D350" s="4">
        <v>2.9</v>
      </c>
      <c r="E350" s="4">
        <v>0.8</v>
      </c>
      <c r="F350" s="4">
        <v>0.7</v>
      </c>
      <c r="G350" s="4">
        <v>0.5</v>
      </c>
      <c r="H350" s="4">
        <v>2</v>
      </c>
      <c r="I350" s="6">
        <f>(Table2[[#This Row],[Pts]]-AVERAGE(Table2[Pts]))/_xlfn.STDEV.P(Table2[Pts])</f>
        <v>-0.95059246843131895</v>
      </c>
      <c r="J350" s="6">
        <f>(Table2[[#This Row],[Ast ]]-AVERAGE(Table2[Ast ]))/_xlfn.STDEV.P(Table2[Ast ])</f>
        <v>-0.58805958071957143</v>
      </c>
      <c r="K350" s="6">
        <f>(Table2[[#This Row],[Stl ]]-AVERAGE(Table2[Stl ]))/_xlfn.STDEV.P(Table2[Stl ])</f>
        <v>0.12003849410390129</v>
      </c>
      <c r="L350" s="6">
        <f>(Table2[[#This Row],[Blk ]]-AVERAGE(Table2[Blk ]))/_xlfn.STDEV.P(Table2[Blk ])</f>
        <v>0.25310339620173883</v>
      </c>
      <c r="M350" s="6">
        <f>(Table2[[#This Row],[Rbd]]-AVERAGE(Table2[Rbd]))/_xlfn.STDEV.P(Table2[Rbd])</f>
        <v>-0.63757611413900994</v>
      </c>
      <c r="N350" s="6">
        <f>Table2[[#This Row],[PtsSD]]*$D$1+Table2[[#This Row],[AstSD]]*$E$1+Table2[[#This Row],[StlSD]]*$F$1+Table2[[#This Row],[BlkSD]]*$G$1+Table2[[#This Row],[RbdSD]]*$H$1</f>
        <v>-0.47433359595526592</v>
      </c>
    </row>
    <row r="351" spans="1:14" x14ac:dyDescent="0.25">
      <c r="A351" s="3">
        <v>347</v>
      </c>
      <c r="B351" s="3" t="s">
        <v>967</v>
      </c>
      <c r="C351" s="3" t="s">
        <v>41</v>
      </c>
      <c r="D351" s="4">
        <v>3.3</v>
      </c>
      <c r="E351" s="4">
        <v>0.3</v>
      </c>
      <c r="F351" s="4">
        <v>0.3</v>
      </c>
      <c r="G351" s="4">
        <v>0.7</v>
      </c>
      <c r="H351" s="4">
        <v>3.3</v>
      </c>
      <c r="I351" s="6">
        <f>(Table2[[#This Row],[Pts]]-AVERAGE(Table2[Pts]))/_xlfn.STDEV.P(Table2[Pts])</f>
        <v>-0.87778585321929969</v>
      </c>
      <c r="J351" s="6">
        <f>(Table2[[#This Row],[Ast ]]-AVERAGE(Table2[Ast ]))/_xlfn.STDEV.P(Table2[Ast ])</f>
        <v>-0.87646200667055807</v>
      </c>
      <c r="K351" s="6">
        <f>(Table2[[#This Row],[Stl ]]-AVERAGE(Table2[Stl ]))/_xlfn.STDEV.P(Table2[Stl ])</f>
        <v>-0.81369967347110583</v>
      </c>
      <c r="L351" s="6">
        <f>(Table2[[#This Row],[Blk ]]-AVERAGE(Table2[Blk ]))/_xlfn.STDEV.P(Table2[Blk ])</f>
        <v>0.70184887703508847</v>
      </c>
      <c r="M351" s="6">
        <f>(Table2[[#This Row],[Rbd]]-AVERAGE(Table2[Rbd]))/_xlfn.STDEV.P(Table2[Rbd])</f>
        <v>-0.10051081372637902</v>
      </c>
      <c r="N351" s="6">
        <f>Table2[[#This Row],[PtsSD]]*$D$1+Table2[[#This Row],[AstSD]]*$E$1+Table2[[#This Row],[StlSD]]*$F$1+Table2[[#This Row],[BlkSD]]*$G$1+Table2[[#This Row],[RbdSD]]*$H$1</f>
        <v>-0.4755079395105799</v>
      </c>
    </row>
    <row r="352" spans="1:14" x14ac:dyDescent="0.25">
      <c r="A352" s="3">
        <v>348</v>
      </c>
      <c r="B352" s="3" t="s">
        <v>941</v>
      </c>
      <c r="C352" s="3" t="s">
        <v>60</v>
      </c>
      <c r="D352" s="4">
        <v>3.9</v>
      </c>
      <c r="E352" s="4">
        <v>1.1000000000000001</v>
      </c>
      <c r="F352" s="4">
        <v>0.8</v>
      </c>
      <c r="G352" s="4">
        <v>0.2</v>
      </c>
      <c r="H352" s="4">
        <v>1.7</v>
      </c>
      <c r="I352" s="6">
        <f>(Table2[[#This Row],[Pts]]-AVERAGE(Table2[Pts]))/_xlfn.STDEV.P(Table2[Pts])</f>
        <v>-0.7685759304012707</v>
      </c>
      <c r="J352" s="6">
        <f>(Table2[[#This Row],[Ast ]]-AVERAGE(Table2[Ast ]))/_xlfn.STDEV.P(Table2[Ast ])</f>
        <v>-0.41501812514897946</v>
      </c>
      <c r="K352" s="6">
        <f>(Table2[[#This Row],[Stl ]]-AVERAGE(Table2[Stl ]))/_xlfn.STDEV.P(Table2[Stl ])</f>
        <v>0.35347303599765328</v>
      </c>
      <c r="L352" s="6">
        <f>(Table2[[#This Row],[Blk ]]-AVERAGE(Table2[Blk ]))/_xlfn.STDEV.P(Table2[Blk ])</f>
        <v>-0.42001482504828569</v>
      </c>
      <c r="M352" s="6">
        <f>(Table2[[#This Row],[Rbd]]-AVERAGE(Table2[Rbd]))/_xlfn.STDEV.P(Table2[Rbd])</f>
        <v>-0.76151426038807868</v>
      </c>
      <c r="N352" s="6">
        <f>Table2[[#This Row],[PtsSD]]*$D$1+Table2[[#This Row],[AstSD]]*$E$1+Table2[[#This Row],[StlSD]]*$F$1+Table2[[#This Row],[BlkSD]]*$G$1+Table2[[#This Row],[RbdSD]]*$H$1</f>
        <v>-0.47586052458538775</v>
      </c>
    </row>
    <row r="353" spans="1:14" x14ac:dyDescent="0.25">
      <c r="A353" s="3">
        <v>349</v>
      </c>
      <c r="B353" s="3" t="s">
        <v>873</v>
      </c>
      <c r="C353" s="3" t="s">
        <v>67</v>
      </c>
      <c r="D353" s="4">
        <v>5.7</v>
      </c>
      <c r="E353" s="4">
        <v>0.8</v>
      </c>
      <c r="F353" s="4">
        <v>0.3</v>
      </c>
      <c r="G353" s="4">
        <v>0.2</v>
      </c>
      <c r="H353" s="4">
        <v>3</v>
      </c>
      <c r="I353" s="6">
        <f>(Table2[[#This Row],[Pts]]-AVERAGE(Table2[Pts]))/_xlfn.STDEV.P(Table2[Pts])</f>
        <v>-0.44094616194718395</v>
      </c>
      <c r="J353" s="6">
        <f>(Table2[[#This Row],[Ast ]]-AVERAGE(Table2[Ast ]))/_xlfn.STDEV.P(Table2[Ast ])</f>
        <v>-0.58805958071957143</v>
      </c>
      <c r="K353" s="6">
        <f>(Table2[[#This Row],[Stl ]]-AVERAGE(Table2[Stl ]))/_xlfn.STDEV.P(Table2[Stl ])</f>
        <v>-0.81369967347110583</v>
      </c>
      <c r="L353" s="6">
        <f>(Table2[[#This Row],[Blk ]]-AVERAGE(Table2[Blk ]))/_xlfn.STDEV.P(Table2[Blk ])</f>
        <v>-0.42001482504828569</v>
      </c>
      <c r="M353" s="6">
        <f>(Table2[[#This Row],[Rbd]]-AVERAGE(Table2[Rbd]))/_xlfn.STDEV.P(Table2[Rbd])</f>
        <v>-0.22444895997544764</v>
      </c>
      <c r="N353" s="6">
        <f>Table2[[#This Row],[PtsSD]]*$D$1+Table2[[#This Row],[AstSD]]*$E$1+Table2[[#This Row],[StlSD]]*$F$1+Table2[[#This Row],[BlkSD]]*$G$1+Table2[[#This Row],[RbdSD]]*$H$1</f>
        <v>-0.47984273150106771</v>
      </c>
    </row>
    <row r="354" spans="1:14" x14ac:dyDescent="0.25">
      <c r="A354" s="3">
        <v>350</v>
      </c>
      <c r="B354" s="3" t="s">
        <v>914</v>
      </c>
      <c r="C354" s="3" t="s">
        <v>76</v>
      </c>
      <c r="D354" s="4">
        <v>4.5999999999999996</v>
      </c>
      <c r="E354" s="4">
        <v>0.1</v>
      </c>
      <c r="F354" s="4">
        <v>0.1</v>
      </c>
      <c r="G354" s="4">
        <v>0.9</v>
      </c>
      <c r="H354" s="4">
        <v>2.7</v>
      </c>
      <c r="I354" s="6">
        <f>(Table2[[#This Row],[Pts]]-AVERAGE(Table2[Pts]))/_xlfn.STDEV.P(Table2[Pts])</f>
        <v>-0.64116435378023706</v>
      </c>
      <c r="J354" s="6">
        <f>(Table2[[#This Row],[Ast ]]-AVERAGE(Table2[Ast ]))/_xlfn.STDEV.P(Table2[Ast ])</f>
        <v>-0.99182297705095268</v>
      </c>
      <c r="K354" s="6">
        <f>(Table2[[#This Row],[Stl ]]-AVERAGE(Table2[Stl ]))/_xlfn.STDEV.P(Table2[Stl ])</f>
        <v>-1.2805687572586095</v>
      </c>
      <c r="L354" s="6">
        <f>(Table2[[#This Row],[Blk ]]-AVERAGE(Table2[Blk ]))/_xlfn.STDEV.P(Table2[Blk ])</f>
        <v>1.1505943578684383</v>
      </c>
      <c r="M354" s="6">
        <f>(Table2[[#This Row],[Rbd]]-AVERAGE(Table2[Rbd]))/_xlfn.STDEV.P(Table2[Rbd])</f>
        <v>-0.34838710622451624</v>
      </c>
      <c r="N354" s="6">
        <f>Table2[[#This Row],[PtsSD]]*$D$1+Table2[[#This Row],[AstSD]]*$E$1+Table2[[#This Row],[StlSD]]*$F$1+Table2[[#This Row],[BlkSD]]*$G$1+Table2[[#This Row],[RbdSD]]*$H$1</f>
        <v>-0.47988748269769066</v>
      </c>
    </row>
    <row r="355" spans="1:14" x14ac:dyDescent="0.25">
      <c r="A355" s="3">
        <v>351</v>
      </c>
      <c r="B355" s="3" t="s">
        <v>912</v>
      </c>
      <c r="C355" s="3" t="s">
        <v>53</v>
      </c>
      <c r="D355" s="4">
        <v>4.5999999999999996</v>
      </c>
      <c r="E355" s="4">
        <v>1.4</v>
      </c>
      <c r="F355" s="4">
        <v>0.7</v>
      </c>
      <c r="G355" s="4">
        <v>0</v>
      </c>
      <c r="H355" s="4">
        <v>2</v>
      </c>
      <c r="I355" s="6">
        <f>(Table2[[#This Row],[Pts]]-AVERAGE(Table2[Pts]))/_xlfn.STDEV.P(Table2[Pts])</f>
        <v>-0.64116435378023706</v>
      </c>
      <c r="J355" s="6">
        <f>(Table2[[#This Row],[Ast ]]-AVERAGE(Table2[Ast ]))/_xlfn.STDEV.P(Table2[Ast ])</f>
        <v>-0.24197666957838759</v>
      </c>
      <c r="K355" s="6">
        <f>(Table2[[#This Row],[Stl ]]-AVERAGE(Table2[Stl ]))/_xlfn.STDEV.P(Table2[Stl ])</f>
        <v>0.12003849410390129</v>
      </c>
      <c r="L355" s="6">
        <f>(Table2[[#This Row],[Blk ]]-AVERAGE(Table2[Blk ]))/_xlfn.STDEV.P(Table2[Blk ])</f>
        <v>-0.86876030588163544</v>
      </c>
      <c r="M355" s="6">
        <f>(Table2[[#This Row],[Rbd]]-AVERAGE(Table2[Rbd]))/_xlfn.STDEV.P(Table2[Rbd])</f>
        <v>-0.63757611413900994</v>
      </c>
      <c r="N355" s="6">
        <f>Table2[[#This Row],[PtsSD]]*$D$1+Table2[[#This Row],[AstSD]]*$E$1+Table2[[#This Row],[StlSD]]*$F$1+Table2[[#This Row],[BlkSD]]*$G$1+Table2[[#This Row],[RbdSD]]*$H$1</f>
        <v>-0.48056813464421078</v>
      </c>
    </row>
    <row r="356" spans="1:14" x14ac:dyDescent="0.25">
      <c r="A356" s="3">
        <v>352</v>
      </c>
      <c r="B356" s="3" t="s">
        <v>878</v>
      </c>
      <c r="C356" s="3" t="s">
        <v>27</v>
      </c>
      <c r="D356" s="4">
        <v>5.5</v>
      </c>
      <c r="E356" s="4">
        <v>1</v>
      </c>
      <c r="F356" s="4">
        <v>0.8</v>
      </c>
      <c r="G356" s="4">
        <v>0</v>
      </c>
      <c r="H356" s="4">
        <v>1.5</v>
      </c>
      <c r="I356" s="6">
        <f>(Table2[[#This Row],[Pts]]-AVERAGE(Table2[Pts]))/_xlfn.STDEV.P(Table2[Pts])</f>
        <v>-0.47734946955319363</v>
      </c>
      <c r="J356" s="6">
        <f>(Table2[[#This Row],[Ast ]]-AVERAGE(Table2[Ast ]))/_xlfn.STDEV.P(Table2[Ast ])</f>
        <v>-0.47269861033917687</v>
      </c>
      <c r="K356" s="6">
        <f>(Table2[[#This Row],[Stl ]]-AVERAGE(Table2[Stl ]))/_xlfn.STDEV.P(Table2[Stl ])</f>
        <v>0.35347303599765328</v>
      </c>
      <c r="L356" s="6">
        <f>(Table2[[#This Row],[Blk ]]-AVERAGE(Table2[Blk ]))/_xlfn.STDEV.P(Table2[Blk ])</f>
        <v>-0.86876030588163544</v>
      </c>
      <c r="M356" s="6">
        <f>(Table2[[#This Row],[Rbd]]-AVERAGE(Table2[Rbd]))/_xlfn.STDEV.P(Table2[Rbd])</f>
        <v>-0.84413969122079113</v>
      </c>
      <c r="N356" s="6">
        <f>Table2[[#This Row],[PtsSD]]*$D$1+Table2[[#This Row],[AstSD]]*$E$1+Table2[[#This Row],[StlSD]]*$F$1+Table2[[#This Row],[BlkSD]]*$G$1+Table2[[#This Row],[RbdSD]]*$H$1</f>
        <v>-0.48386559166054899</v>
      </c>
    </row>
    <row r="357" spans="1:14" x14ac:dyDescent="0.25">
      <c r="A357" s="3">
        <v>353</v>
      </c>
      <c r="B357" s="3" t="s">
        <v>862</v>
      </c>
      <c r="C357" s="3" t="s">
        <v>55</v>
      </c>
      <c r="D357" s="4">
        <v>6.1</v>
      </c>
      <c r="E357" s="4">
        <v>0.6</v>
      </c>
      <c r="F357" s="4">
        <v>0.5</v>
      </c>
      <c r="G357" s="4">
        <v>0.2</v>
      </c>
      <c r="H357" s="4">
        <v>2.1</v>
      </c>
      <c r="I357" s="6">
        <f>(Table2[[#This Row],[Pts]]-AVERAGE(Table2[Pts]))/_xlfn.STDEV.P(Table2[Pts])</f>
        <v>-0.36813954673516475</v>
      </c>
      <c r="J357" s="6">
        <f>(Table2[[#This Row],[Ast ]]-AVERAGE(Table2[Ast ]))/_xlfn.STDEV.P(Table2[Ast ])</f>
        <v>-0.70342055109996626</v>
      </c>
      <c r="K357" s="6">
        <f>(Table2[[#This Row],[Stl ]]-AVERAGE(Table2[Stl ]))/_xlfn.STDEV.P(Table2[Stl ])</f>
        <v>-0.34683058968360225</v>
      </c>
      <c r="L357" s="6">
        <f>(Table2[[#This Row],[Blk ]]-AVERAGE(Table2[Blk ]))/_xlfn.STDEV.P(Table2[Blk ])</f>
        <v>-0.42001482504828569</v>
      </c>
      <c r="M357" s="6">
        <f>(Table2[[#This Row],[Rbd]]-AVERAGE(Table2[Rbd]))/_xlfn.STDEV.P(Table2[Rbd])</f>
        <v>-0.59626339872265366</v>
      </c>
      <c r="N357" s="6">
        <f>Table2[[#This Row],[PtsSD]]*$D$1+Table2[[#This Row],[AstSD]]*$E$1+Table2[[#This Row],[StlSD]]*$F$1+Table2[[#This Row],[BlkSD]]*$G$1+Table2[[#This Row],[RbdSD]]*$H$1</f>
        <v>-0.48540546619485658</v>
      </c>
    </row>
    <row r="358" spans="1:14" x14ac:dyDescent="0.25">
      <c r="A358" s="3">
        <v>354</v>
      </c>
      <c r="B358" s="3" t="s">
        <v>910</v>
      </c>
      <c r="C358" s="3" t="s">
        <v>31</v>
      </c>
      <c r="D358" s="4">
        <v>4.5999999999999996</v>
      </c>
      <c r="E358" s="4">
        <v>1.9</v>
      </c>
      <c r="F358" s="4">
        <v>0.6</v>
      </c>
      <c r="G358" s="4">
        <v>0.1</v>
      </c>
      <c r="H358" s="4">
        <v>1.2</v>
      </c>
      <c r="I358" s="6">
        <f>(Table2[[#This Row],[Pts]]-AVERAGE(Table2[Pts]))/_xlfn.STDEV.P(Table2[Pts])</f>
        <v>-0.64116435378023706</v>
      </c>
      <c r="J358" s="6">
        <f>(Table2[[#This Row],[Ast ]]-AVERAGE(Table2[Ast ]))/_xlfn.STDEV.P(Table2[Ast ])</f>
        <v>4.642575637259904E-2</v>
      </c>
      <c r="K358" s="6">
        <f>(Table2[[#This Row],[Stl ]]-AVERAGE(Table2[Stl ]))/_xlfn.STDEV.P(Table2[Stl ])</f>
        <v>-0.11339604778985048</v>
      </c>
      <c r="L358" s="6">
        <f>(Table2[[#This Row],[Blk ]]-AVERAGE(Table2[Blk ]))/_xlfn.STDEV.P(Table2[Blk ])</f>
        <v>-0.64438756546496068</v>
      </c>
      <c r="M358" s="6">
        <f>(Table2[[#This Row],[Rbd]]-AVERAGE(Table2[Rbd]))/_xlfn.STDEV.P(Table2[Rbd])</f>
        <v>-0.96807783746985998</v>
      </c>
      <c r="N358" s="6">
        <f>Table2[[#This Row],[PtsSD]]*$D$1+Table2[[#This Row],[AstSD]]*$E$1+Table2[[#This Row],[StlSD]]*$F$1+Table2[[#This Row],[BlkSD]]*$G$1+Table2[[#This Row],[RbdSD]]*$H$1</f>
        <v>-0.49034726434174497</v>
      </c>
    </row>
    <row r="359" spans="1:14" x14ac:dyDescent="0.25">
      <c r="A359" s="3">
        <v>355</v>
      </c>
      <c r="B359" s="3" t="s">
        <v>852</v>
      </c>
      <c r="C359" s="3" t="s">
        <v>21</v>
      </c>
      <c r="D359" s="4">
        <v>6.3</v>
      </c>
      <c r="E359" s="4">
        <v>0.9</v>
      </c>
      <c r="F359" s="4">
        <v>0.4</v>
      </c>
      <c r="G359" s="4">
        <v>0.1</v>
      </c>
      <c r="H359" s="4">
        <v>2.2999999999999998</v>
      </c>
      <c r="I359" s="6">
        <f>(Table2[[#This Row],[Pts]]-AVERAGE(Table2[Pts]))/_xlfn.STDEV.P(Table2[Pts])</f>
        <v>-0.33173623912915506</v>
      </c>
      <c r="J359" s="6">
        <f>(Table2[[#This Row],[Ast ]]-AVERAGE(Table2[Ast ]))/_xlfn.STDEV.P(Table2[Ast ])</f>
        <v>-0.53037909552937412</v>
      </c>
      <c r="K359" s="6">
        <f>(Table2[[#This Row],[Stl ]]-AVERAGE(Table2[Stl ]))/_xlfn.STDEV.P(Table2[Stl ])</f>
        <v>-0.58026513157735393</v>
      </c>
      <c r="L359" s="6">
        <f>(Table2[[#This Row],[Blk ]]-AVERAGE(Table2[Blk ]))/_xlfn.STDEV.P(Table2[Blk ])</f>
        <v>-0.64438756546496068</v>
      </c>
      <c r="M359" s="6">
        <f>(Table2[[#This Row],[Rbd]]-AVERAGE(Table2[Rbd]))/_xlfn.STDEV.P(Table2[Rbd])</f>
        <v>-0.51363796788994132</v>
      </c>
      <c r="N359" s="6">
        <f>Table2[[#This Row],[PtsSD]]*$D$1+Table2[[#This Row],[AstSD]]*$E$1+Table2[[#This Row],[StlSD]]*$F$1+Table2[[#This Row],[BlkSD]]*$G$1+Table2[[#This Row],[RbdSD]]*$H$1</f>
        <v>-0.49202218897895683</v>
      </c>
    </row>
    <row r="360" spans="1:14" x14ac:dyDescent="0.25">
      <c r="A360" s="3">
        <v>356</v>
      </c>
      <c r="B360" s="3" t="s">
        <v>867</v>
      </c>
      <c r="C360" s="3" t="s">
        <v>72</v>
      </c>
      <c r="D360" s="4">
        <v>5.9</v>
      </c>
      <c r="E360" s="4">
        <v>1.3</v>
      </c>
      <c r="F360" s="4">
        <v>0.5</v>
      </c>
      <c r="G360" s="4">
        <v>0.1</v>
      </c>
      <c r="H360" s="4">
        <v>1.5</v>
      </c>
      <c r="I360" s="6">
        <f>(Table2[[#This Row],[Pts]]-AVERAGE(Table2[Pts]))/_xlfn.STDEV.P(Table2[Pts])</f>
        <v>-0.40454285434117426</v>
      </c>
      <c r="J360" s="6">
        <f>(Table2[[#This Row],[Ast ]]-AVERAGE(Table2[Ast ]))/_xlfn.STDEV.P(Table2[Ast ])</f>
        <v>-0.29965715476858484</v>
      </c>
      <c r="K360" s="6">
        <f>(Table2[[#This Row],[Stl ]]-AVERAGE(Table2[Stl ]))/_xlfn.STDEV.P(Table2[Stl ])</f>
        <v>-0.34683058968360225</v>
      </c>
      <c r="L360" s="6">
        <f>(Table2[[#This Row],[Blk ]]-AVERAGE(Table2[Blk ]))/_xlfn.STDEV.P(Table2[Blk ])</f>
        <v>-0.64438756546496068</v>
      </c>
      <c r="M360" s="6">
        <f>(Table2[[#This Row],[Rbd]]-AVERAGE(Table2[Rbd]))/_xlfn.STDEV.P(Table2[Rbd])</f>
        <v>-0.84413969122079113</v>
      </c>
      <c r="N360" s="6">
        <f>Table2[[#This Row],[PtsSD]]*$D$1+Table2[[#This Row],[AstSD]]*$E$1+Table2[[#This Row],[StlSD]]*$F$1+Table2[[#This Row],[BlkSD]]*$G$1+Table2[[#This Row],[RbdSD]]*$H$1</f>
        <v>-0.49880494877251191</v>
      </c>
    </row>
    <row r="361" spans="1:14" x14ac:dyDescent="0.25">
      <c r="A361" s="3">
        <v>357</v>
      </c>
      <c r="B361" s="3" t="s">
        <v>877</v>
      </c>
      <c r="C361" s="3" t="s">
        <v>41</v>
      </c>
      <c r="D361" s="4">
        <v>5.6</v>
      </c>
      <c r="E361" s="4">
        <v>0.5</v>
      </c>
      <c r="F361" s="4">
        <v>0.5</v>
      </c>
      <c r="G361" s="4">
        <v>0.3</v>
      </c>
      <c r="H361" s="4">
        <v>2</v>
      </c>
      <c r="I361" s="6">
        <f>(Table2[[#This Row],[Pts]]-AVERAGE(Table2[Pts]))/_xlfn.STDEV.P(Table2[Pts])</f>
        <v>-0.45914781575018887</v>
      </c>
      <c r="J361" s="6">
        <f>(Table2[[#This Row],[Ast ]]-AVERAGE(Table2[Ast ]))/_xlfn.STDEV.P(Table2[Ast ])</f>
        <v>-0.76110103629016346</v>
      </c>
      <c r="K361" s="6">
        <f>(Table2[[#This Row],[Stl ]]-AVERAGE(Table2[Stl ]))/_xlfn.STDEV.P(Table2[Stl ])</f>
        <v>-0.34683058968360225</v>
      </c>
      <c r="L361" s="6">
        <f>(Table2[[#This Row],[Blk ]]-AVERAGE(Table2[Blk ]))/_xlfn.STDEV.P(Table2[Blk ])</f>
        <v>-0.1956420846316109</v>
      </c>
      <c r="M361" s="6">
        <f>(Table2[[#This Row],[Rbd]]-AVERAGE(Table2[Rbd]))/_xlfn.STDEV.P(Table2[Rbd])</f>
        <v>-0.63757611413900994</v>
      </c>
      <c r="N361" s="6">
        <f>Table2[[#This Row],[PtsSD]]*$D$1+Table2[[#This Row],[AstSD]]*$E$1+Table2[[#This Row],[StlSD]]*$F$1+Table2[[#This Row],[BlkSD]]*$G$1+Table2[[#This Row],[RbdSD]]*$H$1</f>
        <v>-0.49885067595817334</v>
      </c>
    </row>
    <row r="362" spans="1:14" x14ac:dyDescent="0.25">
      <c r="A362" s="3">
        <v>358</v>
      </c>
      <c r="B362" s="3" t="s">
        <v>908</v>
      </c>
      <c r="C362" s="3" t="s">
        <v>101</v>
      </c>
      <c r="D362" s="4">
        <v>4.7</v>
      </c>
      <c r="E362" s="4">
        <v>2.9</v>
      </c>
      <c r="F362" s="4">
        <v>0.4</v>
      </c>
      <c r="G362" s="4">
        <v>0</v>
      </c>
      <c r="H362" s="4">
        <v>0.8</v>
      </c>
      <c r="I362" s="6">
        <f>(Table2[[#This Row],[Pts]]-AVERAGE(Table2[Pts]))/_xlfn.STDEV.P(Table2[Pts])</f>
        <v>-0.62296269997723219</v>
      </c>
      <c r="J362" s="6">
        <f>(Table2[[#This Row],[Ast ]]-AVERAGE(Table2[Ast ]))/_xlfn.STDEV.P(Table2[Ast ])</f>
        <v>0.62323060827457233</v>
      </c>
      <c r="K362" s="6">
        <f>(Table2[[#This Row],[Stl ]]-AVERAGE(Table2[Stl ]))/_xlfn.STDEV.P(Table2[Stl ])</f>
        <v>-0.58026513157735393</v>
      </c>
      <c r="L362" s="6">
        <f>(Table2[[#This Row],[Blk ]]-AVERAGE(Table2[Blk ]))/_xlfn.STDEV.P(Table2[Blk ])</f>
        <v>-0.86876030588163544</v>
      </c>
      <c r="M362" s="6">
        <f>(Table2[[#This Row],[Rbd]]-AVERAGE(Table2[Rbd]))/_xlfn.STDEV.P(Table2[Rbd])</f>
        <v>-1.1333286991352847</v>
      </c>
      <c r="N362" s="6">
        <f>Table2[[#This Row],[PtsSD]]*$D$1+Table2[[#This Row],[AstSD]]*$E$1+Table2[[#This Row],[StlSD]]*$F$1+Table2[[#This Row],[BlkSD]]*$G$1+Table2[[#This Row],[RbdSD]]*$H$1</f>
        <v>-0.50626224378416051</v>
      </c>
    </row>
    <row r="363" spans="1:14" x14ac:dyDescent="0.25">
      <c r="A363" s="3">
        <v>359</v>
      </c>
      <c r="B363" s="3" t="s">
        <v>981</v>
      </c>
      <c r="C363" s="3" t="s">
        <v>37</v>
      </c>
      <c r="D363" s="4">
        <v>2.7</v>
      </c>
      <c r="E363" s="4">
        <v>3</v>
      </c>
      <c r="F363" s="4">
        <v>0.7</v>
      </c>
      <c r="G363" s="4">
        <v>0</v>
      </c>
      <c r="H363" s="4">
        <v>0.7</v>
      </c>
      <c r="I363" s="6">
        <f>(Table2[[#This Row],[Pts]]-AVERAGE(Table2[Pts]))/_xlfn.STDEV.P(Table2[Pts])</f>
        <v>-0.98699577603732858</v>
      </c>
      <c r="J363" s="6">
        <f>(Table2[[#This Row],[Ast ]]-AVERAGE(Table2[Ast ]))/_xlfn.STDEV.P(Table2[Ast ])</f>
        <v>0.68091109346476963</v>
      </c>
      <c r="K363" s="6">
        <f>(Table2[[#This Row],[Stl ]]-AVERAGE(Table2[Stl ]))/_xlfn.STDEV.P(Table2[Stl ])</f>
        <v>0.12003849410390129</v>
      </c>
      <c r="L363" s="6">
        <f>(Table2[[#This Row],[Blk ]]-AVERAGE(Table2[Blk ]))/_xlfn.STDEV.P(Table2[Blk ])</f>
        <v>-0.86876030588163544</v>
      </c>
      <c r="M363" s="6">
        <f>(Table2[[#This Row],[Rbd]]-AVERAGE(Table2[Rbd]))/_xlfn.STDEV.P(Table2[Rbd])</f>
        <v>-1.1746414145516411</v>
      </c>
      <c r="N363" s="6">
        <f>Table2[[#This Row],[PtsSD]]*$D$1+Table2[[#This Row],[AstSD]]*$E$1+Table2[[#This Row],[StlSD]]*$F$1+Table2[[#This Row],[BlkSD]]*$G$1+Table2[[#This Row],[RbdSD]]*$H$1</f>
        <v>-0.50715306879523303</v>
      </c>
    </row>
    <row r="364" spans="1:14" x14ac:dyDescent="0.25">
      <c r="A364" s="3">
        <v>360</v>
      </c>
      <c r="B364" s="3" t="s">
        <v>957</v>
      </c>
      <c r="C364" s="3" t="s">
        <v>35</v>
      </c>
      <c r="D364" s="4">
        <v>3.5</v>
      </c>
      <c r="E364" s="4">
        <v>0.3</v>
      </c>
      <c r="F364" s="4">
        <v>0.2</v>
      </c>
      <c r="G364" s="4">
        <v>0.5</v>
      </c>
      <c r="H364" s="4">
        <v>4</v>
      </c>
      <c r="I364" s="6">
        <f>(Table2[[#This Row],[Pts]]-AVERAGE(Table2[Pts]))/_xlfn.STDEV.P(Table2[Pts])</f>
        <v>-0.84138254561329007</v>
      </c>
      <c r="J364" s="6">
        <f>(Table2[[#This Row],[Ast ]]-AVERAGE(Table2[Ast ]))/_xlfn.STDEV.P(Table2[Ast ])</f>
        <v>-0.87646200667055807</v>
      </c>
      <c r="K364" s="6">
        <f>(Table2[[#This Row],[Stl ]]-AVERAGE(Table2[Stl ]))/_xlfn.STDEV.P(Table2[Stl ])</f>
        <v>-1.0471342153648575</v>
      </c>
      <c r="L364" s="6">
        <f>(Table2[[#This Row],[Blk ]]-AVERAGE(Table2[Blk ]))/_xlfn.STDEV.P(Table2[Blk ])</f>
        <v>0.25310339620173883</v>
      </c>
      <c r="M364" s="6">
        <f>(Table2[[#This Row],[Rbd]]-AVERAGE(Table2[Rbd]))/_xlfn.STDEV.P(Table2[Rbd])</f>
        <v>0.18867819418811468</v>
      </c>
      <c r="N364" s="6">
        <f>Table2[[#This Row],[PtsSD]]*$D$1+Table2[[#This Row],[AstSD]]*$E$1+Table2[[#This Row],[StlSD]]*$F$1+Table2[[#This Row],[BlkSD]]*$G$1+Table2[[#This Row],[RbdSD]]*$H$1</f>
        <v>-0.50907614905494347</v>
      </c>
    </row>
    <row r="365" spans="1:14" x14ac:dyDescent="0.25">
      <c r="A365" s="3">
        <v>361</v>
      </c>
      <c r="B365" s="3" t="s">
        <v>727</v>
      </c>
      <c r="C365" s="3" t="s">
        <v>46</v>
      </c>
      <c r="D365" s="4">
        <v>5.8</v>
      </c>
      <c r="E365" s="4">
        <v>0.8</v>
      </c>
      <c r="F365" s="4">
        <v>0.4</v>
      </c>
      <c r="G365" s="4">
        <v>0.1</v>
      </c>
      <c r="H365" s="4">
        <v>2.5</v>
      </c>
      <c r="I365" s="6">
        <f>(Table2[[#This Row],[Pts]]-AVERAGE(Table2[Pts]))/_xlfn.STDEV.P(Table2[Pts])</f>
        <v>-0.42274450814417919</v>
      </c>
      <c r="J365" s="6">
        <f>(Table2[[#This Row],[Ast ]]-AVERAGE(Table2[Ast ]))/_xlfn.STDEV.P(Table2[Ast ])</f>
        <v>-0.58805958071957143</v>
      </c>
      <c r="K365" s="6">
        <f>(Table2[[#This Row],[Stl ]]-AVERAGE(Table2[Stl ]))/_xlfn.STDEV.P(Table2[Stl ])</f>
        <v>-0.58026513157735393</v>
      </c>
      <c r="L365" s="6">
        <f>(Table2[[#This Row],[Blk ]]-AVERAGE(Table2[Blk ]))/_xlfn.STDEV.P(Table2[Blk ])</f>
        <v>-0.64438756546496068</v>
      </c>
      <c r="M365" s="6">
        <f>(Table2[[#This Row],[Rbd]]-AVERAGE(Table2[Rbd]))/_xlfn.STDEV.P(Table2[Rbd])</f>
        <v>-0.43101253705722881</v>
      </c>
      <c r="N365" s="6">
        <f>Table2[[#This Row],[PtsSD]]*$D$1+Table2[[#This Row],[AstSD]]*$E$1+Table2[[#This Row],[StlSD]]*$F$1+Table2[[#This Row],[BlkSD]]*$G$1+Table2[[#This Row],[RbdSD]]*$H$1</f>
        <v>-0.51433568055496104</v>
      </c>
    </row>
    <row r="366" spans="1:14" x14ac:dyDescent="0.25">
      <c r="A366" s="3">
        <v>362</v>
      </c>
      <c r="B366" s="3" t="s">
        <v>949</v>
      </c>
      <c r="C366" s="3" t="s">
        <v>80</v>
      </c>
      <c r="D366" s="4">
        <v>3.7</v>
      </c>
      <c r="E366" s="4">
        <v>2.2000000000000002</v>
      </c>
      <c r="F366" s="4">
        <v>0.5</v>
      </c>
      <c r="G366" s="4">
        <v>0.2</v>
      </c>
      <c r="H366" s="4">
        <v>1.1000000000000001</v>
      </c>
      <c r="I366" s="6">
        <f>(Table2[[#This Row],[Pts]]-AVERAGE(Table2[Pts]))/_xlfn.STDEV.P(Table2[Pts])</f>
        <v>-0.80497923800728044</v>
      </c>
      <c r="J366" s="6">
        <f>(Table2[[#This Row],[Ast ]]-AVERAGE(Table2[Ast ]))/_xlfn.STDEV.P(Table2[Ast ])</f>
        <v>0.21946721194319119</v>
      </c>
      <c r="K366" s="6">
        <f>(Table2[[#This Row],[Stl ]]-AVERAGE(Table2[Stl ]))/_xlfn.STDEV.P(Table2[Stl ])</f>
        <v>-0.34683058968360225</v>
      </c>
      <c r="L366" s="6">
        <f>(Table2[[#This Row],[Blk ]]-AVERAGE(Table2[Blk ]))/_xlfn.STDEV.P(Table2[Blk ])</f>
        <v>-0.42001482504828569</v>
      </c>
      <c r="M366" s="6">
        <f>(Table2[[#This Row],[Rbd]]-AVERAGE(Table2[Rbd]))/_xlfn.STDEV.P(Table2[Rbd])</f>
        <v>-1.0093905528862159</v>
      </c>
      <c r="N366" s="6">
        <f>Table2[[#This Row],[PtsSD]]*$D$1+Table2[[#This Row],[AstSD]]*$E$1+Table2[[#This Row],[StlSD]]*$F$1+Table2[[#This Row],[BlkSD]]*$G$1+Table2[[#This Row],[RbdSD]]*$H$1</f>
        <v>-0.51450525180057227</v>
      </c>
    </row>
    <row r="367" spans="1:14" x14ac:dyDescent="0.25">
      <c r="A367" s="3">
        <v>363</v>
      </c>
      <c r="B367" s="3" t="s">
        <v>876</v>
      </c>
      <c r="C367" s="3" t="s">
        <v>55</v>
      </c>
      <c r="D367" s="4">
        <v>5.6</v>
      </c>
      <c r="E367" s="4">
        <v>1.1000000000000001</v>
      </c>
      <c r="F367" s="4">
        <v>0.4</v>
      </c>
      <c r="G367" s="4">
        <v>0.2</v>
      </c>
      <c r="H367" s="4">
        <v>1.8</v>
      </c>
      <c r="I367" s="6">
        <f>(Table2[[#This Row],[Pts]]-AVERAGE(Table2[Pts]))/_xlfn.STDEV.P(Table2[Pts])</f>
        <v>-0.45914781575018887</v>
      </c>
      <c r="J367" s="6">
        <f>(Table2[[#This Row],[Ast ]]-AVERAGE(Table2[Ast ]))/_xlfn.STDEV.P(Table2[Ast ])</f>
        <v>-0.41501812514897946</v>
      </c>
      <c r="K367" s="6">
        <f>(Table2[[#This Row],[Stl ]]-AVERAGE(Table2[Stl ]))/_xlfn.STDEV.P(Table2[Stl ])</f>
        <v>-0.58026513157735393</v>
      </c>
      <c r="L367" s="6">
        <f>(Table2[[#This Row],[Blk ]]-AVERAGE(Table2[Blk ]))/_xlfn.STDEV.P(Table2[Blk ])</f>
        <v>-0.42001482504828569</v>
      </c>
      <c r="M367" s="6">
        <f>(Table2[[#This Row],[Rbd]]-AVERAGE(Table2[Rbd]))/_xlfn.STDEV.P(Table2[Rbd])</f>
        <v>-0.7202015449717224</v>
      </c>
      <c r="N367" s="6">
        <f>Table2[[#This Row],[PtsSD]]*$D$1+Table2[[#This Row],[AstSD]]*$E$1+Table2[[#This Row],[StlSD]]*$F$1+Table2[[#This Row],[BlkSD]]*$G$1+Table2[[#This Row],[RbdSD]]*$H$1</f>
        <v>-0.51483027224304301</v>
      </c>
    </row>
    <row r="368" spans="1:14" x14ac:dyDescent="0.25">
      <c r="A368" s="3">
        <v>364</v>
      </c>
      <c r="B368" s="3" t="s">
        <v>737</v>
      </c>
      <c r="C368" s="3" t="s">
        <v>31</v>
      </c>
      <c r="D368" s="4">
        <v>4</v>
      </c>
      <c r="E368" s="4">
        <v>0.5</v>
      </c>
      <c r="F368" s="4">
        <v>0.6</v>
      </c>
      <c r="G368" s="4">
        <v>0.3</v>
      </c>
      <c r="H368" s="4">
        <v>2.2999999999999998</v>
      </c>
      <c r="I368" s="6">
        <f>(Table2[[#This Row],[Pts]]-AVERAGE(Table2[Pts]))/_xlfn.STDEV.P(Table2[Pts])</f>
        <v>-0.75037427659826594</v>
      </c>
      <c r="J368" s="6">
        <f>(Table2[[#This Row],[Ast ]]-AVERAGE(Table2[Ast ]))/_xlfn.STDEV.P(Table2[Ast ])</f>
        <v>-0.76110103629016346</v>
      </c>
      <c r="K368" s="6">
        <f>(Table2[[#This Row],[Stl ]]-AVERAGE(Table2[Stl ]))/_xlfn.STDEV.P(Table2[Stl ])</f>
        <v>-0.11339604778985048</v>
      </c>
      <c r="L368" s="6">
        <f>(Table2[[#This Row],[Blk ]]-AVERAGE(Table2[Blk ]))/_xlfn.STDEV.P(Table2[Blk ])</f>
        <v>-0.1956420846316109</v>
      </c>
      <c r="M368" s="6">
        <f>(Table2[[#This Row],[Rbd]]-AVERAGE(Table2[Rbd]))/_xlfn.STDEV.P(Table2[Rbd])</f>
        <v>-0.51363796788994132</v>
      </c>
      <c r="N368" s="6">
        <f>Table2[[#This Row],[PtsSD]]*$D$1+Table2[[#This Row],[AstSD]]*$E$1+Table2[[#This Row],[StlSD]]*$F$1+Table2[[#This Row],[BlkSD]]*$G$1+Table2[[#This Row],[RbdSD]]*$H$1</f>
        <v>-0.52641580367871987</v>
      </c>
    </row>
    <row r="369" spans="1:14" x14ac:dyDescent="0.25">
      <c r="A369" s="3">
        <v>365</v>
      </c>
      <c r="B369" s="3" t="s">
        <v>943</v>
      </c>
      <c r="C369" s="3" t="s">
        <v>84</v>
      </c>
      <c r="D369" s="4">
        <v>3.9</v>
      </c>
      <c r="E369" s="4">
        <v>0.5</v>
      </c>
      <c r="F369" s="4">
        <v>0.3</v>
      </c>
      <c r="G369" s="4">
        <v>0.4</v>
      </c>
      <c r="H369" s="4">
        <v>3.2</v>
      </c>
      <c r="I369" s="6">
        <f>(Table2[[#This Row],[Pts]]-AVERAGE(Table2[Pts]))/_xlfn.STDEV.P(Table2[Pts])</f>
        <v>-0.7685759304012707</v>
      </c>
      <c r="J369" s="6">
        <f>(Table2[[#This Row],[Ast ]]-AVERAGE(Table2[Ast ]))/_xlfn.STDEV.P(Table2[Ast ])</f>
        <v>-0.76110103629016346</v>
      </c>
      <c r="K369" s="6">
        <f>(Table2[[#This Row],[Stl ]]-AVERAGE(Table2[Stl ]))/_xlfn.STDEV.P(Table2[Stl ])</f>
        <v>-0.81369967347110583</v>
      </c>
      <c r="L369" s="6">
        <f>(Table2[[#This Row],[Blk ]]-AVERAGE(Table2[Blk ]))/_xlfn.STDEV.P(Table2[Blk ])</f>
        <v>2.8730655785064042E-2</v>
      </c>
      <c r="M369" s="6">
        <f>(Table2[[#This Row],[Rbd]]-AVERAGE(Table2[Rbd]))/_xlfn.STDEV.P(Table2[Rbd])</f>
        <v>-0.14182352914273511</v>
      </c>
      <c r="N369" s="6">
        <f>Table2[[#This Row],[PtsSD]]*$D$1+Table2[[#This Row],[AstSD]]*$E$1+Table2[[#This Row],[StlSD]]*$F$1+Table2[[#This Row],[BlkSD]]*$G$1+Table2[[#This Row],[RbdSD]]*$H$1</f>
        <v>-0.52890304485986717</v>
      </c>
    </row>
    <row r="370" spans="1:14" x14ac:dyDescent="0.25">
      <c r="A370" s="3">
        <v>366</v>
      </c>
      <c r="B370" s="3" t="s">
        <v>859</v>
      </c>
      <c r="C370" s="3" t="s">
        <v>44</v>
      </c>
      <c r="D370" s="4">
        <v>6.2</v>
      </c>
      <c r="E370" s="4">
        <v>1</v>
      </c>
      <c r="F370" s="4">
        <v>0.2</v>
      </c>
      <c r="G370" s="4">
        <v>0.2</v>
      </c>
      <c r="H370" s="4">
        <v>2.2000000000000002</v>
      </c>
      <c r="I370" s="6">
        <f>(Table2[[#This Row],[Pts]]-AVERAGE(Table2[Pts]))/_xlfn.STDEV.P(Table2[Pts])</f>
        <v>-0.34993789293215982</v>
      </c>
      <c r="J370" s="6">
        <f>(Table2[[#This Row],[Ast ]]-AVERAGE(Table2[Ast ]))/_xlfn.STDEV.P(Table2[Ast ])</f>
        <v>-0.47269861033917687</v>
      </c>
      <c r="K370" s="6">
        <f>(Table2[[#This Row],[Stl ]]-AVERAGE(Table2[Stl ]))/_xlfn.STDEV.P(Table2[Stl ])</f>
        <v>-1.0471342153648575</v>
      </c>
      <c r="L370" s="6">
        <f>(Table2[[#This Row],[Blk ]]-AVERAGE(Table2[Blk ]))/_xlfn.STDEV.P(Table2[Blk ])</f>
        <v>-0.42001482504828569</v>
      </c>
      <c r="M370" s="6">
        <f>(Table2[[#This Row],[Rbd]]-AVERAGE(Table2[Rbd]))/_xlfn.STDEV.P(Table2[Rbd])</f>
        <v>-0.55495068330629738</v>
      </c>
      <c r="N370" s="6">
        <f>Table2[[#This Row],[PtsSD]]*$D$1+Table2[[#This Row],[AstSD]]*$E$1+Table2[[#This Row],[StlSD]]*$F$1+Table2[[#This Row],[BlkSD]]*$G$1+Table2[[#This Row],[RbdSD]]*$H$1</f>
        <v>-0.53058358267071426</v>
      </c>
    </row>
    <row r="371" spans="1:14" x14ac:dyDescent="0.25">
      <c r="A371" s="3">
        <v>367</v>
      </c>
      <c r="B371" s="3" t="s">
        <v>959</v>
      </c>
      <c r="C371" s="3" t="s">
        <v>72</v>
      </c>
      <c r="D371" s="4">
        <v>3.5</v>
      </c>
      <c r="E371" s="4">
        <v>0.6</v>
      </c>
      <c r="F371" s="4">
        <v>0.7</v>
      </c>
      <c r="G371" s="4">
        <v>0.2</v>
      </c>
      <c r="H371" s="4">
        <v>2.4</v>
      </c>
      <c r="I371" s="6">
        <f>(Table2[[#This Row],[Pts]]-AVERAGE(Table2[Pts]))/_xlfn.STDEV.P(Table2[Pts])</f>
        <v>-0.84138254561329007</v>
      </c>
      <c r="J371" s="6">
        <f>(Table2[[#This Row],[Ast ]]-AVERAGE(Table2[Ast ]))/_xlfn.STDEV.P(Table2[Ast ])</f>
        <v>-0.70342055109996626</v>
      </c>
      <c r="K371" s="6">
        <f>(Table2[[#This Row],[Stl ]]-AVERAGE(Table2[Stl ]))/_xlfn.STDEV.P(Table2[Stl ])</f>
        <v>0.12003849410390129</v>
      </c>
      <c r="L371" s="6">
        <f>(Table2[[#This Row],[Blk ]]-AVERAGE(Table2[Blk ]))/_xlfn.STDEV.P(Table2[Blk ])</f>
        <v>-0.42001482504828569</v>
      </c>
      <c r="M371" s="6">
        <f>(Table2[[#This Row],[Rbd]]-AVERAGE(Table2[Rbd]))/_xlfn.STDEV.P(Table2[Rbd])</f>
        <v>-0.47232525247358509</v>
      </c>
      <c r="N371" s="6">
        <f>Table2[[#This Row],[PtsSD]]*$D$1+Table2[[#This Row],[AstSD]]*$E$1+Table2[[#This Row],[StlSD]]*$F$1+Table2[[#This Row],[BlkSD]]*$G$1+Table2[[#This Row],[RbdSD]]*$H$1</f>
        <v>-0.53256037404035494</v>
      </c>
    </row>
    <row r="372" spans="1:14" x14ac:dyDescent="0.25">
      <c r="A372" s="3">
        <v>368</v>
      </c>
      <c r="B372" s="3" t="s">
        <v>920</v>
      </c>
      <c r="C372" s="3" t="s">
        <v>27</v>
      </c>
      <c r="D372" s="4">
        <v>4.4000000000000004</v>
      </c>
      <c r="E372" s="4">
        <v>0.6</v>
      </c>
      <c r="F372" s="4">
        <v>0.4</v>
      </c>
      <c r="G372" s="4">
        <v>0.2</v>
      </c>
      <c r="H372" s="4">
        <v>3</v>
      </c>
      <c r="I372" s="6">
        <f>(Table2[[#This Row],[Pts]]-AVERAGE(Table2[Pts]))/_xlfn.STDEV.P(Table2[Pts])</f>
        <v>-0.67756766138624658</v>
      </c>
      <c r="J372" s="6">
        <f>(Table2[[#This Row],[Ast ]]-AVERAGE(Table2[Ast ]))/_xlfn.STDEV.P(Table2[Ast ])</f>
        <v>-0.70342055109996626</v>
      </c>
      <c r="K372" s="6">
        <f>(Table2[[#This Row],[Stl ]]-AVERAGE(Table2[Stl ]))/_xlfn.STDEV.P(Table2[Stl ])</f>
        <v>-0.58026513157735393</v>
      </c>
      <c r="L372" s="6">
        <f>(Table2[[#This Row],[Blk ]]-AVERAGE(Table2[Blk ]))/_xlfn.STDEV.P(Table2[Blk ])</f>
        <v>-0.42001482504828569</v>
      </c>
      <c r="M372" s="6">
        <f>(Table2[[#This Row],[Rbd]]-AVERAGE(Table2[Rbd]))/_xlfn.STDEV.P(Table2[Rbd])</f>
        <v>-0.22444895997544764</v>
      </c>
      <c r="N372" s="6">
        <f>Table2[[#This Row],[PtsSD]]*$D$1+Table2[[#This Row],[AstSD]]*$E$1+Table2[[#This Row],[StlSD]]*$F$1+Table2[[#This Row],[BlkSD]]*$G$1+Table2[[#This Row],[RbdSD]]*$H$1</f>
        <v>-0.53888619412480276</v>
      </c>
    </row>
    <row r="373" spans="1:14" x14ac:dyDescent="0.25">
      <c r="A373" s="3">
        <v>369</v>
      </c>
      <c r="B373" s="3" t="s">
        <v>888</v>
      </c>
      <c r="C373" s="3" t="s">
        <v>23</v>
      </c>
      <c r="D373" s="4">
        <v>5.3</v>
      </c>
      <c r="E373" s="4">
        <v>1.1000000000000001</v>
      </c>
      <c r="F373" s="4">
        <v>0.4</v>
      </c>
      <c r="G373" s="4">
        <v>0.1</v>
      </c>
      <c r="H373" s="4">
        <v>2.1</v>
      </c>
      <c r="I373" s="6">
        <f>(Table2[[#This Row],[Pts]]-AVERAGE(Table2[Pts]))/_xlfn.STDEV.P(Table2[Pts])</f>
        <v>-0.51375277715920331</v>
      </c>
      <c r="J373" s="6">
        <f>(Table2[[#This Row],[Ast ]]-AVERAGE(Table2[Ast ]))/_xlfn.STDEV.P(Table2[Ast ])</f>
        <v>-0.41501812514897946</v>
      </c>
      <c r="K373" s="6">
        <f>(Table2[[#This Row],[Stl ]]-AVERAGE(Table2[Stl ]))/_xlfn.STDEV.P(Table2[Stl ])</f>
        <v>-0.58026513157735393</v>
      </c>
      <c r="L373" s="6">
        <f>(Table2[[#This Row],[Blk ]]-AVERAGE(Table2[Blk ]))/_xlfn.STDEV.P(Table2[Blk ])</f>
        <v>-0.64438756546496068</v>
      </c>
      <c r="M373" s="6">
        <f>(Table2[[#This Row],[Rbd]]-AVERAGE(Table2[Rbd]))/_xlfn.STDEV.P(Table2[Rbd])</f>
        <v>-0.59626339872265366</v>
      </c>
      <c r="N373" s="6">
        <f>Table2[[#This Row],[PtsSD]]*$D$1+Table2[[#This Row],[AstSD]]*$E$1+Table2[[#This Row],[StlSD]]*$F$1+Table2[[#This Row],[BlkSD]]*$G$1+Table2[[#This Row],[RbdSD]]*$H$1</f>
        <v>-0.54008004247843489</v>
      </c>
    </row>
    <row r="374" spans="1:14" x14ac:dyDescent="0.25">
      <c r="A374" s="3">
        <v>370</v>
      </c>
      <c r="B374" s="3" t="s">
        <v>915</v>
      </c>
      <c r="C374" s="3" t="s">
        <v>35</v>
      </c>
      <c r="D374" s="4">
        <v>4.5999999999999996</v>
      </c>
      <c r="E374" s="4">
        <v>0.9</v>
      </c>
      <c r="F374" s="4">
        <v>0.4</v>
      </c>
      <c r="G374" s="4">
        <v>0.2</v>
      </c>
      <c r="H374" s="4">
        <v>2.2999999999999998</v>
      </c>
      <c r="I374" s="6">
        <f>(Table2[[#This Row],[Pts]]-AVERAGE(Table2[Pts]))/_xlfn.STDEV.P(Table2[Pts])</f>
        <v>-0.64116435378023706</v>
      </c>
      <c r="J374" s="6">
        <f>(Table2[[#This Row],[Ast ]]-AVERAGE(Table2[Ast ]))/_xlfn.STDEV.P(Table2[Ast ])</f>
        <v>-0.53037909552937412</v>
      </c>
      <c r="K374" s="6">
        <f>(Table2[[#This Row],[Stl ]]-AVERAGE(Table2[Stl ]))/_xlfn.STDEV.P(Table2[Stl ])</f>
        <v>-0.58026513157735393</v>
      </c>
      <c r="L374" s="6">
        <f>(Table2[[#This Row],[Blk ]]-AVERAGE(Table2[Blk ]))/_xlfn.STDEV.P(Table2[Blk ])</f>
        <v>-0.42001482504828569</v>
      </c>
      <c r="M374" s="6">
        <f>(Table2[[#This Row],[Rbd]]-AVERAGE(Table2[Rbd]))/_xlfn.STDEV.P(Table2[Rbd])</f>
        <v>-0.51363796788994132</v>
      </c>
      <c r="N374" s="6">
        <f>Table2[[#This Row],[PtsSD]]*$D$1+Table2[[#This Row],[AstSD]]*$E$1+Table2[[#This Row],[StlSD]]*$F$1+Table2[[#This Row],[BlkSD]]*$G$1+Table2[[#This Row],[RbdSD]]*$H$1</f>
        <v>-0.55119471231178019</v>
      </c>
    </row>
    <row r="375" spans="1:14" x14ac:dyDescent="0.25">
      <c r="A375" s="3">
        <v>371</v>
      </c>
      <c r="B375" s="3" t="s">
        <v>934</v>
      </c>
      <c r="C375" s="3" t="s">
        <v>33</v>
      </c>
      <c r="D375" s="4">
        <v>4.0999999999999996</v>
      </c>
      <c r="E375" s="4">
        <v>0.1</v>
      </c>
      <c r="F375" s="4">
        <v>0.3</v>
      </c>
      <c r="G375" s="4">
        <v>0.6</v>
      </c>
      <c r="H375" s="4">
        <v>2.5</v>
      </c>
      <c r="I375" s="6">
        <f>(Table2[[#This Row],[Pts]]-AVERAGE(Table2[Pts]))/_xlfn.STDEV.P(Table2[Pts])</f>
        <v>-0.73217262279526119</v>
      </c>
      <c r="J375" s="6">
        <f>(Table2[[#This Row],[Ast ]]-AVERAGE(Table2[Ast ]))/_xlfn.STDEV.P(Table2[Ast ])</f>
        <v>-0.99182297705095268</v>
      </c>
      <c r="K375" s="6">
        <f>(Table2[[#This Row],[Stl ]]-AVERAGE(Table2[Stl ]))/_xlfn.STDEV.P(Table2[Stl ])</f>
        <v>-0.81369967347110583</v>
      </c>
      <c r="L375" s="6">
        <f>(Table2[[#This Row],[Blk ]]-AVERAGE(Table2[Blk ]))/_xlfn.STDEV.P(Table2[Blk ])</f>
        <v>0.47747613661841365</v>
      </c>
      <c r="M375" s="6">
        <f>(Table2[[#This Row],[Rbd]]-AVERAGE(Table2[Rbd]))/_xlfn.STDEV.P(Table2[Rbd])</f>
        <v>-0.43101253705722881</v>
      </c>
      <c r="N375" s="6">
        <f>Table2[[#This Row],[PtsSD]]*$D$1+Table2[[#This Row],[AstSD]]*$E$1+Table2[[#This Row],[StlSD]]*$F$1+Table2[[#This Row],[BlkSD]]*$G$1+Table2[[#This Row],[RbdSD]]*$H$1</f>
        <v>-0.55465242018811856</v>
      </c>
    </row>
    <row r="376" spans="1:14" x14ac:dyDescent="0.25">
      <c r="A376" s="3">
        <v>372</v>
      </c>
      <c r="B376" s="3" t="s">
        <v>968</v>
      </c>
      <c r="C376" s="3" t="s">
        <v>29</v>
      </c>
      <c r="D376" s="4">
        <v>3.2</v>
      </c>
      <c r="E376" s="4">
        <v>1.1000000000000001</v>
      </c>
      <c r="F376" s="4">
        <v>0.6</v>
      </c>
      <c r="G376" s="4">
        <v>0.4</v>
      </c>
      <c r="H376" s="4">
        <v>1.2</v>
      </c>
      <c r="I376" s="6">
        <f>(Table2[[#This Row],[Pts]]-AVERAGE(Table2[Pts]))/_xlfn.STDEV.P(Table2[Pts])</f>
        <v>-0.89598750702230445</v>
      </c>
      <c r="J376" s="6">
        <f>(Table2[[#This Row],[Ast ]]-AVERAGE(Table2[Ast ]))/_xlfn.STDEV.P(Table2[Ast ])</f>
        <v>-0.41501812514897946</v>
      </c>
      <c r="K376" s="6">
        <f>(Table2[[#This Row],[Stl ]]-AVERAGE(Table2[Stl ]))/_xlfn.STDEV.P(Table2[Stl ])</f>
        <v>-0.11339604778985048</v>
      </c>
      <c r="L376" s="6">
        <f>(Table2[[#This Row],[Blk ]]-AVERAGE(Table2[Blk ]))/_xlfn.STDEV.P(Table2[Blk ])</f>
        <v>2.8730655785064042E-2</v>
      </c>
      <c r="M376" s="6">
        <f>(Table2[[#This Row],[Rbd]]-AVERAGE(Table2[Rbd]))/_xlfn.STDEV.P(Table2[Rbd])</f>
        <v>-0.96807783746985998</v>
      </c>
      <c r="N376" s="6">
        <f>Table2[[#This Row],[PtsSD]]*$D$1+Table2[[#This Row],[AstSD]]*$E$1+Table2[[#This Row],[StlSD]]*$F$1+Table2[[#This Row],[BlkSD]]*$G$1+Table2[[#This Row],[RbdSD]]*$H$1</f>
        <v>-0.55811525343117729</v>
      </c>
    </row>
    <row r="377" spans="1:14" x14ac:dyDescent="0.25">
      <c r="A377" s="3">
        <v>373</v>
      </c>
      <c r="B377" s="3" t="s">
        <v>854</v>
      </c>
      <c r="C377" s="3" t="s">
        <v>46</v>
      </c>
      <c r="D377" s="4">
        <v>6.3</v>
      </c>
      <c r="E377" s="4">
        <v>0.3</v>
      </c>
      <c r="F377" s="4">
        <v>0.2</v>
      </c>
      <c r="G377" s="4">
        <v>0.3</v>
      </c>
      <c r="H377" s="4">
        <v>2.2999999999999998</v>
      </c>
      <c r="I377" s="6">
        <f>(Table2[[#This Row],[Pts]]-AVERAGE(Table2[Pts]))/_xlfn.STDEV.P(Table2[Pts])</f>
        <v>-0.33173623912915506</v>
      </c>
      <c r="J377" s="6">
        <f>(Table2[[#This Row],[Ast ]]-AVERAGE(Table2[Ast ]))/_xlfn.STDEV.P(Table2[Ast ])</f>
        <v>-0.87646200667055807</v>
      </c>
      <c r="K377" s="6">
        <f>(Table2[[#This Row],[Stl ]]-AVERAGE(Table2[Stl ]))/_xlfn.STDEV.P(Table2[Stl ])</f>
        <v>-1.0471342153648575</v>
      </c>
      <c r="L377" s="6">
        <f>(Table2[[#This Row],[Blk ]]-AVERAGE(Table2[Blk ]))/_xlfn.STDEV.P(Table2[Blk ])</f>
        <v>-0.1956420846316109</v>
      </c>
      <c r="M377" s="6">
        <f>(Table2[[#This Row],[Rbd]]-AVERAGE(Table2[Rbd]))/_xlfn.STDEV.P(Table2[Rbd])</f>
        <v>-0.51363796788994132</v>
      </c>
      <c r="N377" s="6">
        <f>Table2[[#This Row],[PtsSD]]*$D$1+Table2[[#This Row],[AstSD]]*$E$1+Table2[[#This Row],[StlSD]]*$F$1+Table2[[#This Row],[BlkSD]]*$G$1+Table2[[#This Row],[RbdSD]]*$H$1</f>
        <v>-0.56395731165031671</v>
      </c>
    </row>
    <row r="378" spans="1:14" x14ac:dyDescent="0.25">
      <c r="A378" s="3">
        <v>374</v>
      </c>
      <c r="B378" s="3" t="s">
        <v>923</v>
      </c>
      <c r="C378" s="3" t="s">
        <v>33</v>
      </c>
      <c r="D378" s="4">
        <v>4.3</v>
      </c>
      <c r="E378" s="4">
        <v>0.8</v>
      </c>
      <c r="F378" s="4">
        <v>0.7</v>
      </c>
      <c r="G378" s="4">
        <v>0.2</v>
      </c>
      <c r="H378" s="4">
        <v>1.2</v>
      </c>
      <c r="I378" s="6">
        <f>(Table2[[#This Row],[Pts]]-AVERAGE(Table2[Pts]))/_xlfn.STDEV.P(Table2[Pts])</f>
        <v>-0.69576931518925156</v>
      </c>
      <c r="J378" s="6">
        <f>(Table2[[#This Row],[Ast ]]-AVERAGE(Table2[Ast ]))/_xlfn.STDEV.P(Table2[Ast ])</f>
        <v>-0.58805958071957143</v>
      </c>
      <c r="K378" s="6">
        <f>(Table2[[#This Row],[Stl ]]-AVERAGE(Table2[Stl ]))/_xlfn.STDEV.P(Table2[Stl ])</f>
        <v>0.12003849410390129</v>
      </c>
      <c r="L378" s="6">
        <f>(Table2[[#This Row],[Blk ]]-AVERAGE(Table2[Blk ]))/_xlfn.STDEV.P(Table2[Blk ])</f>
        <v>-0.42001482504828569</v>
      </c>
      <c r="M378" s="6">
        <f>(Table2[[#This Row],[Rbd]]-AVERAGE(Table2[Rbd]))/_xlfn.STDEV.P(Table2[Rbd])</f>
        <v>-0.96807783746985998</v>
      </c>
      <c r="N378" s="6">
        <f>Table2[[#This Row],[PtsSD]]*$D$1+Table2[[#This Row],[AstSD]]*$E$1+Table2[[#This Row],[StlSD]]*$F$1+Table2[[#This Row],[BlkSD]]*$G$1+Table2[[#This Row],[RbdSD]]*$H$1</f>
        <v>-0.56495472783631939</v>
      </c>
    </row>
    <row r="379" spans="1:14" x14ac:dyDescent="0.25">
      <c r="A379" s="3">
        <v>375</v>
      </c>
      <c r="B379" s="3" t="s">
        <v>938</v>
      </c>
      <c r="C379" s="3" t="s">
        <v>72</v>
      </c>
      <c r="D379" s="4">
        <v>4</v>
      </c>
      <c r="E379" s="4">
        <v>2</v>
      </c>
      <c r="F379" s="4">
        <v>0.4</v>
      </c>
      <c r="G379" s="4">
        <v>0.1</v>
      </c>
      <c r="H379" s="4">
        <v>1.4</v>
      </c>
      <c r="I379" s="6">
        <f>(Table2[[#This Row],[Pts]]-AVERAGE(Table2[Pts]))/_xlfn.STDEV.P(Table2[Pts])</f>
        <v>-0.75037427659826594</v>
      </c>
      <c r="J379" s="6">
        <f>(Table2[[#This Row],[Ast ]]-AVERAGE(Table2[Ast ]))/_xlfn.STDEV.P(Table2[Ast ])</f>
        <v>0.10410624156279642</v>
      </c>
      <c r="K379" s="6">
        <f>(Table2[[#This Row],[Stl ]]-AVERAGE(Table2[Stl ]))/_xlfn.STDEV.P(Table2[Stl ])</f>
        <v>-0.58026513157735393</v>
      </c>
      <c r="L379" s="6">
        <f>(Table2[[#This Row],[Blk ]]-AVERAGE(Table2[Blk ]))/_xlfn.STDEV.P(Table2[Blk ])</f>
        <v>-0.64438756546496068</v>
      </c>
      <c r="M379" s="6">
        <f>(Table2[[#This Row],[Rbd]]-AVERAGE(Table2[Rbd]))/_xlfn.STDEV.P(Table2[Rbd])</f>
        <v>-0.88545240663714742</v>
      </c>
      <c r="N379" s="6">
        <f>Table2[[#This Row],[PtsSD]]*$D$1+Table2[[#This Row],[AstSD]]*$E$1+Table2[[#This Row],[StlSD]]*$F$1+Table2[[#This Row],[BlkSD]]*$G$1+Table2[[#This Row],[RbdSD]]*$H$1</f>
        <v>-0.56507942055069726</v>
      </c>
    </row>
    <row r="380" spans="1:14" x14ac:dyDescent="0.25">
      <c r="A380" s="3">
        <v>376</v>
      </c>
      <c r="B380" s="3" t="s">
        <v>916</v>
      </c>
      <c r="C380" s="3" t="s">
        <v>86</v>
      </c>
      <c r="D380" s="4">
        <v>4.5</v>
      </c>
      <c r="E380" s="4">
        <v>0.7</v>
      </c>
      <c r="F380" s="4">
        <v>0.3</v>
      </c>
      <c r="G380" s="4">
        <v>0.1</v>
      </c>
      <c r="H380" s="4">
        <v>3.3</v>
      </c>
      <c r="I380" s="6">
        <f>(Table2[[#This Row],[Pts]]-AVERAGE(Table2[Pts]))/_xlfn.STDEV.P(Table2[Pts])</f>
        <v>-0.65936600758324182</v>
      </c>
      <c r="J380" s="6">
        <f>(Table2[[#This Row],[Ast ]]-AVERAGE(Table2[Ast ]))/_xlfn.STDEV.P(Table2[Ast ])</f>
        <v>-0.64574006590976885</v>
      </c>
      <c r="K380" s="6">
        <f>(Table2[[#This Row],[Stl ]]-AVERAGE(Table2[Stl ]))/_xlfn.STDEV.P(Table2[Stl ])</f>
        <v>-0.81369967347110583</v>
      </c>
      <c r="L380" s="6">
        <f>(Table2[[#This Row],[Blk ]]-AVERAGE(Table2[Blk ]))/_xlfn.STDEV.P(Table2[Blk ])</f>
        <v>-0.64438756546496068</v>
      </c>
      <c r="M380" s="6">
        <f>(Table2[[#This Row],[Rbd]]-AVERAGE(Table2[Rbd]))/_xlfn.STDEV.P(Table2[Rbd])</f>
        <v>-0.10051081372637902</v>
      </c>
      <c r="N380" s="6">
        <f>Table2[[#This Row],[PtsSD]]*$D$1+Table2[[#This Row],[AstSD]]*$E$1+Table2[[#This Row],[StlSD]]*$F$1+Table2[[#This Row],[BlkSD]]*$G$1+Table2[[#This Row],[RbdSD]]*$H$1</f>
        <v>-0.56577306404261207</v>
      </c>
    </row>
    <row r="381" spans="1:14" x14ac:dyDescent="0.25">
      <c r="A381" s="3">
        <v>377</v>
      </c>
      <c r="B381" s="3" t="s">
        <v>740</v>
      </c>
      <c r="C381" s="3" t="s">
        <v>39</v>
      </c>
      <c r="D381" s="4">
        <v>3.6</v>
      </c>
      <c r="E381" s="4">
        <v>0.3</v>
      </c>
      <c r="F381" s="4">
        <v>0.4</v>
      </c>
      <c r="G381" s="4">
        <v>0.2</v>
      </c>
      <c r="H381" s="4">
        <v>3.6</v>
      </c>
      <c r="I381" s="6">
        <f>(Table2[[#This Row],[Pts]]-AVERAGE(Table2[Pts]))/_xlfn.STDEV.P(Table2[Pts])</f>
        <v>-0.82318089181028531</v>
      </c>
      <c r="J381" s="6">
        <f>(Table2[[#This Row],[Ast ]]-AVERAGE(Table2[Ast ]))/_xlfn.STDEV.P(Table2[Ast ])</f>
        <v>-0.87646200667055807</v>
      </c>
      <c r="K381" s="6">
        <f>(Table2[[#This Row],[Stl ]]-AVERAGE(Table2[Stl ]))/_xlfn.STDEV.P(Table2[Stl ])</f>
        <v>-0.58026513157735393</v>
      </c>
      <c r="L381" s="6">
        <f>(Table2[[#This Row],[Blk ]]-AVERAGE(Table2[Blk ]))/_xlfn.STDEV.P(Table2[Blk ])</f>
        <v>-0.42001482504828569</v>
      </c>
      <c r="M381" s="6">
        <f>(Table2[[#This Row],[Rbd]]-AVERAGE(Table2[Rbd]))/_xlfn.STDEV.P(Table2[Rbd])</f>
        <v>2.3427332522689789E-2</v>
      </c>
      <c r="N381" s="6">
        <f>Table2[[#This Row],[PtsSD]]*$D$1+Table2[[#This Row],[AstSD]]*$E$1+Table2[[#This Row],[StlSD]]*$F$1+Table2[[#This Row],[BlkSD]]*$G$1+Table2[[#This Row],[RbdSD]]*$H$1</f>
        <v>-0.56760319586650521</v>
      </c>
    </row>
    <row r="382" spans="1:14" x14ac:dyDescent="0.25">
      <c r="A382" s="3">
        <v>378</v>
      </c>
      <c r="B382" s="3" t="s">
        <v>980</v>
      </c>
      <c r="C382" s="3" t="s">
        <v>46</v>
      </c>
      <c r="D382" s="4">
        <v>2.8</v>
      </c>
      <c r="E382" s="4">
        <v>0.3</v>
      </c>
      <c r="F382" s="4">
        <v>0.1</v>
      </c>
      <c r="G382" s="4">
        <v>0.9</v>
      </c>
      <c r="H382" s="4">
        <v>2.4</v>
      </c>
      <c r="I382" s="6">
        <f>(Table2[[#This Row],[Pts]]-AVERAGE(Table2[Pts]))/_xlfn.STDEV.P(Table2[Pts])</f>
        <v>-0.96879412223432382</v>
      </c>
      <c r="J382" s="6">
        <f>(Table2[[#This Row],[Ast ]]-AVERAGE(Table2[Ast ]))/_xlfn.STDEV.P(Table2[Ast ])</f>
        <v>-0.87646200667055807</v>
      </c>
      <c r="K382" s="6">
        <f>(Table2[[#This Row],[Stl ]]-AVERAGE(Table2[Stl ]))/_xlfn.STDEV.P(Table2[Stl ])</f>
        <v>-1.2805687572586095</v>
      </c>
      <c r="L382" s="6">
        <f>(Table2[[#This Row],[Blk ]]-AVERAGE(Table2[Blk ]))/_xlfn.STDEV.P(Table2[Blk ])</f>
        <v>1.1505943578684383</v>
      </c>
      <c r="M382" s="6">
        <f>(Table2[[#This Row],[Rbd]]-AVERAGE(Table2[Rbd]))/_xlfn.STDEV.P(Table2[Rbd])</f>
        <v>-0.47232525247358509</v>
      </c>
      <c r="N382" s="6">
        <f>Table2[[#This Row],[PtsSD]]*$D$1+Table2[[#This Row],[AstSD]]*$E$1+Table2[[#This Row],[StlSD]]*$F$1+Table2[[#This Row],[BlkSD]]*$G$1+Table2[[#This Row],[RbdSD]]*$H$1</f>
        <v>-0.5798918484076514</v>
      </c>
    </row>
    <row r="383" spans="1:14" x14ac:dyDescent="0.25">
      <c r="A383" s="3">
        <v>379</v>
      </c>
      <c r="B383" s="3" t="s">
        <v>987</v>
      </c>
      <c r="C383" s="3" t="s">
        <v>29</v>
      </c>
      <c r="D383" s="4">
        <v>2.7</v>
      </c>
      <c r="E383" s="4">
        <v>0.2</v>
      </c>
      <c r="F383" s="4">
        <v>0.1</v>
      </c>
      <c r="G383" s="4">
        <v>0.8</v>
      </c>
      <c r="H383" s="4">
        <v>3</v>
      </c>
      <c r="I383" s="6">
        <f>(Table2[[#This Row],[Pts]]-AVERAGE(Table2[Pts]))/_xlfn.STDEV.P(Table2[Pts])</f>
        <v>-0.98699577603732858</v>
      </c>
      <c r="J383" s="6">
        <f>(Table2[[#This Row],[Ast ]]-AVERAGE(Table2[Ast ]))/_xlfn.STDEV.P(Table2[Ast ])</f>
        <v>-0.93414249186075549</v>
      </c>
      <c r="K383" s="6">
        <f>(Table2[[#This Row],[Stl ]]-AVERAGE(Table2[Stl ]))/_xlfn.STDEV.P(Table2[Stl ])</f>
        <v>-1.2805687572586095</v>
      </c>
      <c r="L383" s="6">
        <f>(Table2[[#This Row],[Blk ]]-AVERAGE(Table2[Blk ]))/_xlfn.STDEV.P(Table2[Blk ])</f>
        <v>0.92622161745176357</v>
      </c>
      <c r="M383" s="6">
        <f>(Table2[[#This Row],[Rbd]]-AVERAGE(Table2[Rbd]))/_xlfn.STDEV.P(Table2[Rbd])</f>
        <v>-0.22444895997544764</v>
      </c>
      <c r="N383" s="6">
        <f>Table2[[#This Row],[PtsSD]]*$D$1+Table2[[#This Row],[AstSD]]*$E$1+Table2[[#This Row],[StlSD]]*$F$1+Table2[[#This Row],[BlkSD]]*$G$1+Table2[[#This Row],[RbdSD]]*$H$1</f>
        <v>-0.58096909414946618</v>
      </c>
    </row>
    <row r="384" spans="1:14" x14ac:dyDescent="0.25">
      <c r="A384" s="3">
        <v>380</v>
      </c>
      <c r="B384" s="3" t="s">
        <v>897</v>
      </c>
      <c r="C384" s="3" t="s">
        <v>55</v>
      </c>
      <c r="D384" s="4">
        <v>5.0999999999999996</v>
      </c>
      <c r="E384" s="4">
        <v>1.8</v>
      </c>
      <c r="F384" s="4">
        <v>0.3</v>
      </c>
      <c r="G384" s="4">
        <v>0</v>
      </c>
      <c r="H384" s="4">
        <v>1.2</v>
      </c>
      <c r="I384" s="6">
        <f>(Table2[[#This Row],[Pts]]-AVERAGE(Table2[Pts]))/_xlfn.STDEV.P(Table2[Pts])</f>
        <v>-0.55015608476521294</v>
      </c>
      <c r="J384" s="6">
        <f>(Table2[[#This Row],[Ast ]]-AVERAGE(Table2[Ast ]))/_xlfn.STDEV.P(Table2[Ast ])</f>
        <v>-1.1254728817598208E-2</v>
      </c>
      <c r="K384" s="6">
        <f>(Table2[[#This Row],[Stl ]]-AVERAGE(Table2[Stl ]))/_xlfn.STDEV.P(Table2[Stl ])</f>
        <v>-0.81369967347110583</v>
      </c>
      <c r="L384" s="6">
        <f>(Table2[[#This Row],[Blk ]]-AVERAGE(Table2[Blk ]))/_xlfn.STDEV.P(Table2[Blk ])</f>
        <v>-0.86876030588163544</v>
      </c>
      <c r="M384" s="6">
        <f>(Table2[[#This Row],[Rbd]]-AVERAGE(Table2[Rbd]))/_xlfn.STDEV.P(Table2[Rbd])</f>
        <v>-0.96807783746985998</v>
      </c>
      <c r="N384" s="6">
        <f>Table2[[#This Row],[PtsSD]]*$D$1+Table2[[#This Row],[AstSD]]*$E$1+Table2[[#This Row],[StlSD]]*$F$1+Table2[[#This Row],[BlkSD]]*$G$1+Table2[[#This Row],[RbdSD]]*$H$1</f>
        <v>-0.6132823355899667</v>
      </c>
    </row>
    <row r="385" spans="1:14" x14ac:dyDescent="0.25">
      <c r="A385" s="3">
        <v>381</v>
      </c>
      <c r="B385" s="3" t="s">
        <v>965</v>
      </c>
      <c r="C385" s="3" t="s">
        <v>41</v>
      </c>
      <c r="D385" s="4">
        <v>3.3</v>
      </c>
      <c r="E385" s="4">
        <v>0.2</v>
      </c>
      <c r="F385" s="4">
        <v>0.2</v>
      </c>
      <c r="G385" s="4">
        <v>0.4</v>
      </c>
      <c r="H385" s="4">
        <v>3.4</v>
      </c>
      <c r="I385" s="6">
        <f>(Table2[[#This Row],[Pts]]-AVERAGE(Table2[Pts]))/_xlfn.STDEV.P(Table2[Pts])</f>
        <v>-0.87778585321929969</v>
      </c>
      <c r="J385" s="6">
        <f>(Table2[[#This Row],[Ast ]]-AVERAGE(Table2[Ast ]))/_xlfn.STDEV.P(Table2[Ast ])</f>
        <v>-0.93414249186075549</v>
      </c>
      <c r="K385" s="6">
        <f>(Table2[[#This Row],[Stl ]]-AVERAGE(Table2[Stl ]))/_xlfn.STDEV.P(Table2[Stl ])</f>
        <v>-1.0471342153648575</v>
      </c>
      <c r="L385" s="6">
        <f>(Table2[[#This Row],[Blk ]]-AVERAGE(Table2[Blk ]))/_xlfn.STDEV.P(Table2[Blk ])</f>
        <v>2.8730655785064042E-2</v>
      </c>
      <c r="M385" s="6">
        <f>(Table2[[#This Row],[Rbd]]-AVERAGE(Table2[Rbd]))/_xlfn.STDEV.P(Table2[Rbd])</f>
        <v>-5.9198098310022748E-2</v>
      </c>
      <c r="N385" s="6">
        <f>Table2[[#This Row],[PtsSD]]*$D$1+Table2[[#This Row],[AstSD]]*$E$1+Table2[[#This Row],[StlSD]]*$F$1+Table2[[#This Row],[BlkSD]]*$G$1+Table2[[#This Row],[RbdSD]]*$H$1</f>
        <v>-0.61476440793691456</v>
      </c>
    </row>
    <row r="386" spans="1:14" x14ac:dyDescent="0.25">
      <c r="A386" s="3">
        <v>382</v>
      </c>
      <c r="B386" s="3" t="s">
        <v>918</v>
      </c>
      <c r="C386" s="3" t="s">
        <v>35</v>
      </c>
      <c r="D386" s="4">
        <v>4.5</v>
      </c>
      <c r="E386" s="4">
        <v>0.5</v>
      </c>
      <c r="F386" s="4">
        <v>0.6</v>
      </c>
      <c r="G386" s="4">
        <v>0.1</v>
      </c>
      <c r="H386" s="4">
        <v>1.7</v>
      </c>
      <c r="I386" s="6">
        <f>(Table2[[#This Row],[Pts]]-AVERAGE(Table2[Pts]))/_xlfn.STDEV.P(Table2[Pts])</f>
        <v>-0.65936600758324182</v>
      </c>
      <c r="J386" s="6">
        <f>(Table2[[#This Row],[Ast ]]-AVERAGE(Table2[Ast ]))/_xlfn.STDEV.P(Table2[Ast ])</f>
        <v>-0.76110103629016346</v>
      </c>
      <c r="K386" s="6">
        <f>(Table2[[#This Row],[Stl ]]-AVERAGE(Table2[Stl ]))/_xlfn.STDEV.P(Table2[Stl ])</f>
        <v>-0.11339604778985048</v>
      </c>
      <c r="L386" s="6">
        <f>(Table2[[#This Row],[Blk ]]-AVERAGE(Table2[Blk ]))/_xlfn.STDEV.P(Table2[Blk ])</f>
        <v>-0.64438756546496068</v>
      </c>
      <c r="M386" s="6">
        <f>(Table2[[#This Row],[Rbd]]-AVERAGE(Table2[Rbd]))/_xlfn.STDEV.P(Table2[Rbd])</f>
        <v>-0.76151426038807868</v>
      </c>
      <c r="N386" s="6">
        <f>Table2[[#This Row],[PtsSD]]*$D$1+Table2[[#This Row],[AstSD]]*$E$1+Table2[[#This Row],[StlSD]]*$F$1+Table2[[#This Row],[BlkSD]]*$G$1+Table2[[#This Row],[RbdSD]]*$H$1</f>
        <v>-0.61600040359884267</v>
      </c>
    </row>
    <row r="387" spans="1:14" x14ac:dyDescent="0.25">
      <c r="A387" s="3">
        <v>383</v>
      </c>
      <c r="B387" s="3" t="s">
        <v>901</v>
      </c>
      <c r="C387" s="3" t="s">
        <v>72</v>
      </c>
      <c r="D387" s="4">
        <v>4.9000000000000004</v>
      </c>
      <c r="E387" s="4">
        <v>0.6</v>
      </c>
      <c r="F387" s="4">
        <v>0.2</v>
      </c>
      <c r="G387" s="4">
        <v>0.3</v>
      </c>
      <c r="H387" s="4">
        <v>2.1</v>
      </c>
      <c r="I387" s="6">
        <f>(Table2[[#This Row],[Pts]]-AVERAGE(Table2[Pts]))/_xlfn.STDEV.P(Table2[Pts])</f>
        <v>-0.58655939237122245</v>
      </c>
      <c r="J387" s="6">
        <f>(Table2[[#This Row],[Ast ]]-AVERAGE(Table2[Ast ]))/_xlfn.STDEV.P(Table2[Ast ])</f>
        <v>-0.70342055109996626</v>
      </c>
      <c r="K387" s="6">
        <f>(Table2[[#This Row],[Stl ]]-AVERAGE(Table2[Stl ]))/_xlfn.STDEV.P(Table2[Stl ])</f>
        <v>-1.0471342153648575</v>
      </c>
      <c r="L387" s="6">
        <f>(Table2[[#This Row],[Blk ]]-AVERAGE(Table2[Blk ]))/_xlfn.STDEV.P(Table2[Blk ])</f>
        <v>-0.1956420846316109</v>
      </c>
      <c r="M387" s="6">
        <f>(Table2[[#This Row],[Rbd]]-AVERAGE(Table2[Rbd]))/_xlfn.STDEV.P(Table2[Rbd])</f>
        <v>-0.59626339872265366</v>
      </c>
      <c r="N387" s="6">
        <f>Table2[[#This Row],[PtsSD]]*$D$1+Table2[[#This Row],[AstSD]]*$E$1+Table2[[#This Row],[StlSD]]*$F$1+Table2[[#This Row],[BlkSD]]*$G$1+Table2[[#This Row],[RbdSD]]*$H$1</f>
        <v>-0.62232105267536109</v>
      </c>
    </row>
    <row r="388" spans="1:14" x14ac:dyDescent="0.25">
      <c r="A388" s="3">
        <v>384</v>
      </c>
      <c r="B388" s="3" t="s">
        <v>948</v>
      </c>
      <c r="C388" s="3" t="s">
        <v>53</v>
      </c>
      <c r="D388" s="4">
        <v>3.7</v>
      </c>
      <c r="E388" s="4">
        <v>0.3</v>
      </c>
      <c r="F388" s="4">
        <v>0.2</v>
      </c>
      <c r="G388" s="4">
        <v>0.4</v>
      </c>
      <c r="H388" s="4">
        <v>2.9</v>
      </c>
      <c r="I388" s="6">
        <f>(Table2[[#This Row],[Pts]]-AVERAGE(Table2[Pts]))/_xlfn.STDEV.P(Table2[Pts])</f>
        <v>-0.80497923800728044</v>
      </c>
      <c r="J388" s="6">
        <f>(Table2[[#This Row],[Ast ]]-AVERAGE(Table2[Ast ]))/_xlfn.STDEV.P(Table2[Ast ])</f>
        <v>-0.87646200667055807</v>
      </c>
      <c r="K388" s="6">
        <f>(Table2[[#This Row],[Stl ]]-AVERAGE(Table2[Stl ]))/_xlfn.STDEV.P(Table2[Stl ])</f>
        <v>-1.0471342153648575</v>
      </c>
      <c r="L388" s="6">
        <f>(Table2[[#This Row],[Blk ]]-AVERAGE(Table2[Blk ]))/_xlfn.STDEV.P(Table2[Blk ])</f>
        <v>2.8730655785064042E-2</v>
      </c>
      <c r="M388" s="6">
        <f>(Table2[[#This Row],[Rbd]]-AVERAGE(Table2[Rbd]))/_xlfn.STDEV.P(Table2[Rbd])</f>
        <v>-0.2657616753918039</v>
      </c>
      <c r="N388" s="6">
        <f>Table2[[#This Row],[PtsSD]]*$D$1+Table2[[#This Row],[AstSD]]*$E$1+Table2[[#This Row],[StlSD]]*$F$1+Table2[[#This Row],[BlkSD]]*$G$1+Table2[[#This Row],[RbdSD]]*$H$1</f>
        <v>-0.6226990417516256</v>
      </c>
    </row>
    <row r="389" spans="1:14" x14ac:dyDescent="0.25">
      <c r="A389" s="3">
        <v>385</v>
      </c>
      <c r="B389" s="3" t="s">
        <v>1025</v>
      </c>
      <c r="C389" s="3" t="s">
        <v>101</v>
      </c>
      <c r="D389" s="4">
        <v>1.8</v>
      </c>
      <c r="E389" s="4">
        <v>0.1</v>
      </c>
      <c r="F389" s="4">
        <v>0.2</v>
      </c>
      <c r="G389" s="4">
        <v>1</v>
      </c>
      <c r="H389" s="4">
        <v>1.9</v>
      </c>
      <c r="I389" s="6">
        <f>(Table2[[#This Row],[Pts]]-AVERAGE(Table2[Pts]))/_xlfn.STDEV.P(Table2[Pts])</f>
        <v>-1.1508106602643722</v>
      </c>
      <c r="J389" s="6">
        <f>(Table2[[#This Row],[Ast ]]-AVERAGE(Table2[Ast ]))/_xlfn.STDEV.P(Table2[Ast ])</f>
        <v>-0.99182297705095268</v>
      </c>
      <c r="K389" s="6">
        <f>(Table2[[#This Row],[Stl ]]-AVERAGE(Table2[Stl ]))/_xlfn.STDEV.P(Table2[Stl ])</f>
        <v>-1.0471342153648575</v>
      </c>
      <c r="L389" s="6">
        <f>(Table2[[#This Row],[Blk ]]-AVERAGE(Table2[Blk ]))/_xlfn.STDEV.P(Table2[Blk ])</f>
        <v>1.3749670982851132</v>
      </c>
      <c r="M389" s="6">
        <f>(Table2[[#This Row],[Rbd]]-AVERAGE(Table2[Rbd]))/_xlfn.STDEV.P(Table2[Rbd])</f>
        <v>-0.67888882955536622</v>
      </c>
      <c r="N389" s="6">
        <f>Table2[[#This Row],[PtsSD]]*$D$1+Table2[[#This Row],[AstSD]]*$E$1+Table2[[#This Row],[StlSD]]*$F$1+Table2[[#This Row],[BlkSD]]*$G$1+Table2[[#This Row],[RbdSD]]*$H$1</f>
        <v>-0.63021062696253716</v>
      </c>
    </row>
    <row r="390" spans="1:14" x14ac:dyDescent="0.25">
      <c r="A390" s="3">
        <v>386</v>
      </c>
      <c r="B390" s="3" t="s">
        <v>1032</v>
      </c>
      <c r="C390" s="3" t="s">
        <v>50</v>
      </c>
      <c r="D390" s="4">
        <v>1.5</v>
      </c>
      <c r="E390" s="4">
        <v>3.3</v>
      </c>
      <c r="F390" s="4">
        <v>0.5</v>
      </c>
      <c r="G390" s="4">
        <v>0</v>
      </c>
      <c r="H390" s="4">
        <v>0.3</v>
      </c>
      <c r="I390" s="6">
        <f>(Table2[[#This Row],[Pts]]-AVERAGE(Table2[Pts]))/_xlfn.STDEV.P(Table2[Pts])</f>
        <v>-1.2054156216733865</v>
      </c>
      <c r="J390" s="6">
        <f>(Table2[[#This Row],[Ast ]]-AVERAGE(Table2[Ast ]))/_xlfn.STDEV.P(Table2[Ast ])</f>
        <v>0.85395254903536155</v>
      </c>
      <c r="K390" s="6">
        <f>(Table2[[#This Row],[Stl ]]-AVERAGE(Table2[Stl ]))/_xlfn.STDEV.P(Table2[Stl ])</f>
        <v>-0.34683058968360225</v>
      </c>
      <c r="L390" s="6">
        <f>(Table2[[#This Row],[Blk ]]-AVERAGE(Table2[Blk ]))/_xlfn.STDEV.P(Table2[Blk ])</f>
        <v>-0.86876030588163544</v>
      </c>
      <c r="M390" s="6">
        <f>(Table2[[#This Row],[Rbd]]-AVERAGE(Table2[Rbd]))/_xlfn.STDEV.P(Table2[Rbd])</f>
        <v>-1.339892276217066</v>
      </c>
      <c r="N390" s="6">
        <f>Table2[[#This Row],[PtsSD]]*$D$1+Table2[[#This Row],[AstSD]]*$E$1+Table2[[#This Row],[StlSD]]*$F$1+Table2[[#This Row],[BlkSD]]*$G$1+Table2[[#This Row],[RbdSD]]*$H$1</f>
        <v>-0.64115126627314245</v>
      </c>
    </row>
    <row r="391" spans="1:14" x14ac:dyDescent="0.25">
      <c r="A391" s="3">
        <v>387</v>
      </c>
      <c r="B391" s="3" t="s">
        <v>998</v>
      </c>
      <c r="C391" s="3" t="s">
        <v>72</v>
      </c>
      <c r="D391" s="4">
        <v>2.2999999999999998</v>
      </c>
      <c r="E391" s="4">
        <v>1.1000000000000001</v>
      </c>
      <c r="F391" s="4">
        <v>0.6</v>
      </c>
      <c r="G391" s="4">
        <v>0.1</v>
      </c>
      <c r="H391" s="4">
        <v>1.9</v>
      </c>
      <c r="I391" s="6">
        <f>(Table2[[#This Row],[Pts]]-AVERAGE(Table2[Pts]))/_xlfn.STDEV.P(Table2[Pts])</f>
        <v>-1.0598023912493479</v>
      </c>
      <c r="J391" s="6">
        <f>(Table2[[#This Row],[Ast ]]-AVERAGE(Table2[Ast ]))/_xlfn.STDEV.P(Table2[Ast ])</f>
        <v>-0.41501812514897946</v>
      </c>
      <c r="K391" s="6">
        <f>(Table2[[#This Row],[Stl ]]-AVERAGE(Table2[Stl ]))/_xlfn.STDEV.P(Table2[Stl ])</f>
        <v>-0.11339604778985048</v>
      </c>
      <c r="L391" s="6">
        <f>(Table2[[#This Row],[Blk ]]-AVERAGE(Table2[Blk ]))/_xlfn.STDEV.P(Table2[Blk ])</f>
        <v>-0.64438756546496068</v>
      </c>
      <c r="M391" s="6">
        <f>(Table2[[#This Row],[Rbd]]-AVERAGE(Table2[Rbd]))/_xlfn.STDEV.P(Table2[Rbd])</f>
        <v>-0.67888882955536622</v>
      </c>
      <c r="N391" s="6">
        <f>Table2[[#This Row],[PtsSD]]*$D$1+Table2[[#This Row],[AstSD]]*$E$1+Table2[[#This Row],[StlSD]]*$F$1+Table2[[#This Row],[BlkSD]]*$G$1+Table2[[#This Row],[RbdSD]]*$H$1</f>
        <v>-0.65038965030389517</v>
      </c>
    </row>
    <row r="392" spans="1:14" x14ac:dyDescent="0.25">
      <c r="A392" s="3">
        <v>388</v>
      </c>
      <c r="B392" s="3" t="s">
        <v>942</v>
      </c>
      <c r="C392" s="3" t="s">
        <v>23</v>
      </c>
      <c r="D392" s="4">
        <v>3.9</v>
      </c>
      <c r="E392" s="4">
        <v>0.8</v>
      </c>
      <c r="F392" s="4">
        <v>0.3</v>
      </c>
      <c r="G392" s="4">
        <v>0.2</v>
      </c>
      <c r="H392" s="4">
        <v>2.1</v>
      </c>
      <c r="I392" s="6">
        <f>(Table2[[#This Row],[Pts]]-AVERAGE(Table2[Pts]))/_xlfn.STDEV.P(Table2[Pts])</f>
        <v>-0.7685759304012707</v>
      </c>
      <c r="J392" s="6">
        <f>(Table2[[#This Row],[Ast ]]-AVERAGE(Table2[Ast ]))/_xlfn.STDEV.P(Table2[Ast ])</f>
        <v>-0.58805958071957143</v>
      </c>
      <c r="K392" s="6">
        <f>(Table2[[#This Row],[Stl ]]-AVERAGE(Table2[Stl ]))/_xlfn.STDEV.P(Table2[Stl ])</f>
        <v>-0.81369967347110583</v>
      </c>
      <c r="L392" s="6">
        <f>(Table2[[#This Row],[Blk ]]-AVERAGE(Table2[Blk ]))/_xlfn.STDEV.P(Table2[Blk ])</f>
        <v>-0.42001482504828569</v>
      </c>
      <c r="M392" s="6">
        <f>(Table2[[#This Row],[Rbd]]-AVERAGE(Table2[Rbd]))/_xlfn.STDEV.P(Table2[Rbd])</f>
        <v>-0.59626339872265366</v>
      </c>
      <c r="N392" s="6">
        <f>Table2[[#This Row],[PtsSD]]*$D$1+Table2[[#This Row],[AstSD]]*$E$1+Table2[[#This Row],[StlSD]]*$F$1+Table2[[#This Row],[BlkSD]]*$G$1+Table2[[#This Row],[RbdSD]]*$H$1</f>
        <v>-0.65249454978673493</v>
      </c>
    </row>
    <row r="393" spans="1:14" x14ac:dyDescent="0.25">
      <c r="A393" s="3">
        <v>389</v>
      </c>
      <c r="B393" s="3" t="s">
        <v>1023</v>
      </c>
      <c r="C393" s="3" t="s">
        <v>80</v>
      </c>
      <c r="D393" s="4">
        <v>1.8</v>
      </c>
      <c r="E393" s="4">
        <v>0.5</v>
      </c>
      <c r="F393" s="4">
        <v>0.5</v>
      </c>
      <c r="G393" s="4">
        <v>0.5</v>
      </c>
      <c r="H393" s="4">
        <v>1.7</v>
      </c>
      <c r="I393" s="6">
        <f>(Table2[[#This Row],[Pts]]-AVERAGE(Table2[Pts]))/_xlfn.STDEV.P(Table2[Pts])</f>
        <v>-1.1508106602643722</v>
      </c>
      <c r="J393" s="6">
        <f>(Table2[[#This Row],[Ast ]]-AVERAGE(Table2[Ast ]))/_xlfn.STDEV.P(Table2[Ast ])</f>
        <v>-0.76110103629016346</v>
      </c>
      <c r="K393" s="6">
        <f>(Table2[[#This Row],[Stl ]]-AVERAGE(Table2[Stl ]))/_xlfn.STDEV.P(Table2[Stl ])</f>
        <v>-0.34683058968360225</v>
      </c>
      <c r="L393" s="6">
        <f>(Table2[[#This Row],[Blk ]]-AVERAGE(Table2[Blk ]))/_xlfn.STDEV.P(Table2[Blk ])</f>
        <v>0.25310339620173883</v>
      </c>
      <c r="M393" s="6">
        <f>(Table2[[#This Row],[Rbd]]-AVERAGE(Table2[Rbd]))/_xlfn.STDEV.P(Table2[Rbd])</f>
        <v>-0.76151426038807868</v>
      </c>
      <c r="N393" s="6">
        <f>Table2[[#This Row],[PtsSD]]*$D$1+Table2[[#This Row],[AstSD]]*$E$1+Table2[[#This Row],[StlSD]]*$F$1+Table2[[#This Row],[BlkSD]]*$G$1+Table2[[#This Row],[RbdSD]]*$H$1</f>
        <v>-0.66382533643723962</v>
      </c>
    </row>
    <row r="394" spans="1:14" x14ac:dyDescent="0.25">
      <c r="A394" s="3">
        <v>390</v>
      </c>
      <c r="B394" s="3" t="s">
        <v>860</v>
      </c>
      <c r="C394" s="3" t="s">
        <v>72</v>
      </c>
      <c r="D394" s="4">
        <v>6.2</v>
      </c>
      <c r="E394" s="4">
        <v>0.9</v>
      </c>
      <c r="F394" s="4">
        <v>0.3</v>
      </c>
      <c r="G394" s="4">
        <v>0</v>
      </c>
      <c r="H394" s="4">
        <v>1.1000000000000001</v>
      </c>
      <c r="I394" s="6">
        <f>(Table2[[#This Row],[Pts]]-AVERAGE(Table2[Pts]))/_xlfn.STDEV.P(Table2[Pts])</f>
        <v>-0.34993789293215982</v>
      </c>
      <c r="J394" s="6">
        <f>(Table2[[#This Row],[Ast ]]-AVERAGE(Table2[Ast ]))/_xlfn.STDEV.P(Table2[Ast ])</f>
        <v>-0.53037909552937412</v>
      </c>
      <c r="K394" s="6">
        <f>(Table2[[#This Row],[Stl ]]-AVERAGE(Table2[Stl ]))/_xlfn.STDEV.P(Table2[Stl ])</f>
        <v>-0.81369967347110583</v>
      </c>
      <c r="L394" s="6">
        <f>(Table2[[#This Row],[Blk ]]-AVERAGE(Table2[Blk ]))/_xlfn.STDEV.P(Table2[Blk ])</f>
        <v>-0.86876030588163544</v>
      </c>
      <c r="M394" s="6">
        <f>(Table2[[#This Row],[Rbd]]-AVERAGE(Table2[Rbd]))/_xlfn.STDEV.P(Table2[Rbd])</f>
        <v>-1.0093905528862159</v>
      </c>
      <c r="N394" s="6">
        <f>Table2[[#This Row],[PtsSD]]*$D$1+Table2[[#This Row],[AstSD]]*$E$1+Table2[[#This Row],[StlSD]]*$F$1+Table2[[#This Row],[BlkSD]]*$G$1+Table2[[#This Row],[RbdSD]]*$H$1</f>
        <v>-0.66530429446567718</v>
      </c>
    </row>
    <row r="395" spans="1:14" x14ac:dyDescent="0.25">
      <c r="A395" s="3">
        <v>391</v>
      </c>
      <c r="B395" s="3" t="s">
        <v>925</v>
      </c>
      <c r="C395" s="3" t="s">
        <v>21</v>
      </c>
      <c r="D395" s="4">
        <v>4.3</v>
      </c>
      <c r="E395" s="4">
        <v>0.4</v>
      </c>
      <c r="F395" s="4">
        <v>0.4</v>
      </c>
      <c r="G395" s="4">
        <v>0.2</v>
      </c>
      <c r="H395" s="4">
        <v>1.8</v>
      </c>
      <c r="I395" s="6">
        <f>(Table2[[#This Row],[Pts]]-AVERAGE(Table2[Pts]))/_xlfn.STDEV.P(Table2[Pts])</f>
        <v>-0.69576931518925156</v>
      </c>
      <c r="J395" s="6">
        <f>(Table2[[#This Row],[Ast ]]-AVERAGE(Table2[Ast ]))/_xlfn.STDEV.P(Table2[Ast ])</f>
        <v>-0.81878152148036076</v>
      </c>
      <c r="K395" s="6">
        <f>(Table2[[#This Row],[Stl ]]-AVERAGE(Table2[Stl ]))/_xlfn.STDEV.P(Table2[Stl ])</f>
        <v>-0.58026513157735393</v>
      </c>
      <c r="L395" s="6">
        <f>(Table2[[#This Row],[Blk ]]-AVERAGE(Table2[Blk ]))/_xlfn.STDEV.P(Table2[Blk ])</f>
        <v>-0.42001482504828569</v>
      </c>
      <c r="M395" s="6">
        <f>(Table2[[#This Row],[Rbd]]-AVERAGE(Table2[Rbd]))/_xlfn.STDEV.P(Table2[Rbd])</f>
        <v>-0.7202015449717224</v>
      </c>
      <c r="N395" s="6">
        <f>Table2[[#This Row],[PtsSD]]*$D$1+Table2[[#This Row],[AstSD]]*$E$1+Table2[[#This Row],[StlSD]]*$F$1+Table2[[#This Row],[BlkSD]]*$G$1+Table2[[#This Row],[RbdSD]]*$H$1</f>
        <v>-0.66656940134103804</v>
      </c>
    </row>
    <row r="396" spans="1:14" x14ac:dyDescent="0.25">
      <c r="A396" s="3">
        <v>392</v>
      </c>
      <c r="B396" s="3" t="s">
        <v>1003</v>
      </c>
      <c r="C396" s="3" t="s">
        <v>95</v>
      </c>
      <c r="D396" s="4">
        <v>2.2000000000000002</v>
      </c>
      <c r="E396" s="4">
        <v>0.8</v>
      </c>
      <c r="F396" s="4">
        <v>0.5</v>
      </c>
      <c r="G396" s="4">
        <v>0.2</v>
      </c>
      <c r="H396" s="4">
        <v>2.2000000000000002</v>
      </c>
      <c r="I396" s="6">
        <f>(Table2[[#This Row],[Pts]]-AVERAGE(Table2[Pts]))/_xlfn.STDEV.P(Table2[Pts])</f>
        <v>-1.0780040450523527</v>
      </c>
      <c r="J396" s="6">
        <f>(Table2[[#This Row],[Ast ]]-AVERAGE(Table2[Ast ]))/_xlfn.STDEV.P(Table2[Ast ])</f>
        <v>-0.58805958071957143</v>
      </c>
      <c r="K396" s="6">
        <f>(Table2[[#This Row],[Stl ]]-AVERAGE(Table2[Stl ]))/_xlfn.STDEV.P(Table2[Stl ])</f>
        <v>-0.34683058968360225</v>
      </c>
      <c r="L396" s="6">
        <f>(Table2[[#This Row],[Blk ]]-AVERAGE(Table2[Blk ]))/_xlfn.STDEV.P(Table2[Blk ])</f>
        <v>-0.42001482504828569</v>
      </c>
      <c r="M396" s="6">
        <f>(Table2[[#This Row],[Rbd]]-AVERAGE(Table2[Rbd]))/_xlfn.STDEV.P(Table2[Rbd])</f>
        <v>-0.55495068330629738</v>
      </c>
      <c r="N396" s="6">
        <f>Table2[[#This Row],[PtsSD]]*$D$1+Table2[[#This Row],[AstSD]]*$E$1+Table2[[#This Row],[StlSD]]*$F$1+Table2[[#This Row],[BlkSD]]*$G$1+Table2[[#This Row],[RbdSD]]*$H$1</f>
        <v>-0.66703007853066276</v>
      </c>
    </row>
    <row r="397" spans="1:14" x14ac:dyDescent="0.25">
      <c r="A397" s="3">
        <v>393</v>
      </c>
      <c r="B397" s="3" t="s">
        <v>875</v>
      </c>
      <c r="C397" s="3" t="s">
        <v>67</v>
      </c>
      <c r="D397" s="4">
        <v>5.6</v>
      </c>
      <c r="E397" s="4">
        <v>0.5</v>
      </c>
      <c r="F397" s="4">
        <v>0.4</v>
      </c>
      <c r="G397" s="4">
        <v>0</v>
      </c>
      <c r="H397" s="4">
        <v>1.6</v>
      </c>
      <c r="I397" s="6">
        <f>(Table2[[#This Row],[Pts]]-AVERAGE(Table2[Pts]))/_xlfn.STDEV.P(Table2[Pts])</f>
        <v>-0.45914781575018887</v>
      </c>
      <c r="J397" s="6">
        <f>(Table2[[#This Row],[Ast ]]-AVERAGE(Table2[Ast ]))/_xlfn.STDEV.P(Table2[Ast ])</f>
        <v>-0.76110103629016346</v>
      </c>
      <c r="K397" s="6">
        <f>(Table2[[#This Row],[Stl ]]-AVERAGE(Table2[Stl ]))/_xlfn.STDEV.P(Table2[Stl ])</f>
        <v>-0.58026513157735393</v>
      </c>
      <c r="L397" s="6">
        <f>(Table2[[#This Row],[Blk ]]-AVERAGE(Table2[Blk ]))/_xlfn.STDEV.P(Table2[Blk ])</f>
        <v>-0.86876030588163544</v>
      </c>
      <c r="M397" s="6">
        <f>(Table2[[#This Row],[Rbd]]-AVERAGE(Table2[Rbd]))/_xlfn.STDEV.P(Table2[Rbd])</f>
        <v>-0.80282697580443485</v>
      </c>
      <c r="N397" s="6">
        <f>Table2[[#This Row],[PtsSD]]*$D$1+Table2[[#This Row],[AstSD]]*$E$1+Table2[[#This Row],[StlSD]]*$F$1+Table2[[#This Row],[BlkSD]]*$G$1+Table2[[#This Row],[RbdSD]]*$H$1</f>
        <v>-0.66788376276282468</v>
      </c>
    </row>
    <row r="398" spans="1:14" x14ac:dyDescent="0.25">
      <c r="A398" s="3">
        <v>394</v>
      </c>
      <c r="B398" s="3" t="s">
        <v>964</v>
      </c>
      <c r="C398" s="3" t="s">
        <v>35</v>
      </c>
      <c r="D398" s="4">
        <v>3.3</v>
      </c>
      <c r="E398" s="4">
        <v>0.8</v>
      </c>
      <c r="F398" s="4">
        <v>0.4</v>
      </c>
      <c r="G398" s="4">
        <v>0.3</v>
      </c>
      <c r="H398" s="4">
        <v>1.4</v>
      </c>
      <c r="I398" s="6">
        <f>(Table2[[#This Row],[Pts]]-AVERAGE(Table2[Pts]))/_xlfn.STDEV.P(Table2[Pts])</f>
        <v>-0.87778585321929969</v>
      </c>
      <c r="J398" s="6">
        <f>(Table2[[#This Row],[Ast ]]-AVERAGE(Table2[Ast ]))/_xlfn.STDEV.P(Table2[Ast ])</f>
        <v>-0.58805958071957143</v>
      </c>
      <c r="K398" s="6">
        <f>(Table2[[#This Row],[Stl ]]-AVERAGE(Table2[Stl ]))/_xlfn.STDEV.P(Table2[Stl ])</f>
        <v>-0.58026513157735393</v>
      </c>
      <c r="L398" s="6">
        <f>(Table2[[#This Row],[Blk ]]-AVERAGE(Table2[Blk ]))/_xlfn.STDEV.P(Table2[Blk ])</f>
        <v>-0.1956420846316109</v>
      </c>
      <c r="M398" s="6">
        <f>(Table2[[#This Row],[Rbd]]-AVERAGE(Table2[Rbd]))/_xlfn.STDEV.P(Table2[Rbd])</f>
        <v>-0.88545240663714742</v>
      </c>
      <c r="N398" s="6">
        <f>Table2[[#This Row],[PtsSD]]*$D$1+Table2[[#This Row],[AstSD]]*$E$1+Table2[[#This Row],[StlSD]]*$F$1+Table2[[#This Row],[BlkSD]]*$G$1+Table2[[#This Row],[RbdSD]]*$H$1</f>
        <v>-0.67442423586847844</v>
      </c>
    </row>
    <row r="399" spans="1:14" x14ac:dyDescent="0.25">
      <c r="A399" s="3">
        <v>395</v>
      </c>
      <c r="B399" s="3" t="s">
        <v>922</v>
      </c>
      <c r="C399" s="3" t="s">
        <v>41</v>
      </c>
      <c r="D399" s="4">
        <v>4.4000000000000004</v>
      </c>
      <c r="E399" s="4">
        <v>0.8</v>
      </c>
      <c r="F399" s="4">
        <v>0.4</v>
      </c>
      <c r="G399" s="4">
        <v>0</v>
      </c>
      <c r="H399" s="4">
        <v>1.8</v>
      </c>
      <c r="I399" s="6">
        <f>(Table2[[#This Row],[Pts]]-AVERAGE(Table2[Pts]))/_xlfn.STDEV.P(Table2[Pts])</f>
        <v>-0.67756766138624658</v>
      </c>
      <c r="J399" s="6">
        <f>(Table2[[#This Row],[Ast ]]-AVERAGE(Table2[Ast ]))/_xlfn.STDEV.P(Table2[Ast ])</f>
        <v>-0.58805958071957143</v>
      </c>
      <c r="K399" s="6">
        <f>(Table2[[#This Row],[Stl ]]-AVERAGE(Table2[Stl ]))/_xlfn.STDEV.P(Table2[Stl ])</f>
        <v>-0.58026513157735393</v>
      </c>
      <c r="L399" s="6">
        <f>(Table2[[#This Row],[Blk ]]-AVERAGE(Table2[Blk ]))/_xlfn.STDEV.P(Table2[Blk ])</f>
        <v>-0.86876030588163544</v>
      </c>
      <c r="M399" s="6">
        <f>(Table2[[#This Row],[Rbd]]-AVERAGE(Table2[Rbd]))/_xlfn.STDEV.P(Table2[Rbd])</f>
        <v>-0.7202015449717224</v>
      </c>
      <c r="N399" s="6">
        <f>Table2[[#This Row],[PtsSD]]*$D$1+Table2[[#This Row],[AstSD]]*$E$1+Table2[[#This Row],[StlSD]]*$F$1+Table2[[#This Row],[BlkSD]]*$G$1+Table2[[#This Row],[RbdSD]]*$H$1</f>
        <v>-0.68227633917298114</v>
      </c>
    </row>
    <row r="400" spans="1:14" x14ac:dyDescent="0.25">
      <c r="A400" s="3">
        <v>396</v>
      </c>
      <c r="B400" s="3" t="s">
        <v>962</v>
      </c>
      <c r="C400" s="3" t="s">
        <v>84</v>
      </c>
      <c r="D400" s="4">
        <v>3.4</v>
      </c>
      <c r="E400" s="4">
        <v>0.5</v>
      </c>
      <c r="F400" s="4">
        <v>0.7</v>
      </c>
      <c r="G400" s="4">
        <v>0.1</v>
      </c>
      <c r="H400" s="4">
        <v>1.2</v>
      </c>
      <c r="I400" s="6">
        <f>(Table2[[#This Row],[Pts]]-AVERAGE(Table2[Pts]))/_xlfn.STDEV.P(Table2[Pts])</f>
        <v>-0.85958419941629483</v>
      </c>
      <c r="J400" s="6">
        <f>(Table2[[#This Row],[Ast ]]-AVERAGE(Table2[Ast ]))/_xlfn.STDEV.P(Table2[Ast ])</f>
        <v>-0.76110103629016346</v>
      </c>
      <c r="K400" s="6">
        <f>(Table2[[#This Row],[Stl ]]-AVERAGE(Table2[Stl ]))/_xlfn.STDEV.P(Table2[Stl ])</f>
        <v>0.12003849410390129</v>
      </c>
      <c r="L400" s="6">
        <f>(Table2[[#This Row],[Blk ]]-AVERAGE(Table2[Blk ]))/_xlfn.STDEV.P(Table2[Blk ])</f>
        <v>-0.64438756546496068</v>
      </c>
      <c r="M400" s="6">
        <f>(Table2[[#This Row],[Rbd]]-AVERAGE(Table2[Rbd]))/_xlfn.STDEV.P(Table2[Rbd])</f>
        <v>-0.96807783746985998</v>
      </c>
      <c r="N400" s="6">
        <f>Table2[[#This Row],[PtsSD]]*$D$1+Table2[[#This Row],[AstSD]]*$E$1+Table2[[#This Row],[StlSD]]*$F$1+Table2[[#This Row],[BlkSD]]*$G$1+Table2[[#This Row],[RbdSD]]*$H$1</f>
        <v>-0.68236339528105217</v>
      </c>
    </row>
    <row r="401" spans="1:14" x14ac:dyDescent="0.25">
      <c r="A401" s="3">
        <v>397</v>
      </c>
      <c r="B401" s="3" t="s">
        <v>945</v>
      </c>
      <c r="C401" s="3" t="s">
        <v>67</v>
      </c>
      <c r="D401" s="4">
        <v>3.8</v>
      </c>
      <c r="E401" s="4">
        <v>0.5</v>
      </c>
      <c r="F401" s="4">
        <v>0.4</v>
      </c>
      <c r="G401" s="4">
        <v>0.1</v>
      </c>
      <c r="H401" s="4">
        <v>2.2000000000000002</v>
      </c>
      <c r="I401" s="6">
        <f>(Table2[[#This Row],[Pts]]-AVERAGE(Table2[Pts]))/_xlfn.STDEV.P(Table2[Pts])</f>
        <v>-0.78677758420427568</v>
      </c>
      <c r="J401" s="6">
        <f>(Table2[[#This Row],[Ast ]]-AVERAGE(Table2[Ast ]))/_xlfn.STDEV.P(Table2[Ast ])</f>
        <v>-0.76110103629016346</v>
      </c>
      <c r="K401" s="6">
        <f>(Table2[[#This Row],[Stl ]]-AVERAGE(Table2[Stl ]))/_xlfn.STDEV.P(Table2[Stl ])</f>
        <v>-0.58026513157735393</v>
      </c>
      <c r="L401" s="6">
        <f>(Table2[[#This Row],[Blk ]]-AVERAGE(Table2[Blk ]))/_xlfn.STDEV.P(Table2[Blk ])</f>
        <v>-0.64438756546496068</v>
      </c>
      <c r="M401" s="6">
        <f>(Table2[[#This Row],[Rbd]]-AVERAGE(Table2[Rbd]))/_xlfn.STDEV.P(Table2[Rbd])</f>
        <v>-0.55495068330629738</v>
      </c>
      <c r="N401" s="6">
        <f>Table2[[#This Row],[PtsSD]]*$D$1+Table2[[#This Row],[AstSD]]*$E$1+Table2[[#This Row],[StlSD]]*$F$1+Table2[[#This Row],[BlkSD]]*$G$1+Table2[[#This Row],[RbdSD]]*$H$1</f>
        <v>-0.68294152373692207</v>
      </c>
    </row>
    <row r="402" spans="1:14" x14ac:dyDescent="0.25">
      <c r="A402" s="3">
        <v>398</v>
      </c>
      <c r="B402" s="3" t="s">
        <v>734</v>
      </c>
      <c r="C402" s="3" t="s">
        <v>37</v>
      </c>
      <c r="D402" s="4">
        <v>4.4000000000000004</v>
      </c>
      <c r="E402" s="4">
        <v>0.9</v>
      </c>
      <c r="F402" s="4">
        <v>0.3</v>
      </c>
      <c r="G402" s="4">
        <v>0.2</v>
      </c>
      <c r="H402" s="4">
        <v>1.2</v>
      </c>
      <c r="I402" s="6">
        <f>(Table2[[#This Row],[Pts]]-AVERAGE(Table2[Pts]))/_xlfn.STDEV.P(Table2[Pts])</f>
        <v>-0.67756766138624658</v>
      </c>
      <c r="J402" s="6">
        <f>(Table2[[#This Row],[Ast ]]-AVERAGE(Table2[Ast ]))/_xlfn.STDEV.P(Table2[Ast ])</f>
        <v>-0.53037909552937412</v>
      </c>
      <c r="K402" s="6">
        <f>(Table2[[#This Row],[Stl ]]-AVERAGE(Table2[Stl ]))/_xlfn.STDEV.P(Table2[Stl ])</f>
        <v>-0.81369967347110583</v>
      </c>
      <c r="L402" s="6">
        <f>(Table2[[#This Row],[Blk ]]-AVERAGE(Table2[Blk ]))/_xlfn.STDEV.P(Table2[Blk ])</f>
        <v>-0.42001482504828569</v>
      </c>
      <c r="M402" s="6">
        <f>(Table2[[#This Row],[Rbd]]-AVERAGE(Table2[Rbd]))/_xlfn.STDEV.P(Table2[Rbd])</f>
        <v>-0.96807783746985998</v>
      </c>
      <c r="N402" s="6">
        <f>Table2[[#This Row],[PtsSD]]*$D$1+Table2[[#This Row],[AstSD]]*$E$1+Table2[[#This Row],[StlSD]]*$F$1+Table2[[#This Row],[BlkSD]]*$G$1+Table2[[#This Row],[RbdSD]]*$H$1</f>
        <v>-0.68801885979362953</v>
      </c>
    </row>
    <row r="403" spans="1:14" x14ac:dyDescent="0.25">
      <c r="A403" s="3">
        <v>399</v>
      </c>
      <c r="B403" s="3" t="s">
        <v>972</v>
      </c>
      <c r="C403" s="3" t="s">
        <v>60</v>
      </c>
      <c r="D403" s="4">
        <v>3.1</v>
      </c>
      <c r="E403" s="4">
        <v>2.6</v>
      </c>
      <c r="F403" s="4">
        <v>0.1</v>
      </c>
      <c r="G403" s="4">
        <v>0.1</v>
      </c>
      <c r="H403" s="4">
        <v>0.9</v>
      </c>
      <c r="I403" s="6">
        <f>(Table2[[#This Row],[Pts]]-AVERAGE(Table2[Pts]))/_xlfn.STDEV.P(Table2[Pts])</f>
        <v>-0.91418916082530943</v>
      </c>
      <c r="J403" s="6">
        <f>(Table2[[#This Row],[Ast ]]-AVERAGE(Table2[Ast ]))/_xlfn.STDEV.P(Table2[Ast ])</f>
        <v>0.45018915270398041</v>
      </c>
      <c r="K403" s="6">
        <f>(Table2[[#This Row],[Stl ]]-AVERAGE(Table2[Stl ]))/_xlfn.STDEV.P(Table2[Stl ])</f>
        <v>-1.2805687572586095</v>
      </c>
      <c r="L403" s="6">
        <f>(Table2[[#This Row],[Blk ]]-AVERAGE(Table2[Blk ]))/_xlfn.STDEV.P(Table2[Blk ])</f>
        <v>-0.64438756546496068</v>
      </c>
      <c r="M403" s="6">
        <f>(Table2[[#This Row],[Rbd]]-AVERAGE(Table2[Rbd]))/_xlfn.STDEV.P(Table2[Rbd])</f>
        <v>-1.0920159837189285</v>
      </c>
      <c r="N403" s="6">
        <f>Table2[[#This Row],[PtsSD]]*$D$1+Table2[[#This Row],[AstSD]]*$E$1+Table2[[#This Row],[StlSD]]*$F$1+Table2[[#This Row],[BlkSD]]*$G$1+Table2[[#This Row],[RbdSD]]*$H$1</f>
        <v>-0.69136556285911799</v>
      </c>
    </row>
    <row r="404" spans="1:14" x14ac:dyDescent="0.25">
      <c r="A404" s="3">
        <v>400</v>
      </c>
      <c r="B404" s="3" t="s">
        <v>989</v>
      </c>
      <c r="C404" s="3" t="s">
        <v>53</v>
      </c>
      <c r="D404" s="4">
        <v>2.7</v>
      </c>
      <c r="E404" s="4">
        <v>0.3</v>
      </c>
      <c r="F404" s="4">
        <v>0.3</v>
      </c>
      <c r="G404" s="4">
        <v>0.4</v>
      </c>
      <c r="H404" s="4">
        <v>2.2999999999999998</v>
      </c>
      <c r="I404" s="6">
        <f>(Table2[[#This Row],[Pts]]-AVERAGE(Table2[Pts]))/_xlfn.STDEV.P(Table2[Pts])</f>
        <v>-0.98699577603732858</v>
      </c>
      <c r="J404" s="6">
        <f>(Table2[[#This Row],[Ast ]]-AVERAGE(Table2[Ast ]))/_xlfn.STDEV.P(Table2[Ast ])</f>
        <v>-0.87646200667055807</v>
      </c>
      <c r="K404" s="6">
        <f>(Table2[[#This Row],[Stl ]]-AVERAGE(Table2[Stl ]))/_xlfn.STDEV.P(Table2[Stl ])</f>
        <v>-0.81369967347110583</v>
      </c>
      <c r="L404" s="6">
        <f>(Table2[[#This Row],[Blk ]]-AVERAGE(Table2[Blk ]))/_xlfn.STDEV.P(Table2[Blk ])</f>
        <v>2.8730655785064042E-2</v>
      </c>
      <c r="M404" s="6">
        <f>(Table2[[#This Row],[Rbd]]-AVERAGE(Table2[Rbd]))/_xlfn.STDEV.P(Table2[Rbd])</f>
        <v>-0.51363796788994132</v>
      </c>
      <c r="N404" s="6">
        <f>Table2[[#This Row],[PtsSD]]*$D$1+Table2[[#This Row],[AstSD]]*$E$1+Table2[[#This Row],[StlSD]]*$F$1+Table2[[#This Row],[BlkSD]]*$G$1+Table2[[#This Row],[RbdSD]]*$H$1</f>
        <v>-0.69186408037620484</v>
      </c>
    </row>
    <row r="405" spans="1:14" x14ac:dyDescent="0.25">
      <c r="A405" s="3">
        <v>401</v>
      </c>
      <c r="B405" s="3" t="s">
        <v>947</v>
      </c>
      <c r="C405" s="3" t="s">
        <v>46</v>
      </c>
      <c r="D405" s="4">
        <v>3.7</v>
      </c>
      <c r="E405" s="4">
        <v>1.4</v>
      </c>
      <c r="F405" s="4">
        <v>0.4</v>
      </c>
      <c r="G405" s="4">
        <v>0.1</v>
      </c>
      <c r="H405" s="4">
        <v>0.9</v>
      </c>
      <c r="I405" s="6">
        <f>(Table2[[#This Row],[Pts]]-AVERAGE(Table2[Pts]))/_xlfn.STDEV.P(Table2[Pts])</f>
        <v>-0.80497923800728044</v>
      </c>
      <c r="J405" s="6">
        <f>(Table2[[#This Row],[Ast ]]-AVERAGE(Table2[Ast ]))/_xlfn.STDEV.P(Table2[Ast ])</f>
        <v>-0.24197666957838759</v>
      </c>
      <c r="K405" s="6">
        <f>(Table2[[#This Row],[Stl ]]-AVERAGE(Table2[Stl ]))/_xlfn.STDEV.P(Table2[Stl ])</f>
        <v>-0.58026513157735393</v>
      </c>
      <c r="L405" s="6">
        <f>(Table2[[#This Row],[Blk ]]-AVERAGE(Table2[Blk ]))/_xlfn.STDEV.P(Table2[Blk ])</f>
        <v>-0.64438756546496068</v>
      </c>
      <c r="M405" s="6">
        <f>(Table2[[#This Row],[Rbd]]-AVERAGE(Table2[Rbd]))/_xlfn.STDEV.P(Table2[Rbd])</f>
        <v>-1.0920159837189285</v>
      </c>
      <c r="N405" s="6">
        <f>Table2[[#This Row],[PtsSD]]*$D$1+Table2[[#This Row],[AstSD]]*$E$1+Table2[[#This Row],[StlSD]]*$F$1+Table2[[#This Row],[BlkSD]]*$G$1+Table2[[#This Row],[RbdSD]]*$H$1</f>
        <v>-0.6919902066179946</v>
      </c>
    </row>
    <row r="406" spans="1:14" x14ac:dyDescent="0.25">
      <c r="A406" s="3">
        <v>402</v>
      </c>
      <c r="B406" s="3" t="s">
        <v>884</v>
      </c>
      <c r="C406" s="3" t="s">
        <v>104</v>
      </c>
      <c r="D406" s="4">
        <v>5.3</v>
      </c>
      <c r="E406" s="4">
        <v>1</v>
      </c>
      <c r="F406" s="4">
        <v>0.3</v>
      </c>
      <c r="G406" s="4">
        <v>0</v>
      </c>
      <c r="H406" s="4">
        <v>1.2</v>
      </c>
      <c r="I406" s="6">
        <f>(Table2[[#This Row],[Pts]]-AVERAGE(Table2[Pts]))/_xlfn.STDEV.P(Table2[Pts])</f>
        <v>-0.51375277715920331</v>
      </c>
      <c r="J406" s="6">
        <f>(Table2[[#This Row],[Ast ]]-AVERAGE(Table2[Ast ]))/_xlfn.STDEV.P(Table2[Ast ])</f>
        <v>-0.47269861033917687</v>
      </c>
      <c r="K406" s="6">
        <f>(Table2[[#This Row],[Stl ]]-AVERAGE(Table2[Stl ]))/_xlfn.STDEV.P(Table2[Stl ])</f>
        <v>-0.81369967347110583</v>
      </c>
      <c r="L406" s="6">
        <f>(Table2[[#This Row],[Blk ]]-AVERAGE(Table2[Blk ]))/_xlfn.STDEV.P(Table2[Blk ])</f>
        <v>-0.86876030588163544</v>
      </c>
      <c r="M406" s="6">
        <f>(Table2[[#This Row],[Rbd]]-AVERAGE(Table2[Rbd]))/_xlfn.STDEV.P(Table2[Rbd])</f>
        <v>-0.96807783746985998</v>
      </c>
      <c r="N406" s="6">
        <f>Table2[[#This Row],[PtsSD]]*$D$1+Table2[[#This Row],[AstSD]]*$E$1+Table2[[#This Row],[StlSD]]*$F$1+Table2[[#This Row],[BlkSD]]*$G$1+Table2[[#This Row],[RbdSD]]*$H$1</f>
        <v>-0.69465011961247958</v>
      </c>
    </row>
    <row r="407" spans="1:14" x14ac:dyDescent="0.25">
      <c r="A407" s="3">
        <v>403</v>
      </c>
      <c r="B407" s="3" t="s">
        <v>936</v>
      </c>
      <c r="C407" s="3" t="s">
        <v>50</v>
      </c>
      <c r="D407" s="4">
        <v>4.0999999999999996</v>
      </c>
      <c r="E407" s="4">
        <v>0.4</v>
      </c>
      <c r="F407" s="4">
        <v>0.3</v>
      </c>
      <c r="G407" s="4">
        <v>0.2</v>
      </c>
      <c r="H407" s="4">
        <v>1.8</v>
      </c>
      <c r="I407" s="6">
        <f>(Table2[[#This Row],[Pts]]-AVERAGE(Table2[Pts]))/_xlfn.STDEV.P(Table2[Pts])</f>
        <v>-0.73217262279526119</v>
      </c>
      <c r="J407" s="6">
        <f>(Table2[[#This Row],[Ast ]]-AVERAGE(Table2[Ast ]))/_xlfn.STDEV.P(Table2[Ast ])</f>
        <v>-0.81878152148036076</v>
      </c>
      <c r="K407" s="6">
        <f>(Table2[[#This Row],[Stl ]]-AVERAGE(Table2[Stl ]))/_xlfn.STDEV.P(Table2[Stl ])</f>
        <v>-0.81369967347110583</v>
      </c>
      <c r="L407" s="6">
        <f>(Table2[[#This Row],[Blk ]]-AVERAGE(Table2[Blk ]))/_xlfn.STDEV.P(Table2[Blk ])</f>
        <v>-0.42001482504828569</v>
      </c>
      <c r="M407" s="6">
        <f>(Table2[[#This Row],[Rbd]]-AVERAGE(Table2[Rbd]))/_xlfn.STDEV.P(Table2[Rbd])</f>
        <v>-0.7202015449717224</v>
      </c>
      <c r="N407" s="6">
        <f>Table2[[#This Row],[PtsSD]]*$D$1+Table2[[#This Row],[AstSD]]*$E$1+Table2[[#This Row],[StlSD]]*$F$1+Table2[[#This Row],[BlkSD]]*$G$1+Table2[[#This Row],[RbdSD]]*$H$1</f>
        <v>-0.71250557490690369</v>
      </c>
    </row>
    <row r="408" spans="1:14" x14ac:dyDescent="0.25">
      <c r="A408" s="3">
        <v>404</v>
      </c>
      <c r="B408" s="3" t="s">
        <v>939</v>
      </c>
      <c r="C408" s="3" t="s">
        <v>25</v>
      </c>
      <c r="D408" s="4">
        <v>4</v>
      </c>
      <c r="E408" s="4">
        <v>0.6</v>
      </c>
      <c r="F408" s="4">
        <v>0.8</v>
      </c>
      <c r="G408" s="4">
        <v>0</v>
      </c>
      <c r="H408" s="4">
        <v>0.2</v>
      </c>
      <c r="I408" s="6">
        <f>(Table2[[#This Row],[Pts]]-AVERAGE(Table2[Pts]))/_xlfn.STDEV.P(Table2[Pts])</f>
        <v>-0.75037427659826594</v>
      </c>
      <c r="J408" s="6">
        <f>(Table2[[#This Row],[Ast ]]-AVERAGE(Table2[Ast ]))/_xlfn.STDEV.P(Table2[Ast ])</f>
        <v>-0.70342055109996626</v>
      </c>
      <c r="K408" s="6">
        <f>(Table2[[#This Row],[Stl ]]-AVERAGE(Table2[Stl ]))/_xlfn.STDEV.P(Table2[Stl ])</f>
        <v>0.35347303599765328</v>
      </c>
      <c r="L408" s="6">
        <f>(Table2[[#This Row],[Blk ]]-AVERAGE(Table2[Blk ]))/_xlfn.STDEV.P(Table2[Blk ])</f>
        <v>-0.86876030588163544</v>
      </c>
      <c r="M408" s="6">
        <f>(Table2[[#This Row],[Rbd]]-AVERAGE(Table2[Rbd]))/_xlfn.STDEV.P(Table2[Rbd])</f>
        <v>-1.3812049916334221</v>
      </c>
      <c r="N408" s="6">
        <f>Table2[[#This Row],[PtsSD]]*$D$1+Table2[[#This Row],[AstSD]]*$E$1+Table2[[#This Row],[StlSD]]*$F$1+Table2[[#This Row],[BlkSD]]*$G$1+Table2[[#This Row],[RbdSD]]*$H$1</f>
        <v>-0.71933048200875471</v>
      </c>
    </row>
    <row r="409" spans="1:14" x14ac:dyDescent="0.25">
      <c r="A409" s="3">
        <v>405</v>
      </c>
      <c r="B409" s="3" t="s">
        <v>1016</v>
      </c>
      <c r="C409" s="3" t="s">
        <v>48</v>
      </c>
      <c r="D409" s="4">
        <v>1.9</v>
      </c>
      <c r="E409" s="4">
        <v>1</v>
      </c>
      <c r="F409" s="4">
        <v>0.8</v>
      </c>
      <c r="G409" s="4">
        <v>0.1</v>
      </c>
      <c r="H409" s="4">
        <v>0.6</v>
      </c>
      <c r="I409" s="6">
        <f>(Table2[[#This Row],[Pts]]-AVERAGE(Table2[Pts]))/_xlfn.STDEV.P(Table2[Pts])</f>
        <v>-1.1326090064613672</v>
      </c>
      <c r="J409" s="6">
        <f>(Table2[[#This Row],[Ast ]]-AVERAGE(Table2[Ast ]))/_xlfn.STDEV.P(Table2[Ast ])</f>
        <v>-0.47269861033917687</v>
      </c>
      <c r="K409" s="6">
        <f>(Table2[[#This Row],[Stl ]]-AVERAGE(Table2[Stl ]))/_xlfn.STDEV.P(Table2[Stl ])</f>
        <v>0.35347303599765328</v>
      </c>
      <c r="L409" s="6">
        <f>(Table2[[#This Row],[Blk ]]-AVERAGE(Table2[Blk ]))/_xlfn.STDEV.P(Table2[Blk ])</f>
        <v>-0.64438756546496068</v>
      </c>
      <c r="M409" s="6">
        <f>(Table2[[#This Row],[Rbd]]-AVERAGE(Table2[Rbd]))/_xlfn.STDEV.P(Table2[Rbd])</f>
        <v>-1.2159541299679972</v>
      </c>
      <c r="N409" s="6">
        <f>Table2[[#This Row],[PtsSD]]*$D$1+Table2[[#This Row],[AstSD]]*$E$1+Table2[[#This Row],[StlSD]]*$F$1+Table2[[#This Row],[BlkSD]]*$G$1+Table2[[#This Row],[RbdSD]]*$H$1</f>
        <v>-0.72115042941994112</v>
      </c>
    </row>
    <row r="410" spans="1:14" x14ac:dyDescent="0.25">
      <c r="A410" s="3">
        <v>406</v>
      </c>
      <c r="B410" s="3" t="s">
        <v>970</v>
      </c>
      <c r="C410" s="3" t="s">
        <v>53</v>
      </c>
      <c r="D410" s="4">
        <v>3.1</v>
      </c>
      <c r="E410" s="4">
        <v>0.3</v>
      </c>
      <c r="F410" s="4">
        <v>0.2</v>
      </c>
      <c r="G410" s="4">
        <v>0.3</v>
      </c>
      <c r="H410" s="4">
        <v>2.4</v>
      </c>
      <c r="I410" s="6">
        <f>(Table2[[#This Row],[Pts]]-AVERAGE(Table2[Pts]))/_xlfn.STDEV.P(Table2[Pts])</f>
        <v>-0.91418916082530943</v>
      </c>
      <c r="J410" s="6">
        <f>(Table2[[#This Row],[Ast ]]-AVERAGE(Table2[Ast ]))/_xlfn.STDEV.P(Table2[Ast ])</f>
        <v>-0.87646200667055807</v>
      </c>
      <c r="K410" s="6">
        <f>(Table2[[#This Row],[Stl ]]-AVERAGE(Table2[Stl ]))/_xlfn.STDEV.P(Table2[Stl ])</f>
        <v>-1.0471342153648575</v>
      </c>
      <c r="L410" s="6">
        <f>(Table2[[#This Row],[Blk ]]-AVERAGE(Table2[Blk ]))/_xlfn.STDEV.P(Table2[Blk ])</f>
        <v>-0.1956420846316109</v>
      </c>
      <c r="M410" s="6">
        <f>(Table2[[#This Row],[Rbd]]-AVERAGE(Table2[Rbd]))/_xlfn.STDEV.P(Table2[Rbd])</f>
        <v>-0.47232525247358509</v>
      </c>
      <c r="N410" s="6">
        <f>Table2[[#This Row],[PtsSD]]*$D$1+Table2[[#This Row],[AstSD]]*$E$1+Table2[[#This Row],[StlSD]]*$F$1+Table2[[#This Row],[BlkSD]]*$G$1+Table2[[#This Row],[RbdSD]]*$H$1</f>
        <v>-0.73043064507589173</v>
      </c>
    </row>
    <row r="411" spans="1:14" x14ac:dyDescent="0.25">
      <c r="A411" s="3">
        <v>407</v>
      </c>
      <c r="B411" s="3" t="s">
        <v>898</v>
      </c>
      <c r="C411" s="3" t="s">
        <v>93</v>
      </c>
      <c r="D411" s="4">
        <v>5</v>
      </c>
      <c r="E411" s="4">
        <v>0.4</v>
      </c>
      <c r="F411" s="4">
        <v>0.1</v>
      </c>
      <c r="G411" s="4">
        <v>0.3</v>
      </c>
      <c r="H411" s="4">
        <v>1.4</v>
      </c>
      <c r="I411" s="6">
        <f>(Table2[[#This Row],[Pts]]-AVERAGE(Table2[Pts]))/_xlfn.STDEV.P(Table2[Pts])</f>
        <v>-0.5683577385682177</v>
      </c>
      <c r="J411" s="6">
        <f>(Table2[[#This Row],[Ast ]]-AVERAGE(Table2[Ast ]))/_xlfn.STDEV.P(Table2[Ast ])</f>
        <v>-0.81878152148036076</v>
      </c>
      <c r="K411" s="6">
        <f>(Table2[[#This Row],[Stl ]]-AVERAGE(Table2[Stl ]))/_xlfn.STDEV.P(Table2[Stl ])</f>
        <v>-1.2805687572586095</v>
      </c>
      <c r="L411" s="6">
        <f>(Table2[[#This Row],[Blk ]]-AVERAGE(Table2[Blk ]))/_xlfn.STDEV.P(Table2[Blk ])</f>
        <v>-0.1956420846316109</v>
      </c>
      <c r="M411" s="6">
        <f>(Table2[[#This Row],[Rbd]]-AVERAGE(Table2[Rbd]))/_xlfn.STDEV.P(Table2[Rbd])</f>
        <v>-0.88545240663714742</v>
      </c>
      <c r="N411" s="6">
        <f>Table2[[#This Row],[PtsSD]]*$D$1+Table2[[#This Row],[AstSD]]*$E$1+Table2[[#This Row],[StlSD]]*$F$1+Table2[[#This Row],[BlkSD]]*$G$1+Table2[[#This Row],[RbdSD]]*$H$1</f>
        <v>-0.73278573347750009</v>
      </c>
    </row>
    <row r="412" spans="1:14" x14ac:dyDescent="0.25">
      <c r="A412" s="3">
        <v>408</v>
      </c>
      <c r="B412" s="3" t="s">
        <v>991</v>
      </c>
      <c r="C412" s="3" t="s">
        <v>76</v>
      </c>
      <c r="D412" s="4">
        <v>2.6</v>
      </c>
      <c r="E412" s="4">
        <v>0.4</v>
      </c>
      <c r="F412" s="4">
        <v>0.2</v>
      </c>
      <c r="G412" s="4">
        <v>0.1</v>
      </c>
      <c r="H412" s="4">
        <v>3.3</v>
      </c>
      <c r="I412" s="6">
        <f>(Table2[[#This Row],[Pts]]-AVERAGE(Table2[Pts]))/_xlfn.STDEV.P(Table2[Pts])</f>
        <v>-1.0051974298403334</v>
      </c>
      <c r="J412" s="6">
        <f>(Table2[[#This Row],[Ast ]]-AVERAGE(Table2[Ast ]))/_xlfn.STDEV.P(Table2[Ast ])</f>
        <v>-0.81878152148036076</v>
      </c>
      <c r="K412" s="6">
        <f>(Table2[[#This Row],[Stl ]]-AVERAGE(Table2[Stl ]))/_xlfn.STDEV.P(Table2[Stl ])</f>
        <v>-1.0471342153648575</v>
      </c>
      <c r="L412" s="6">
        <f>(Table2[[#This Row],[Blk ]]-AVERAGE(Table2[Blk ]))/_xlfn.STDEV.P(Table2[Blk ])</f>
        <v>-0.64438756546496068</v>
      </c>
      <c r="M412" s="6">
        <f>(Table2[[#This Row],[Rbd]]-AVERAGE(Table2[Rbd]))/_xlfn.STDEV.P(Table2[Rbd])</f>
        <v>-0.10051081372637902</v>
      </c>
      <c r="N412" s="6">
        <f>Table2[[#This Row],[PtsSD]]*$D$1+Table2[[#This Row],[AstSD]]*$E$1+Table2[[#This Row],[StlSD]]*$F$1+Table2[[#This Row],[BlkSD]]*$G$1+Table2[[#This Row],[RbdSD]]*$H$1</f>
        <v>-0.73914596311792069</v>
      </c>
    </row>
    <row r="413" spans="1:14" x14ac:dyDescent="0.25">
      <c r="A413" s="3">
        <v>409</v>
      </c>
      <c r="B413" s="3" t="s">
        <v>975</v>
      </c>
      <c r="C413" s="3" t="s">
        <v>37</v>
      </c>
      <c r="D413" s="4">
        <v>3</v>
      </c>
      <c r="E413" s="4">
        <v>0.3</v>
      </c>
      <c r="F413" s="4">
        <v>0.1</v>
      </c>
      <c r="G413" s="4">
        <v>0.4</v>
      </c>
      <c r="H413" s="4">
        <v>2.2000000000000002</v>
      </c>
      <c r="I413" s="6">
        <f>(Table2[[#This Row],[Pts]]-AVERAGE(Table2[Pts]))/_xlfn.STDEV.P(Table2[Pts])</f>
        <v>-0.93239081462831419</v>
      </c>
      <c r="J413" s="6">
        <f>(Table2[[#This Row],[Ast ]]-AVERAGE(Table2[Ast ]))/_xlfn.STDEV.P(Table2[Ast ])</f>
        <v>-0.87646200667055807</v>
      </c>
      <c r="K413" s="6">
        <f>(Table2[[#This Row],[Stl ]]-AVERAGE(Table2[Stl ]))/_xlfn.STDEV.P(Table2[Stl ])</f>
        <v>-1.2805687572586095</v>
      </c>
      <c r="L413" s="6">
        <f>(Table2[[#This Row],[Blk ]]-AVERAGE(Table2[Blk ]))/_xlfn.STDEV.P(Table2[Blk ])</f>
        <v>2.8730655785064042E-2</v>
      </c>
      <c r="M413" s="6">
        <f>(Table2[[#This Row],[Rbd]]-AVERAGE(Table2[Rbd]))/_xlfn.STDEV.P(Table2[Rbd])</f>
        <v>-0.55495068330629738</v>
      </c>
      <c r="N413" s="6">
        <f>Table2[[#This Row],[PtsSD]]*$D$1+Table2[[#This Row],[AstSD]]*$E$1+Table2[[#This Row],[StlSD]]*$F$1+Table2[[#This Row],[BlkSD]]*$G$1+Table2[[#This Row],[RbdSD]]*$H$1</f>
        <v>-0.75377549760489715</v>
      </c>
    </row>
    <row r="414" spans="1:14" x14ac:dyDescent="0.25">
      <c r="A414" s="3">
        <v>410</v>
      </c>
      <c r="B414" s="3" t="s">
        <v>971</v>
      </c>
      <c r="C414" s="3" t="s">
        <v>86</v>
      </c>
      <c r="D414" s="4">
        <v>3.1</v>
      </c>
      <c r="E414" s="4">
        <v>0.5</v>
      </c>
      <c r="F414" s="4">
        <v>0.5</v>
      </c>
      <c r="G414" s="4">
        <v>0.2</v>
      </c>
      <c r="H414" s="4">
        <v>0.9</v>
      </c>
      <c r="I414" s="6">
        <f>(Table2[[#This Row],[Pts]]-AVERAGE(Table2[Pts]))/_xlfn.STDEV.P(Table2[Pts])</f>
        <v>-0.91418916082530943</v>
      </c>
      <c r="J414" s="6">
        <f>(Table2[[#This Row],[Ast ]]-AVERAGE(Table2[Ast ]))/_xlfn.STDEV.P(Table2[Ast ])</f>
        <v>-0.76110103629016346</v>
      </c>
      <c r="K414" s="6">
        <f>(Table2[[#This Row],[Stl ]]-AVERAGE(Table2[Stl ]))/_xlfn.STDEV.P(Table2[Stl ])</f>
        <v>-0.34683058968360225</v>
      </c>
      <c r="L414" s="6">
        <f>(Table2[[#This Row],[Blk ]]-AVERAGE(Table2[Blk ]))/_xlfn.STDEV.P(Table2[Blk ])</f>
        <v>-0.42001482504828569</v>
      </c>
      <c r="M414" s="6">
        <f>(Table2[[#This Row],[Rbd]]-AVERAGE(Table2[Rbd]))/_xlfn.STDEV.P(Table2[Rbd])</f>
        <v>-1.0920159837189285</v>
      </c>
      <c r="N414" s="6">
        <f>Table2[[#This Row],[PtsSD]]*$D$1+Table2[[#This Row],[AstSD]]*$E$1+Table2[[#This Row],[StlSD]]*$F$1+Table2[[#This Row],[BlkSD]]*$G$1+Table2[[#This Row],[RbdSD]]*$H$1</f>
        <v>-0.75990696445919437</v>
      </c>
    </row>
    <row r="415" spans="1:14" x14ac:dyDescent="0.25">
      <c r="A415" s="3">
        <v>411</v>
      </c>
      <c r="B415" s="3" t="s">
        <v>951</v>
      </c>
      <c r="C415" s="3" t="s">
        <v>31</v>
      </c>
      <c r="D415" s="4">
        <v>3.7</v>
      </c>
      <c r="E415" s="4">
        <v>0.6</v>
      </c>
      <c r="F415" s="4">
        <v>0.3</v>
      </c>
      <c r="G415" s="4">
        <v>0.1</v>
      </c>
      <c r="H415" s="4">
        <v>1.6</v>
      </c>
      <c r="I415" s="6">
        <f>(Table2[[#This Row],[Pts]]-AVERAGE(Table2[Pts]))/_xlfn.STDEV.P(Table2[Pts])</f>
        <v>-0.80497923800728044</v>
      </c>
      <c r="J415" s="6">
        <f>(Table2[[#This Row],[Ast ]]-AVERAGE(Table2[Ast ]))/_xlfn.STDEV.P(Table2[Ast ])</f>
        <v>-0.70342055109996626</v>
      </c>
      <c r="K415" s="6">
        <f>(Table2[[#This Row],[Stl ]]-AVERAGE(Table2[Stl ]))/_xlfn.STDEV.P(Table2[Stl ])</f>
        <v>-0.81369967347110583</v>
      </c>
      <c r="L415" s="6">
        <f>(Table2[[#This Row],[Blk ]]-AVERAGE(Table2[Blk ]))/_xlfn.STDEV.P(Table2[Blk ])</f>
        <v>-0.64438756546496068</v>
      </c>
      <c r="M415" s="6">
        <f>(Table2[[#This Row],[Rbd]]-AVERAGE(Table2[Rbd]))/_xlfn.STDEV.P(Table2[Rbd])</f>
        <v>-0.80282697580443485</v>
      </c>
      <c r="N415" s="6">
        <f>Table2[[#This Row],[PtsSD]]*$D$1+Table2[[#This Row],[AstSD]]*$E$1+Table2[[#This Row],[StlSD]]*$F$1+Table2[[#This Row],[BlkSD]]*$G$1+Table2[[#This Row],[RbdSD]]*$H$1</f>
        <v>-0.76145636262347427</v>
      </c>
    </row>
    <row r="416" spans="1:14" x14ac:dyDescent="0.25">
      <c r="A416" s="3">
        <v>412</v>
      </c>
      <c r="B416" s="3" t="s">
        <v>973</v>
      </c>
      <c r="C416" s="3" t="s">
        <v>86</v>
      </c>
      <c r="D416" s="4">
        <v>3</v>
      </c>
      <c r="E416" s="4">
        <v>0.2</v>
      </c>
      <c r="F416" s="4">
        <v>0.3</v>
      </c>
      <c r="G416" s="4">
        <v>0.3</v>
      </c>
      <c r="H416" s="4">
        <v>1.8</v>
      </c>
      <c r="I416" s="6">
        <f>(Table2[[#This Row],[Pts]]-AVERAGE(Table2[Pts]))/_xlfn.STDEV.P(Table2[Pts])</f>
        <v>-0.93239081462831419</v>
      </c>
      <c r="J416" s="6">
        <f>(Table2[[#This Row],[Ast ]]-AVERAGE(Table2[Ast ]))/_xlfn.STDEV.P(Table2[Ast ])</f>
        <v>-0.93414249186075549</v>
      </c>
      <c r="K416" s="6">
        <f>(Table2[[#This Row],[Stl ]]-AVERAGE(Table2[Stl ]))/_xlfn.STDEV.P(Table2[Stl ])</f>
        <v>-0.81369967347110583</v>
      </c>
      <c r="L416" s="6">
        <f>(Table2[[#This Row],[Blk ]]-AVERAGE(Table2[Blk ]))/_xlfn.STDEV.P(Table2[Blk ])</f>
        <v>-0.1956420846316109</v>
      </c>
      <c r="M416" s="6">
        <f>(Table2[[#This Row],[Rbd]]-AVERAGE(Table2[Rbd]))/_xlfn.STDEV.P(Table2[Rbd])</f>
        <v>-0.7202015449717224</v>
      </c>
      <c r="N416" s="6">
        <f>Table2[[#This Row],[PtsSD]]*$D$1+Table2[[#This Row],[AstSD]]*$E$1+Table2[[#This Row],[StlSD]]*$F$1+Table2[[#This Row],[BlkSD]]*$G$1+Table2[[#This Row],[RbdSD]]*$H$1</f>
        <v>-0.76198731547039733</v>
      </c>
    </row>
    <row r="417" spans="1:14" x14ac:dyDescent="0.25">
      <c r="A417" s="3">
        <v>413</v>
      </c>
      <c r="B417" s="3" t="s">
        <v>1007</v>
      </c>
      <c r="C417" s="3" t="s">
        <v>50</v>
      </c>
      <c r="D417" s="4">
        <v>2</v>
      </c>
      <c r="E417" s="4">
        <v>1</v>
      </c>
      <c r="F417" s="4">
        <v>0.4</v>
      </c>
      <c r="G417" s="4">
        <v>0.1</v>
      </c>
      <c r="H417" s="4">
        <v>1.6</v>
      </c>
      <c r="I417" s="6">
        <f>(Table2[[#This Row],[Pts]]-AVERAGE(Table2[Pts]))/_xlfn.STDEV.P(Table2[Pts])</f>
        <v>-1.1144073526583624</v>
      </c>
      <c r="J417" s="6">
        <f>(Table2[[#This Row],[Ast ]]-AVERAGE(Table2[Ast ]))/_xlfn.STDEV.P(Table2[Ast ])</f>
        <v>-0.47269861033917687</v>
      </c>
      <c r="K417" s="6">
        <f>(Table2[[#This Row],[Stl ]]-AVERAGE(Table2[Stl ]))/_xlfn.STDEV.P(Table2[Stl ])</f>
        <v>-0.58026513157735393</v>
      </c>
      <c r="L417" s="6">
        <f>(Table2[[#This Row],[Blk ]]-AVERAGE(Table2[Blk ]))/_xlfn.STDEV.P(Table2[Blk ])</f>
        <v>-0.64438756546496068</v>
      </c>
      <c r="M417" s="6">
        <f>(Table2[[#This Row],[Rbd]]-AVERAGE(Table2[Rbd]))/_xlfn.STDEV.P(Table2[Rbd])</f>
        <v>-0.80282697580443485</v>
      </c>
      <c r="N417" s="6">
        <f>Table2[[#This Row],[PtsSD]]*$D$1+Table2[[#This Row],[AstSD]]*$E$1+Table2[[#This Row],[StlSD]]*$F$1+Table2[[#This Row],[BlkSD]]*$G$1+Table2[[#This Row],[RbdSD]]*$H$1</f>
        <v>-0.77312522758257818</v>
      </c>
    </row>
    <row r="418" spans="1:14" x14ac:dyDescent="0.25">
      <c r="A418" s="3">
        <v>414</v>
      </c>
      <c r="B418" s="3" t="s">
        <v>997</v>
      </c>
      <c r="C418" s="3" t="s">
        <v>104</v>
      </c>
      <c r="D418" s="4">
        <v>2.4</v>
      </c>
      <c r="E418" s="4">
        <v>0.3</v>
      </c>
      <c r="F418" s="4">
        <v>0.3</v>
      </c>
      <c r="G418" s="4">
        <v>0.3</v>
      </c>
      <c r="H418" s="4">
        <v>1.9</v>
      </c>
      <c r="I418" s="6">
        <f>(Table2[[#This Row],[Pts]]-AVERAGE(Table2[Pts]))/_xlfn.STDEV.P(Table2[Pts])</f>
        <v>-1.041600737446343</v>
      </c>
      <c r="J418" s="6">
        <f>(Table2[[#This Row],[Ast ]]-AVERAGE(Table2[Ast ]))/_xlfn.STDEV.P(Table2[Ast ])</f>
        <v>-0.87646200667055807</v>
      </c>
      <c r="K418" s="6">
        <f>(Table2[[#This Row],[Stl ]]-AVERAGE(Table2[Stl ]))/_xlfn.STDEV.P(Table2[Stl ])</f>
        <v>-0.81369967347110583</v>
      </c>
      <c r="L418" s="6">
        <f>(Table2[[#This Row],[Blk ]]-AVERAGE(Table2[Blk ]))/_xlfn.STDEV.P(Table2[Blk ])</f>
        <v>-0.1956420846316109</v>
      </c>
      <c r="M418" s="6">
        <f>(Table2[[#This Row],[Rbd]]-AVERAGE(Table2[Rbd]))/_xlfn.STDEV.P(Table2[Rbd])</f>
        <v>-0.67888882955536622</v>
      </c>
      <c r="N418" s="6">
        <f>Table2[[#This Row],[PtsSD]]*$D$1+Table2[[#This Row],[AstSD]]*$E$1+Table2[[#This Row],[StlSD]]*$F$1+Table2[[#This Row],[BlkSD]]*$G$1+Table2[[#This Row],[RbdSD]]*$H$1</f>
        <v>-0.77495165219449524</v>
      </c>
    </row>
    <row r="419" spans="1:14" x14ac:dyDescent="0.25">
      <c r="A419" s="3">
        <v>415</v>
      </c>
      <c r="B419" s="3" t="s">
        <v>992</v>
      </c>
      <c r="C419" s="3" t="s">
        <v>50</v>
      </c>
      <c r="D419" s="4">
        <v>2.6</v>
      </c>
      <c r="E419" s="4">
        <v>0.3</v>
      </c>
      <c r="F419" s="4">
        <v>0.1</v>
      </c>
      <c r="G419" s="4">
        <v>0.5</v>
      </c>
      <c r="H419" s="4">
        <v>1.7</v>
      </c>
      <c r="I419" s="6">
        <f>(Table2[[#This Row],[Pts]]-AVERAGE(Table2[Pts]))/_xlfn.STDEV.P(Table2[Pts])</f>
        <v>-1.0051974298403334</v>
      </c>
      <c r="J419" s="6">
        <f>(Table2[[#This Row],[Ast ]]-AVERAGE(Table2[Ast ]))/_xlfn.STDEV.P(Table2[Ast ])</f>
        <v>-0.87646200667055807</v>
      </c>
      <c r="K419" s="6">
        <f>(Table2[[#This Row],[Stl ]]-AVERAGE(Table2[Stl ]))/_xlfn.STDEV.P(Table2[Stl ])</f>
        <v>-1.2805687572586095</v>
      </c>
      <c r="L419" s="6">
        <f>(Table2[[#This Row],[Blk ]]-AVERAGE(Table2[Blk ]))/_xlfn.STDEV.P(Table2[Blk ])</f>
        <v>0.25310339620173883</v>
      </c>
      <c r="M419" s="6">
        <f>(Table2[[#This Row],[Rbd]]-AVERAGE(Table2[Rbd]))/_xlfn.STDEV.P(Table2[Rbd])</f>
        <v>-0.76151426038807868</v>
      </c>
      <c r="N419" s="6">
        <f>Table2[[#This Row],[PtsSD]]*$D$1+Table2[[#This Row],[AstSD]]*$E$1+Table2[[#This Row],[StlSD]]*$F$1+Table2[[#This Row],[BlkSD]]*$G$1+Table2[[#This Row],[RbdSD]]*$H$1</f>
        <v>-0.78327428652235798</v>
      </c>
    </row>
    <row r="420" spans="1:14" x14ac:dyDescent="0.25">
      <c r="A420" s="3">
        <v>416</v>
      </c>
      <c r="B420" s="3" t="s">
        <v>739</v>
      </c>
      <c r="C420" s="3" t="s">
        <v>95</v>
      </c>
      <c r="D420" s="4">
        <v>3.7</v>
      </c>
      <c r="E420" s="4">
        <v>0.7</v>
      </c>
      <c r="F420" s="4">
        <v>0.1</v>
      </c>
      <c r="G420" s="4">
        <v>0.2</v>
      </c>
      <c r="H420" s="4">
        <v>1.6</v>
      </c>
      <c r="I420" s="6">
        <f>(Table2[[#This Row],[Pts]]-AVERAGE(Table2[Pts]))/_xlfn.STDEV.P(Table2[Pts])</f>
        <v>-0.80497923800728044</v>
      </c>
      <c r="J420" s="6">
        <f>(Table2[[#This Row],[Ast ]]-AVERAGE(Table2[Ast ]))/_xlfn.STDEV.P(Table2[Ast ])</f>
        <v>-0.64574006590976885</v>
      </c>
      <c r="K420" s="6">
        <f>(Table2[[#This Row],[Stl ]]-AVERAGE(Table2[Stl ]))/_xlfn.STDEV.P(Table2[Stl ])</f>
        <v>-1.2805687572586095</v>
      </c>
      <c r="L420" s="6">
        <f>(Table2[[#This Row],[Blk ]]-AVERAGE(Table2[Blk ]))/_xlfn.STDEV.P(Table2[Blk ])</f>
        <v>-0.42001482504828569</v>
      </c>
      <c r="M420" s="6">
        <f>(Table2[[#This Row],[Rbd]]-AVERAGE(Table2[Rbd]))/_xlfn.STDEV.P(Table2[Rbd])</f>
        <v>-0.80282697580443485</v>
      </c>
      <c r="N420" s="6">
        <f>Table2[[#This Row],[PtsSD]]*$D$1+Table2[[#This Row],[AstSD]]*$E$1+Table2[[#This Row],[StlSD]]*$F$1+Table2[[#This Row],[BlkSD]]*$G$1+Table2[[#This Row],[RbdSD]]*$H$1</f>
        <v>-0.78629471709105914</v>
      </c>
    </row>
    <row r="421" spans="1:14" x14ac:dyDescent="0.25">
      <c r="A421" s="3">
        <v>417</v>
      </c>
      <c r="B421" s="3" t="s">
        <v>969</v>
      </c>
      <c r="C421" s="3" t="s">
        <v>46</v>
      </c>
      <c r="D421" s="4">
        <v>3.1</v>
      </c>
      <c r="E421" s="4">
        <v>0.3</v>
      </c>
      <c r="F421" s="4">
        <v>0.3</v>
      </c>
      <c r="G421" s="4">
        <v>0.2</v>
      </c>
      <c r="H421" s="4">
        <v>1.7</v>
      </c>
      <c r="I421" s="6">
        <f>(Table2[[#This Row],[Pts]]-AVERAGE(Table2[Pts]))/_xlfn.STDEV.P(Table2[Pts])</f>
        <v>-0.91418916082530943</v>
      </c>
      <c r="J421" s="6">
        <f>(Table2[[#This Row],[Ast ]]-AVERAGE(Table2[Ast ]))/_xlfn.STDEV.P(Table2[Ast ])</f>
        <v>-0.87646200667055807</v>
      </c>
      <c r="K421" s="6">
        <f>(Table2[[#This Row],[Stl ]]-AVERAGE(Table2[Stl ]))/_xlfn.STDEV.P(Table2[Stl ])</f>
        <v>-0.81369967347110583</v>
      </c>
      <c r="L421" s="6">
        <f>(Table2[[#This Row],[Blk ]]-AVERAGE(Table2[Blk ]))/_xlfn.STDEV.P(Table2[Blk ])</f>
        <v>-0.42001482504828569</v>
      </c>
      <c r="M421" s="6">
        <f>(Table2[[#This Row],[Rbd]]-AVERAGE(Table2[Rbd]))/_xlfn.STDEV.P(Table2[Rbd])</f>
        <v>-0.76151426038807868</v>
      </c>
      <c r="N421" s="6">
        <f>Table2[[#This Row],[PtsSD]]*$D$1+Table2[[#This Row],[AstSD]]*$E$1+Table2[[#This Row],[StlSD]]*$F$1+Table2[[#This Row],[BlkSD]]*$G$1+Table2[[#This Row],[RbdSD]]*$H$1</f>
        <v>-0.78690917643722891</v>
      </c>
    </row>
    <row r="422" spans="1:14" x14ac:dyDescent="0.25">
      <c r="A422" s="3">
        <v>418</v>
      </c>
      <c r="B422" s="3" t="s">
        <v>907</v>
      </c>
      <c r="C422" s="3" t="s">
        <v>44</v>
      </c>
      <c r="D422" s="4">
        <v>4.8</v>
      </c>
      <c r="E422" s="4">
        <v>0.8</v>
      </c>
      <c r="F422" s="4">
        <v>0.2</v>
      </c>
      <c r="G422" s="4">
        <v>0.1</v>
      </c>
      <c r="H422" s="4">
        <v>0.7</v>
      </c>
      <c r="I422" s="6">
        <f>(Table2[[#This Row],[Pts]]-AVERAGE(Table2[Pts]))/_xlfn.STDEV.P(Table2[Pts])</f>
        <v>-0.60476104617422743</v>
      </c>
      <c r="J422" s="6">
        <f>(Table2[[#This Row],[Ast ]]-AVERAGE(Table2[Ast ]))/_xlfn.STDEV.P(Table2[Ast ])</f>
        <v>-0.58805958071957143</v>
      </c>
      <c r="K422" s="6">
        <f>(Table2[[#This Row],[Stl ]]-AVERAGE(Table2[Stl ]))/_xlfn.STDEV.P(Table2[Stl ])</f>
        <v>-1.0471342153648575</v>
      </c>
      <c r="L422" s="6">
        <f>(Table2[[#This Row],[Blk ]]-AVERAGE(Table2[Blk ]))/_xlfn.STDEV.P(Table2[Blk ])</f>
        <v>-0.64438756546496068</v>
      </c>
      <c r="M422" s="6">
        <f>(Table2[[#This Row],[Rbd]]-AVERAGE(Table2[Rbd]))/_xlfn.STDEV.P(Table2[Rbd])</f>
        <v>-1.1746414145516411</v>
      </c>
      <c r="N422" s="6">
        <f>Table2[[#This Row],[PtsSD]]*$D$1+Table2[[#This Row],[AstSD]]*$E$1+Table2[[#This Row],[StlSD]]*$F$1+Table2[[#This Row],[BlkSD]]*$G$1+Table2[[#This Row],[RbdSD]]*$H$1</f>
        <v>-0.78769678003098342</v>
      </c>
    </row>
    <row r="423" spans="1:14" x14ac:dyDescent="0.25">
      <c r="A423" s="3">
        <v>419</v>
      </c>
      <c r="B423" s="3" t="s">
        <v>985</v>
      </c>
      <c r="C423" s="3" t="s">
        <v>95</v>
      </c>
      <c r="D423" s="4">
        <v>2.7</v>
      </c>
      <c r="E423" s="4">
        <v>0.3</v>
      </c>
      <c r="F423" s="4">
        <v>0.2</v>
      </c>
      <c r="G423" s="4">
        <v>0.2</v>
      </c>
      <c r="H423" s="4">
        <v>2.2999999999999998</v>
      </c>
      <c r="I423" s="6">
        <f>(Table2[[#This Row],[Pts]]-AVERAGE(Table2[Pts]))/_xlfn.STDEV.P(Table2[Pts])</f>
        <v>-0.98699577603732858</v>
      </c>
      <c r="J423" s="6">
        <f>(Table2[[#This Row],[Ast ]]-AVERAGE(Table2[Ast ]))/_xlfn.STDEV.P(Table2[Ast ])</f>
        <v>-0.87646200667055807</v>
      </c>
      <c r="K423" s="6">
        <f>(Table2[[#This Row],[Stl ]]-AVERAGE(Table2[Stl ]))/_xlfn.STDEV.P(Table2[Stl ])</f>
        <v>-1.0471342153648575</v>
      </c>
      <c r="L423" s="6">
        <f>(Table2[[#This Row],[Blk ]]-AVERAGE(Table2[Blk ]))/_xlfn.STDEV.P(Table2[Blk ])</f>
        <v>-0.42001482504828569</v>
      </c>
      <c r="M423" s="6">
        <f>(Table2[[#This Row],[Rbd]]-AVERAGE(Table2[Rbd]))/_xlfn.STDEV.P(Table2[Rbd])</f>
        <v>-0.51363796788994132</v>
      </c>
      <c r="N423" s="6">
        <f>Table2[[#This Row],[PtsSD]]*$D$1+Table2[[#This Row],[AstSD]]*$E$1+Table2[[#This Row],[StlSD]]*$F$1+Table2[[#This Row],[BlkSD]]*$G$1+Table2[[#This Row],[RbdSD]]*$H$1</f>
        <v>-0.79419108378526992</v>
      </c>
    </row>
    <row r="424" spans="1:14" x14ac:dyDescent="0.25">
      <c r="A424" s="3">
        <v>420</v>
      </c>
      <c r="B424" s="3" t="s">
        <v>955</v>
      </c>
      <c r="C424" s="3" t="s">
        <v>50</v>
      </c>
      <c r="D424" s="4">
        <v>3.6</v>
      </c>
      <c r="E424" s="4">
        <v>1.2</v>
      </c>
      <c r="F424" s="4">
        <v>0.3</v>
      </c>
      <c r="G424" s="4">
        <v>0</v>
      </c>
      <c r="H424" s="4">
        <v>0.8</v>
      </c>
      <c r="I424" s="6">
        <f>(Table2[[#This Row],[Pts]]-AVERAGE(Table2[Pts]))/_xlfn.STDEV.P(Table2[Pts])</f>
        <v>-0.82318089181028531</v>
      </c>
      <c r="J424" s="6">
        <f>(Table2[[#This Row],[Ast ]]-AVERAGE(Table2[Ast ]))/_xlfn.STDEV.P(Table2[Ast ])</f>
        <v>-0.3573376399587822</v>
      </c>
      <c r="K424" s="6">
        <f>(Table2[[#This Row],[Stl ]]-AVERAGE(Table2[Stl ]))/_xlfn.STDEV.P(Table2[Stl ])</f>
        <v>-0.81369967347110583</v>
      </c>
      <c r="L424" s="6">
        <f>(Table2[[#This Row],[Blk ]]-AVERAGE(Table2[Blk ]))/_xlfn.STDEV.P(Table2[Blk ])</f>
        <v>-0.86876030588163544</v>
      </c>
      <c r="M424" s="6">
        <f>(Table2[[#This Row],[Rbd]]-AVERAGE(Table2[Rbd]))/_xlfn.STDEV.P(Table2[Rbd])</f>
        <v>-1.1333286991352847</v>
      </c>
      <c r="N424" s="6">
        <f>Table2[[#This Row],[PtsSD]]*$D$1+Table2[[#This Row],[AstSD]]*$E$1+Table2[[#This Row],[StlSD]]*$F$1+Table2[[#This Row],[BlkSD]]*$G$1+Table2[[#This Row],[RbdSD]]*$H$1</f>
        <v>-0.79745653226481017</v>
      </c>
    </row>
    <row r="425" spans="1:14" x14ac:dyDescent="0.25">
      <c r="A425" s="3">
        <v>421</v>
      </c>
      <c r="B425" s="3" t="s">
        <v>1004</v>
      </c>
      <c r="C425" s="3" t="s">
        <v>48</v>
      </c>
      <c r="D425" s="4">
        <v>2.1</v>
      </c>
      <c r="E425" s="4">
        <v>0.9</v>
      </c>
      <c r="F425" s="4">
        <v>0.3</v>
      </c>
      <c r="G425" s="4">
        <v>0.1</v>
      </c>
      <c r="H425" s="4">
        <v>1.8</v>
      </c>
      <c r="I425" s="6">
        <f>(Table2[[#This Row],[Pts]]-AVERAGE(Table2[Pts]))/_xlfn.STDEV.P(Table2[Pts])</f>
        <v>-1.0962056988553577</v>
      </c>
      <c r="J425" s="6">
        <f>(Table2[[#This Row],[Ast ]]-AVERAGE(Table2[Ast ]))/_xlfn.STDEV.P(Table2[Ast ])</f>
        <v>-0.53037909552937412</v>
      </c>
      <c r="K425" s="6">
        <f>(Table2[[#This Row],[Stl ]]-AVERAGE(Table2[Stl ]))/_xlfn.STDEV.P(Table2[Stl ])</f>
        <v>-0.81369967347110583</v>
      </c>
      <c r="L425" s="6">
        <f>(Table2[[#This Row],[Blk ]]-AVERAGE(Table2[Blk ]))/_xlfn.STDEV.P(Table2[Blk ])</f>
        <v>-0.64438756546496068</v>
      </c>
      <c r="M425" s="6">
        <f>(Table2[[#This Row],[Rbd]]-AVERAGE(Table2[Rbd]))/_xlfn.STDEV.P(Table2[Rbd])</f>
        <v>-0.7202015449717224</v>
      </c>
      <c r="N425" s="6">
        <f>Table2[[#This Row],[PtsSD]]*$D$1+Table2[[#This Row],[AstSD]]*$E$1+Table2[[#This Row],[StlSD]]*$F$1+Table2[[#This Row],[BlkSD]]*$G$1+Table2[[#This Row],[RbdSD]]*$H$1</f>
        <v>-0.79769092359723648</v>
      </c>
    </row>
    <row r="426" spans="1:14" x14ac:dyDescent="0.25">
      <c r="A426" s="3">
        <v>422</v>
      </c>
      <c r="B426" s="3" t="s">
        <v>986</v>
      </c>
      <c r="C426" s="3" t="s">
        <v>80</v>
      </c>
      <c r="D426" s="4">
        <v>2.7</v>
      </c>
      <c r="E426" s="4">
        <v>1.1000000000000001</v>
      </c>
      <c r="F426" s="4">
        <v>0.3</v>
      </c>
      <c r="G426" s="4">
        <v>0</v>
      </c>
      <c r="H426" s="4">
        <v>1.3</v>
      </c>
      <c r="I426" s="6">
        <f>(Table2[[#This Row],[Pts]]-AVERAGE(Table2[Pts]))/_xlfn.STDEV.P(Table2[Pts])</f>
        <v>-0.98699577603732858</v>
      </c>
      <c r="J426" s="6">
        <f>(Table2[[#This Row],[Ast ]]-AVERAGE(Table2[Ast ]))/_xlfn.STDEV.P(Table2[Ast ])</f>
        <v>-0.41501812514897946</v>
      </c>
      <c r="K426" s="6">
        <f>(Table2[[#This Row],[Stl ]]-AVERAGE(Table2[Stl ]))/_xlfn.STDEV.P(Table2[Stl ])</f>
        <v>-0.81369967347110583</v>
      </c>
      <c r="L426" s="6">
        <f>(Table2[[#This Row],[Blk ]]-AVERAGE(Table2[Blk ]))/_xlfn.STDEV.P(Table2[Blk ])</f>
        <v>-0.86876030588163544</v>
      </c>
      <c r="M426" s="6">
        <f>(Table2[[#This Row],[Rbd]]-AVERAGE(Table2[Rbd]))/_xlfn.STDEV.P(Table2[Rbd])</f>
        <v>-0.92676512205350348</v>
      </c>
      <c r="N426" s="6">
        <f>Table2[[#This Row],[PtsSD]]*$D$1+Table2[[#This Row],[AstSD]]*$E$1+Table2[[#This Row],[StlSD]]*$F$1+Table2[[#This Row],[BlkSD]]*$G$1+Table2[[#This Row],[RbdSD]]*$H$1</f>
        <v>-0.81682437915460637</v>
      </c>
    </row>
    <row r="427" spans="1:14" x14ac:dyDescent="0.25">
      <c r="A427" s="3">
        <v>423</v>
      </c>
      <c r="B427" s="3" t="s">
        <v>960</v>
      </c>
      <c r="C427" s="3" t="s">
        <v>93</v>
      </c>
      <c r="D427" s="4">
        <v>3.4</v>
      </c>
      <c r="E427" s="4">
        <v>0.4</v>
      </c>
      <c r="F427" s="4">
        <v>0.3</v>
      </c>
      <c r="G427" s="4">
        <v>0.1</v>
      </c>
      <c r="H427" s="4">
        <v>1.4</v>
      </c>
      <c r="I427" s="6">
        <f>(Table2[[#This Row],[Pts]]-AVERAGE(Table2[Pts]))/_xlfn.STDEV.P(Table2[Pts])</f>
        <v>-0.85958419941629483</v>
      </c>
      <c r="J427" s="6">
        <f>(Table2[[#This Row],[Ast ]]-AVERAGE(Table2[Ast ]))/_xlfn.STDEV.P(Table2[Ast ])</f>
        <v>-0.81878152148036076</v>
      </c>
      <c r="K427" s="6">
        <f>(Table2[[#This Row],[Stl ]]-AVERAGE(Table2[Stl ]))/_xlfn.STDEV.P(Table2[Stl ])</f>
        <v>-0.81369967347110583</v>
      </c>
      <c r="L427" s="6">
        <f>(Table2[[#This Row],[Blk ]]-AVERAGE(Table2[Blk ]))/_xlfn.STDEV.P(Table2[Blk ])</f>
        <v>-0.64438756546496068</v>
      </c>
      <c r="M427" s="6">
        <f>(Table2[[#This Row],[Rbd]]-AVERAGE(Table2[Rbd]))/_xlfn.STDEV.P(Table2[Rbd])</f>
        <v>-0.88545240663714742</v>
      </c>
      <c r="N427" s="6">
        <f>Table2[[#This Row],[PtsSD]]*$D$1+Table2[[#This Row],[AstSD]]*$E$1+Table2[[#This Row],[StlSD]]*$F$1+Table2[[#This Row],[BlkSD]]*$G$1+Table2[[#This Row],[RbdSD]]*$H$1</f>
        <v>-0.81743513128879997</v>
      </c>
    </row>
    <row r="428" spans="1:14" x14ac:dyDescent="0.25">
      <c r="A428" s="3">
        <v>424</v>
      </c>
      <c r="B428" s="3" t="s">
        <v>919</v>
      </c>
      <c r="C428" s="3" t="s">
        <v>48</v>
      </c>
      <c r="D428" s="4">
        <v>4.4000000000000004</v>
      </c>
      <c r="E428" s="4">
        <v>0.4</v>
      </c>
      <c r="F428" s="4">
        <v>0.2</v>
      </c>
      <c r="G428" s="4">
        <v>0.1</v>
      </c>
      <c r="H428" s="4">
        <v>1.1000000000000001</v>
      </c>
      <c r="I428" s="6">
        <f>(Table2[[#This Row],[Pts]]-AVERAGE(Table2[Pts]))/_xlfn.STDEV.P(Table2[Pts])</f>
        <v>-0.67756766138624658</v>
      </c>
      <c r="J428" s="6">
        <f>(Table2[[#This Row],[Ast ]]-AVERAGE(Table2[Ast ]))/_xlfn.STDEV.P(Table2[Ast ])</f>
        <v>-0.81878152148036076</v>
      </c>
      <c r="K428" s="6">
        <f>(Table2[[#This Row],[Stl ]]-AVERAGE(Table2[Stl ]))/_xlfn.STDEV.P(Table2[Stl ])</f>
        <v>-1.0471342153648575</v>
      </c>
      <c r="L428" s="6">
        <f>(Table2[[#This Row],[Blk ]]-AVERAGE(Table2[Blk ]))/_xlfn.STDEV.P(Table2[Blk ])</f>
        <v>-0.64438756546496068</v>
      </c>
      <c r="M428" s="6">
        <f>(Table2[[#This Row],[Rbd]]-AVERAGE(Table2[Rbd]))/_xlfn.STDEV.P(Table2[Rbd])</f>
        <v>-1.0093905528862159</v>
      </c>
      <c r="N428" s="6">
        <f>Table2[[#This Row],[PtsSD]]*$D$1+Table2[[#This Row],[AstSD]]*$E$1+Table2[[#This Row],[StlSD]]*$F$1+Table2[[#This Row],[BlkSD]]*$G$1+Table2[[#This Row],[RbdSD]]*$H$1</f>
        <v>-0.82263298041366206</v>
      </c>
    </row>
    <row r="429" spans="1:14" x14ac:dyDescent="0.25">
      <c r="A429" s="3">
        <v>425</v>
      </c>
      <c r="B429" s="3" t="s">
        <v>1008</v>
      </c>
      <c r="C429" s="3" t="s">
        <v>50</v>
      </c>
      <c r="D429" s="4">
        <v>2</v>
      </c>
      <c r="E429" s="4">
        <v>0.6</v>
      </c>
      <c r="F429" s="4">
        <v>0.4</v>
      </c>
      <c r="G429" s="4">
        <v>0.2</v>
      </c>
      <c r="H429" s="4">
        <v>1</v>
      </c>
      <c r="I429" s="6">
        <f>(Table2[[#This Row],[Pts]]-AVERAGE(Table2[Pts]))/_xlfn.STDEV.P(Table2[Pts])</f>
        <v>-1.1144073526583624</v>
      </c>
      <c r="J429" s="6">
        <f>(Table2[[#This Row],[Ast ]]-AVERAGE(Table2[Ast ]))/_xlfn.STDEV.P(Table2[Ast ])</f>
        <v>-0.70342055109996626</v>
      </c>
      <c r="K429" s="6">
        <f>(Table2[[#This Row],[Stl ]]-AVERAGE(Table2[Stl ]))/_xlfn.STDEV.P(Table2[Stl ])</f>
        <v>-0.58026513157735393</v>
      </c>
      <c r="L429" s="6">
        <f>(Table2[[#This Row],[Blk ]]-AVERAGE(Table2[Blk ]))/_xlfn.STDEV.P(Table2[Blk ])</f>
        <v>-0.42001482504828569</v>
      </c>
      <c r="M429" s="6">
        <f>(Table2[[#This Row],[Rbd]]-AVERAGE(Table2[Rbd]))/_xlfn.STDEV.P(Table2[Rbd])</f>
        <v>-1.0507032683025723</v>
      </c>
      <c r="N429" s="6">
        <f>Table2[[#This Row],[PtsSD]]*$D$1+Table2[[#This Row],[AstSD]]*$E$1+Table2[[#This Row],[StlSD]]*$F$1+Table2[[#This Row],[BlkSD]]*$G$1+Table2[[#This Row],[RbdSD]]*$H$1</f>
        <v>-0.83518896317186242</v>
      </c>
    </row>
    <row r="430" spans="1:14" x14ac:dyDescent="0.25">
      <c r="A430" s="3">
        <v>426</v>
      </c>
      <c r="B430" s="3" t="s">
        <v>1027</v>
      </c>
      <c r="C430" s="3" t="s">
        <v>39</v>
      </c>
      <c r="D430" s="4">
        <v>1.7</v>
      </c>
      <c r="E430" s="4">
        <v>0.7</v>
      </c>
      <c r="F430" s="4">
        <v>0.3</v>
      </c>
      <c r="G430" s="4">
        <v>0.1</v>
      </c>
      <c r="H430" s="4">
        <v>1.8</v>
      </c>
      <c r="I430" s="6">
        <f>(Table2[[#This Row],[Pts]]-AVERAGE(Table2[Pts]))/_xlfn.STDEV.P(Table2[Pts])</f>
        <v>-1.1690123140673769</v>
      </c>
      <c r="J430" s="6">
        <f>(Table2[[#This Row],[Ast ]]-AVERAGE(Table2[Ast ]))/_xlfn.STDEV.P(Table2[Ast ])</f>
        <v>-0.64574006590976885</v>
      </c>
      <c r="K430" s="6">
        <f>(Table2[[#This Row],[Stl ]]-AVERAGE(Table2[Stl ]))/_xlfn.STDEV.P(Table2[Stl ])</f>
        <v>-0.81369967347110583</v>
      </c>
      <c r="L430" s="6">
        <f>(Table2[[#This Row],[Blk ]]-AVERAGE(Table2[Blk ]))/_xlfn.STDEV.P(Table2[Blk ])</f>
        <v>-0.64438756546496068</v>
      </c>
      <c r="M430" s="6">
        <f>(Table2[[#This Row],[Rbd]]-AVERAGE(Table2[Rbd]))/_xlfn.STDEV.P(Table2[Rbd])</f>
        <v>-0.7202015449717224</v>
      </c>
      <c r="N430" s="6">
        <f>Table2[[#This Row],[PtsSD]]*$D$1+Table2[[#This Row],[AstSD]]*$E$1+Table2[[#This Row],[StlSD]]*$F$1+Table2[[#This Row],[BlkSD]]*$G$1+Table2[[#This Row],[RbdSD]]*$H$1</f>
        <v>-0.84260510223692131</v>
      </c>
    </row>
    <row r="431" spans="1:14" x14ac:dyDescent="0.25">
      <c r="A431" s="3">
        <v>427</v>
      </c>
      <c r="B431" s="3" t="s">
        <v>993</v>
      </c>
      <c r="C431" s="3" t="s">
        <v>86</v>
      </c>
      <c r="D431" s="4">
        <v>2.6</v>
      </c>
      <c r="E431" s="4">
        <v>0.2</v>
      </c>
      <c r="F431" s="4">
        <v>0.2</v>
      </c>
      <c r="G431" s="4">
        <v>0.2</v>
      </c>
      <c r="H431" s="4">
        <v>1.9</v>
      </c>
      <c r="I431" s="6">
        <f>(Table2[[#This Row],[Pts]]-AVERAGE(Table2[Pts]))/_xlfn.STDEV.P(Table2[Pts])</f>
        <v>-1.0051974298403334</v>
      </c>
      <c r="J431" s="6">
        <f>(Table2[[#This Row],[Ast ]]-AVERAGE(Table2[Ast ]))/_xlfn.STDEV.P(Table2[Ast ])</f>
        <v>-0.93414249186075549</v>
      </c>
      <c r="K431" s="6">
        <f>(Table2[[#This Row],[Stl ]]-AVERAGE(Table2[Stl ]))/_xlfn.STDEV.P(Table2[Stl ])</f>
        <v>-1.0471342153648575</v>
      </c>
      <c r="L431" s="6">
        <f>(Table2[[#This Row],[Blk ]]-AVERAGE(Table2[Blk ]))/_xlfn.STDEV.P(Table2[Blk ])</f>
        <v>-0.42001482504828569</v>
      </c>
      <c r="M431" s="6">
        <f>(Table2[[#This Row],[Rbd]]-AVERAGE(Table2[Rbd]))/_xlfn.STDEV.P(Table2[Rbd])</f>
        <v>-0.67888882955536622</v>
      </c>
      <c r="N431" s="6">
        <f>Table2[[#This Row],[PtsSD]]*$D$1+Table2[[#This Row],[AstSD]]*$E$1+Table2[[#This Row],[StlSD]]*$F$1+Table2[[#This Row],[BlkSD]]*$G$1+Table2[[#This Row],[RbdSD]]*$H$1</f>
        <v>-0.84423784929729584</v>
      </c>
    </row>
    <row r="432" spans="1:14" x14ac:dyDescent="0.25">
      <c r="A432" s="3">
        <v>428</v>
      </c>
      <c r="B432" s="3" t="s">
        <v>984</v>
      </c>
      <c r="C432" s="3" t="s">
        <v>108</v>
      </c>
      <c r="D432" s="4">
        <v>2.7</v>
      </c>
      <c r="E432" s="4">
        <v>0.6</v>
      </c>
      <c r="F432" s="4">
        <v>0.4</v>
      </c>
      <c r="G432" s="4">
        <v>0.1</v>
      </c>
      <c r="H432" s="4">
        <v>0.8</v>
      </c>
      <c r="I432" s="6">
        <f>(Table2[[#This Row],[Pts]]-AVERAGE(Table2[Pts]))/_xlfn.STDEV.P(Table2[Pts])</f>
        <v>-0.98699577603732858</v>
      </c>
      <c r="J432" s="6">
        <f>(Table2[[#This Row],[Ast ]]-AVERAGE(Table2[Ast ]))/_xlfn.STDEV.P(Table2[Ast ])</f>
        <v>-0.70342055109996626</v>
      </c>
      <c r="K432" s="6">
        <f>(Table2[[#This Row],[Stl ]]-AVERAGE(Table2[Stl ]))/_xlfn.STDEV.P(Table2[Stl ])</f>
        <v>-0.58026513157735393</v>
      </c>
      <c r="L432" s="6">
        <f>(Table2[[#This Row],[Blk ]]-AVERAGE(Table2[Blk ]))/_xlfn.STDEV.P(Table2[Blk ])</f>
        <v>-0.64438756546496068</v>
      </c>
      <c r="M432" s="6">
        <f>(Table2[[#This Row],[Rbd]]-AVERAGE(Table2[Rbd]))/_xlfn.STDEV.P(Table2[Rbd])</f>
        <v>-1.1333286991352847</v>
      </c>
      <c r="N432" s="6">
        <f>Table2[[#This Row],[PtsSD]]*$D$1+Table2[[#This Row],[AstSD]]*$E$1+Table2[[#This Row],[StlSD]]*$F$1+Table2[[#This Row],[BlkSD]]*$G$1+Table2[[#This Row],[RbdSD]]*$H$1</f>
        <v>-0.84714648741459597</v>
      </c>
    </row>
    <row r="433" spans="1:14" x14ac:dyDescent="0.25">
      <c r="A433" s="3">
        <v>429</v>
      </c>
      <c r="B433" s="3" t="s">
        <v>976</v>
      </c>
      <c r="C433" s="3" t="s">
        <v>44</v>
      </c>
      <c r="D433" s="4">
        <v>2.9</v>
      </c>
      <c r="E433" s="4">
        <v>0.3</v>
      </c>
      <c r="F433" s="4">
        <v>0.3</v>
      </c>
      <c r="G433" s="4">
        <v>0.1</v>
      </c>
      <c r="H433" s="4">
        <v>1.5</v>
      </c>
      <c r="I433" s="6">
        <f>(Table2[[#This Row],[Pts]]-AVERAGE(Table2[Pts]))/_xlfn.STDEV.P(Table2[Pts])</f>
        <v>-0.95059246843131895</v>
      </c>
      <c r="J433" s="6">
        <f>(Table2[[#This Row],[Ast ]]-AVERAGE(Table2[Ast ]))/_xlfn.STDEV.P(Table2[Ast ])</f>
        <v>-0.87646200667055807</v>
      </c>
      <c r="K433" s="6">
        <f>(Table2[[#This Row],[Stl ]]-AVERAGE(Table2[Stl ]))/_xlfn.STDEV.P(Table2[Stl ])</f>
        <v>-0.81369967347110583</v>
      </c>
      <c r="L433" s="6">
        <f>(Table2[[#This Row],[Blk ]]-AVERAGE(Table2[Blk ]))/_xlfn.STDEV.P(Table2[Blk ])</f>
        <v>-0.64438756546496068</v>
      </c>
      <c r="M433" s="6">
        <f>(Table2[[#This Row],[Rbd]]-AVERAGE(Table2[Rbd]))/_xlfn.STDEV.P(Table2[Rbd])</f>
        <v>-0.84413969122079113</v>
      </c>
      <c r="N433" s="6">
        <f>Table2[[#This Row],[PtsSD]]*$D$1+Table2[[#This Row],[AstSD]]*$E$1+Table2[[#This Row],[StlSD]]*$F$1+Table2[[#This Row],[BlkSD]]*$G$1+Table2[[#This Row],[RbdSD]]*$H$1</f>
        <v>-0.84801116594807535</v>
      </c>
    </row>
    <row r="434" spans="1:14" x14ac:dyDescent="0.25">
      <c r="A434" s="3">
        <v>430</v>
      </c>
      <c r="B434" s="3" t="s">
        <v>1015</v>
      </c>
      <c r="C434" s="3" t="s">
        <v>46</v>
      </c>
      <c r="D434" s="4">
        <v>1.9</v>
      </c>
      <c r="E434" s="4">
        <v>0.2</v>
      </c>
      <c r="F434" s="4">
        <v>0.2</v>
      </c>
      <c r="G434" s="4">
        <v>0.3</v>
      </c>
      <c r="H434" s="4">
        <v>1.9</v>
      </c>
      <c r="I434" s="6">
        <f>(Table2[[#This Row],[Pts]]-AVERAGE(Table2[Pts]))/_xlfn.STDEV.P(Table2[Pts])</f>
        <v>-1.1326090064613672</v>
      </c>
      <c r="J434" s="6">
        <f>(Table2[[#This Row],[Ast ]]-AVERAGE(Table2[Ast ]))/_xlfn.STDEV.P(Table2[Ast ])</f>
        <v>-0.93414249186075549</v>
      </c>
      <c r="K434" s="6">
        <f>(Table2[[#This Row],[Stl ]]-AVERAGE(Table2[Stl ]))/_xlfn.STDEV.P(Table2[Stl ])</f>
        <v>-1.0471342153648575</v>
      </c>
      <c r="L434" s="6">
        <f>(Table2[[#This Row],[Blk ]]-AVERAGE(Table2[Blk ]))/_xlfn.STDEV.P(Table2[Blk ])</f>
        <v>-0.1956420846316109</v>
      </c>
      <c r="M434" s="6">
        <f>(Table2[[#This Row],[Rbd]]-AVERAGE(Table2[Rbd]))/_xlfn.STDEV.P(Table2[Rbd])</f>
        <v>-0.67888882955536622</v>
      </c>
      <c r="N434" s="6">
        <f>Table2[[#This Row],[PtsSD]]*$D$1+Table2[[#This Row],[AstSD]]*$E$1+Table2[[#This Row],[StlSD]]*$F$1+Table2[[#This Row],[BlkSD]]*$G$1+Table2[[#This Row],[RbdSD]]*$H$1</f>
        <v>-0.84880541122110476</v>
      </c>
    </row>
    <row r="435" spans="1:14" x14ac:dyDescent="0.25">
      <c r="A435" s="3">
        <v>431</v>
      </c>
      <c r="B435" s="3" t="s">
        <v>961</v>
      </c>
      <c r="C435" s="3" t="s">
        <v>84</v>
      </c>
      <c r="D435" s="4">
        <v>3.4</v>
      </c>
      <c r="E435" s="4">
        <v>0.9</v>
      </c>
      <c r="F435" s="4">
        <v>0.3</v>
      </c>
      <c r="G435" s="4">
        <v>0</v>
      </c>
      <c r="H435" s="4">
        <v>0.7</v>
      </c>
      <c r="I435" s="6">
        <f>(Table2[[#This Row],[Pts]]-AVERAGE(Table2[Pts]))/_xlfn.STDEV.P(Table2[Pts])</f>
        <v>-0.85958419941629483</v>
      </c>
      <c r="J435" s="6">
        <f>(Table2[[#This Row],[Ast ]]-AVERAGE(Table2[Ast ]))/_xlfn.STDEV.P(Table2[Ast ])</f>
        <v>-0.53037909552937412</v>
      </c>
      <c r="K435" s="6">
        <f>(Table2[[#This Row],[Stl ]]-AVERAGE(Table2[Stl ]))/_xlfn.STDEV.P(Table2[Stl ])</f>
        <v>-0.81369967347110583</v>
      </c>
      <c r="L435" s="6">
        <f>(Table2[[#This Row],[Blk ]]-AVERAGE(Table2[Blk ]))/_xlfn.STDEV.P(Table2[Blk ])</f>
        <v>-0.86876030588163544</v>
      </c>
      <c r="M435" s="6">
        <f>(Table2[[#This Row],[Rbd]]-AVERAGE(Table2[Rbd]))/_xlfn.STDEV.P(Table2[Rbd])</f>
        <v>-1.1746414145516411</v>
      </c>
      <c r="N435" s="6">
        <f>Table2[[#This Row],[PtsSD]]*$D$1+Table2[[#This Row],[AstSD]]*$E$1+Table2[[#This Row],[StlSD]]*$F$1+Table2[[#This Row],[BlkSD]]*$G$1+Table2[[#This Row],[RbdSD]]*$H$1</f>
        <v>-0.85124835874400262</v>
      </c>
    </row>
    <row r="436" spans="1:14" x14ac:dyDescent="0.25">
      <c r="A436" s="3">
        <v>432</v>
      </c>
      <c r="B436" s="3" t="s">
        <v>1010</v>
      </c>
      <c r="C436" s="3" t="s">
        <v>104</v>
      </c>
      <c r="D436" s="4">
        <v>2</v>
      </c>
      <c r="E436" s="4">
        <v>0.4</v>
      </c>
      <c r="F436" s="4">
        <v>0.3</v>
      </c>
      <c r="G436" s="4">
        <v>0.3</v>
      </c>
      <c r="H436" s="4">
        <v>1.1000000000000001</v>
      </c>
      <c r="I436" s="6">
        <f>(Table2[[#This Row],[Pts]]-AVERAGE(Table2[Pts]))/_xlfn.STDEV.P(Table2[Pts])</f>
        <v>-1.1144073526583624</v>
      </c>
      <c r="J436" s="6">
        <f>(Table2[[#This Row],[Ast ]]-AVERAGE(Table2[Ast ]))/_xlfn.STDEV.P(Table2[Ast ])</f>
        <v>-0.81878152148036076</v>
      </c>
      <c r="K436" s="6">
        <f>(Table2[[#This Row],[Stl ]]-AVERAGE(Table2[Stl ]))/_xlfn.STDEV.P(Table2[Stl ])</f>
        <v>-0.81369967347110583</v>
      </c>
      <c r="L436" s="6">
        <f>(Table2[[#This Row],[Blk ]]-AVERAGE(Table2[Blk ]))/_xlfn.STDEV.P(Table2[Blk ])</f>
        <v>-0.1956420846316109</v>
      </c>
      <c r="M436" s="6">
        <f>(Table2[[#This Row],[Rbd]]-AVERAGE(Table2[Rbd]))/_xlfn.STDEV.P(Table2[Rbd])</f>
        <v>-1.0093905528862159</v>
      </c>
      <c r="N436" s="6">
        <f>Table2[[#This Row],[PtsSD]]*$D$1+Table2[[#This Row],[AstSD]]*$E$1+Table2[[#This Row],[StlSD]]*$F$1+Table2[[#This Row],[BlkSD]]*$G$1+Table2[[#This Row],[RbdSD]]*$H$1</f>
        <v>-0.8513578843862315</v>
      </c>
    </row>
    <row r="437" spans="1:14" x14ac:dyDescent="0.25">
      <c r="A437" s="3">
        <v>433</v>
      </c>
      <c r="B437" s="3" t="s">
        <v>1040</v>
      </c>
      <c r="C437" s="3" t="s">
        <v>93</v>
      </c>
      <c r="D437" s="4">
        <v>1.1000000000000001</v>
      </c>
      <c r="E437" s="4">
        <v>0.3</v>
      </c>
      <c r="F437" s="4">
        <v>0.5</v>
      </c>
      <c r="G437" s="4">
        <v>0.1</v>
      </c>
      <c r="H437" s="4">
        <v>1.8</v>
      </c>
      <c r="I437" s="6">
        <f>(Table2[[#This Row],[Pts]]-AVERAGE(Table2[Pts]))/_xlfn.STDEV.P(Table2[Pts])</f>
        <v>-1.2782222368854059</v>
      </c>
      <c r="J437" s="6">
        <f>(Table2[[#This Row],[Ast ]]-AVERAGE(Table2[Ast ]))/_xlfn.STDEV.P(Table2[Ast ])</f>
        <v>-0.87646200667055807</v>
      </c>
      <c r="K437" s="6">
        <f>(Table2[[#This Row],[Stl ]]-AVERAGE(Table2[Stl ]))/_xlfn.STDEV.P(Table2[Stl ])</f>
        <v>-0.34683058968360225</v>
      </c>
      <c r="L437" s="6">
        <f>(Table2[[#This Row],[Blk ]]-AVERAGE(Table2[Blk ]))/_xlfn.STDEV.P(Table2[Blk ])</f>
        <v>-0.64438756546496068</v>
      </c>
      <c r="M437" s="6">
        <f>(Table2[[#This Row],[Rbd]]-AVERAGE(Table2[Rbd]))/_xlfn.STDEV.P(Table2[Rbd])</f>
        <v>-0.7202015449717224</v>
      </c>
      <c r="N437" s="6">
        <f>Table2[[#This Row],[PtsSD]]*$D$1+Table2[[#This Row],[AstSD]]*$E$1+Table2[[#This Row],[StlSD]]*$F$1+Table2[[#This Row],[BlkSD]]*$G$1+Table2[[#This Row],[RbdSD]]*$H$1</f>
        <v>-0.85148210466636221</v>
      </c>
    </row>
    <row r="438" spans="1:14" x14ac:dyDescent="0.25">
      <c r="A438" s="3">
        <v>434</v>
      </c>
      <c r="B438" s="3" t="s">
        <v>1026</v>
      </c>
      <c r="C438" s="3" t="s">
        <v>104</v>
      </c>
      <c r="D438" s="4">
        <v>1.7</v>
      </c>
      <c r="E438" s="4">
        <v>0.1</v>
      </c>
      <c r="F438" s="4">
        <v>0.4</v>
      </c>
      <c r="G438" s="4">
        <v>0.2</v>
      </c>
      <c r="H438" s="4">
        <v>1.6</v>
      </c>
      <c r="I438" s="6">
        <f>(Table2[[#This Row],[Pts]]-AVERAGE(Table2[Pts]))/_xlfn.STDEV.P(Table2[Pts])</f>
        <v>-1.1690123140673769</v>
      </c>
      <c r="J438" s="6">
        <f>(Table2[[#This Row],[Ast ]]-AVERAGE(Table2[Ast ]))/_xlfn.STDEV.P(Table2[Ast ])</f>
        <v>-0.99182297705095268</v>
      </c>
      <c r="K438" s="6">
        <f>(Table2[[#This Row],[Stl ]]-AVERAGE(Table2[Stl ]))/_xlfn.STDEV.P(Table2[Stl ])</f>
        <v>-0.58026513157735393</v>
      </c>
      <c r="L438" s="6">
        <f>(Table2[[#This Row],[Blk ]]-AVERAGE(Table2[Blk ]))/_xlfn.STDEV.P(Table2[Blk ])</f>
        <v>-0.42001482504828569</v>
      </c>
      <c r="M438" s="6">
        <f>(Table2[[#This Row],[Rbd]]-AVERAGE(Table2[Rbd]))/_xlfn.STDEV.P(Table2[Rbd])</f>
        <v>-0.80282697580443485</v>
      </c>
      <c r="N438" s="6">
        <f>Table2[[#This Row],[PtsSD]]*$D$1+Table2[[#This Row],[AstSD]]*$E$1+Table2[[#This Row],[StlSD]]*$F$1+Table2[[#This Row],[BlkSD]]*$G$1+Table2[[#This Row],[RbdSD]]*$H$1</f>
        <v>-0.85967567828513658</v>
      </c>
    </row>
    <row r="439" spans="1:14" x14ac:dyDescent="0.25">
      <c r="A439" s="3">
        <v>435</v>
      </c>
      <c r="B439" s="3" t="s">
        <v>994</v>
      </c>
      <c r="C439" s="3" t="s">
        <v>29</v>
      </c>
      <c r="D439" s="4">
        <v>2.6</v>
      </c>
      <c r="E439" s="4">
        <v>0.4</v>
      </c>
      <c r="F439" s="4">
        <v>0.3</v>
      </c>
      <c r="G439" s="4">
        <v>0.1</v>
      </c>
      <c r="H439" s="4">
        <v>1.4</v>
      </c>
      <c r="I439" s="6">
        <f>(Table2[[#This Row],[Pts]]-AVERAGE(Table2[Pts]))/_xlfn.STDEV.P(Table2[Pts])</f>
        <v>-1.0051974298403334</v>
      </c>
      <c r="J439" s="6">
        <f>(Table2[[#This Row],[Ast ]]-AVERAGE(Table2[Ast ]))/_xlfn.STDEV.P(Table2[Ast ])</f>
        <v>-0.81878152148036076</v>
      </c>
      <c r="K439" s="6">
        <f>(Table2[[#This Row],[Stl ]]-AVERAGE(Table2[Stl ]))/_xlfn.STDEV.P(Table2[Stl ])</f>
        <v>-0.81369967347110583</v>
      </c>
      <c r="L439" s="6">
        <f>(Table2[[#This Row],[Blk ]]-AVERAGE(Table2[Blk ]))/_xlfn.STDEV.P(Table2[Blk ])</f>
        <v>-0.64438756546496068</v>
      </c>
      <c r="M439" s="6">
        <f>(Table2[[#This Row],[Rbd]]-AVERAGE(Table2[Rbd]))/_xlfn.STDEV.P(Table2[Rbd])</f>
        <v>-0.88545240663714742</v>
      </c>
      <c r="N439" s="6">
        <f>Table2[[#This Row],[PtsSD]]*$D$1+Table2[[#This Row],[AstSD]]*$E$1+Table2[[#This Row],[StlSD]]*$F$1+Table2[[#This Row],[BlkSD]]*$G$1+Table2[[#This Row],[RbdSD]]*$H$1</f>
        <v>-0.8611191004160117</v>
      </c>
    </row>
    <row r="440" spans="1:14" x14ac:dyDescent="0.25">
      <c r="A440" s="3">
        <v>436</v>
      </c>
      <c r="B440" s="3" t="s">
        <v>978</v>
      </c>
      <c r="C440" s="3" t="s">
        <v>80</v>
      </c>
      <c r="D440" s="4">
        <v>2.9</v>
      </c>
      <c r="E440" s="4">
        <v>0.5</v>
      </c>
      <c r="F440" s="4">
        <v>0.1</v>
      </c>
      <c r="G440" s="4">
        <v>0.1</v>
      </c>
      <c r="H440" s="4">
        <v>1.9</v>
      </c>
      <c r="I440" s="6">
        <f>(Table2[[#This Row],[Pts]]-AVERAGE(Table2[Pts]))/_xlfn.STDEV.P(Table2[Pts])</f>
        <v>-0.95059246843131895</v>
      </c>
      <c r="J440" s="6">
        <f>(Table2[[#This Row],[Ast ]]-AVERAGE(Table2[Ast ]))/_xlfn.STDEV.P(Table2[Ast ])</f>
        <v>-0.76110103629016346</v>
      </c>
      <c r="K440" s="6">
        <f>(Table2[[#This Row],[Stl ]]-AVERAGE(Table2[Stl ]))/_xlfn.STDEV.P(Table2[Stl ])</f>
        <v>-1.2805687572586095</v>
      </c>
      <c r="L440" s="6">
        <f>(Table2[[#This Row],[Blk ]]-AVERAGE(Table2[Blk ]))/_xlfn.STDEV.P(Table2[Blk ])</f>
        <v>-0.64438756546496068</v>
      </c>
      <c r="M440" s="6">
        <f>(Table2[[#This Row],[Rbd]]-AVERAGE(Table2[Rbd]))/_xlfn.STDEV.P(Table2[Rbd])</f>
        <v>-0.67888882955536622</v>
      </c>
      <c r="N440" s="6">
        <f>Table2[[#This Row],[PtsSD]]*$D$1+Table2[[#This Row],[AstSD]]*$E$1+Table2[[#This Row],[StlSD]]*$F$1+Table2[[#This Row],[BlkSD]]*$G$1+Table2[[#This Row],[RbdSD]]*$H$1</f>
        <v>-0.86191916210703712</v>
      </c>
    </row>
    <row r="441" spans="1:14" x14ac:dyDescent="0.25">
      <c r="A441" s="3">
        <v>437</v>
      </c>
      <c r="B441" s="3" t="s">
        <v>1011</v>
      </c>
      <c r="C441" s="3" t="s">
        <v>55</v>
      </c>
      <c r="D441" s="4">
        <v>2</v>
      </c>
      <c r="E441" s="4">
        <v>0.3</v>
      </c>
      <c r="F441" s="4">
        <v>0.3</v>
      </c>
      <c r="G441" s="4">
        <v>0.1</v>
      </c>
      <c r="H441" s="4">
        <v>1.8</v>
      </c>
      <c r="I441" s="6">
        <f>(Table2[[#This Row],[Pts]]-AVERAGE(Table2[Pts]))/_xlfn.STDEV.P(Table2[Pts])</f>
        <v>-1.1144073526583624</v>
      </c>
      <c r="J441" s="6">
        <f>(Table2[[#This Row],[Ast ]]-AVERAGE(Table2[Ast ]))/_xlfn.STDEV.P(Table2[Ast ])</f>
        <v>-0.87646200667055807</v>
      </c>
      <c r="K441" s="6">
        <f>(Table2[[#This Row],[Stl ]]-AVERAGE(Table2[Stl ]))/_xlfn.STDEV.P(Table2[Stl ])</f>
        <v>-0.81369967347110583</v>
      </c>
      <c r="L441" s="6">
        <f>(Table2[[#This Row],[Blk ]]-AVERAGE(Table2[Blk ]))/_xlfn.STDEV.P(Table2[Blk ])</f>
        <v>-0.64438756546496068</v>
      </c>
      <c r="M441" s="6">
        <f>(Table2[[#This Row],[Rbd]]-AVERAGE(Table2[Rbd]))/_xlfn.STDEV.P(Table2[Rbd])</f>
        <v>-0.7202015449717224</v>
      </c>
      <c r="N441" s="6">
        <f>Table2[[#This Row],[PtsSD]]*$D$1+Table2[[#This Row],[AstSD]]*$E$1+Table2[[#This Row],[StlSD]]*$F$1+Table2[[#This Row],[BlkSD]]*$G$1+Table2[[#This Row],[RbdSD]]*$H$1</f>
        <v>-0.87236800196637476</v>
      </c>
    </row>
    <row r="442" spans="1:14" x14ac:dyDescent="0.25">
      <c r="A442" s="3">
        <v>438</v>
      </c>
      <c r="B442" s="3" t="s">
        <v>966</v>
      </c>
      <c r="C442" s="3" t="s">
        <v>60</v>
      </c>
      <c r="D442" s="4">
        <v>3.3</v>
      </c>
      <c r="E442" s="4">
        <v>0.5</v>
      </c>
      <c r="F442" s="4">
        <v>0.2</v>
      </c>
      <c r="G442" s="4">
        <v>0</v>
      </c>
      <c r="H442" s="4">
        <v>1.4</v>
      </c>
      <c r="I442" s="6">
        <f>(Table2[[#This Row],[Pts]]-AVERAGE(Table2[Pts]))/_xlfn.STDEV.P(Table2[Pts])</f>
        <v>-0.87778585321929969</v>
      </c>
      <c r="J442" s="6">
        <f>(Table2[[#This Row],[Ast ]]-AVERAGE(Table2[Ast ]))/_xlfn.STDEV.P(Table2[Ast ])</f>
        <v>-0.76110103629016346</v>
      </c>
      <c r="K442" s="6">
        <f>(Table2[[#This Row],[Stl ]]-AVERAGE(Table2[Stl ]))/_xlfn.STDEV.P(Table2[Stl ])</f>
        <v>-1.0471342153648575</v>
      </c>
      <c r="L442" s="6">
        <f>(Table2[[#This Row],[Blk ]]-AVERAGE(Table2[Blk ]))/_xlfn.STDEV.P(Table2[Blk ])</f>
        <v>-0.86876030588163544</v>
      </c>
      <c r="M442" s="6">
        <f>(Table2[[#This Row],[Rbd]]-AVERAGE(Table2[Rbd]))/_xlfn.STDEV.P(Table2[Rbd])</f>
        <v>-0.88545240663714742</v>
      </c>
      <c r="N442" s="6">
        <f>Table2[[#This Row],[PtsSD]]*$D$1+Table2[[#This Row],[AstSD]]*$E$1+Table2[[#This Row],[StlSD]]*$F$1+Table2[[#This Row],[BlkSD]]*$G$1+Table2[[#This Row],[RbdSD]]*$H$1</f>
        <v>-0.88003062273822596</v>
      </c>
    </row>
    <row r="443" spans="1:14" x14ac:dyDescent="0.25">
      <c r="A443" s="3">
        <v>439</v>
      </c>
      <c r="B443" s="3" t="s">
        <v>979</v>
      </c>
      <c r="C443" s="3" t="s">
        <v>50</v>
      </c>
      <c r="D443" s="4">
        <v>2.8</v>
      </c>
      <c r="E443" s="4">
        <v>0.9</v>
      </c>
      <c r="F443" s="4">
        <v>0.3</v>
      </c>
      <c r="G443" s="4">
        <v>0</v>
      </c>
      <c r="H443" s="4">
        <v>0.6</v>
      </c>
      <c r="I443" s="6">
        <f>(Table2[[#This Row],[Pts]]-AVERAGE(Table2[Pts]))/_xlfn.STDEV.P(Table2[Pts])</f>
        <v>-0.96879412223432382</v>
      </c>
      <c r="J443" s="6">
        <f>(Table2[[#This Row],[Ast ]]-AVERAGE(Table2[Ast ]))/_xlfn.STDEV.P(Table2[Ast ])</f>
        <v>-0.53037909552937412</v>
      </c>
      <c r="K443" s="6">
        <f>(Table2[[#This Row],[Stl ]]-AVERAGE(Table2[Stl ]))/_xlfn.STDEV.P(Table2[Stl ])</f>
        <v>-0.81369967347110583</v>
      </c>
      <c r="L443" s="6">
        <f>(Table2[[#This Row],[Blk ]]-AVERAGE(Table2[Blk ]))/_xlfn.STDEV.P(Table2[Blk ])</f>
        <v>-0.86876030588163544</v>
      </c>
      <c r="M443" s="6">
        <f>(Table2[[#This Row],[Rbd]]-AVERAGE(Table2[Rbd]))/_xlfn.STDEV.P(Table2[Rbd])</f>
        <v>-1.2159541299679972</v>
      </c>
      <c r="N443" s="6">
        <f>Table2[[#This Row],[PtsSD]]*$D$1+Table2[[#This Row],[AstSD]]*$E$1+Table2[[#This Row],[StlSD]]*$F$1+Table2[[#This Row],[BlkSD]]*$G$1+Table2[[#This Row],[RbdSD]]*$H$1</f>
        <v>-0.8922738786726826</v>
      </c>
    </row>
    <row r="444" spans="1:14" x14ac:dyDescent="0.25">
      <c r="A444" s="3">
        <v>440</v>
      </c>
      <c r="B444" s="3" t="s">
        <v>1031</v>
      </c>
      <c r="C444" s="3" t="s">
        <v>48</v>
      </c>
      <c r="D444" s="4">
        <v>1.6</v>
      </c>
      <c r="E444" s="4">
        <v>0.1</v>
      </c>
      <c r="F444" s="4">
        <v>0.1</v>
      </c>
      <c r="G444" s="4">
        <v>0.5</v>
      </c>
      <c r="H444" s="4">
        <v>1.3</v>
      </c>
      <c r="I444" s="6">
        <f>(Table2[[#This Row],[Pts]]-AVERAGE(Table2[Pts]))/_xlfn.STDEV.P(Table2[Pts])</f>
        <v>-1.1872139678703817</v>
      </c>
      <c r="J444" s="6">
        <f>(Table2[[#This Row],[Ast ]]-AVERAGE(Table2[Ast ]))/_xlfn.STDEV.P(Table2[Ast ])</f>
        <v>-0.99182297705095268</v>
      </c>
      <c r="K444" s="6">
        <f>(Table2[[#This Row],[Stl ]]-AVERAGE(Table2[Stl ]))/_xlfn.STDEV.P(Table2[Stl ])</f>
        <v>-1.2805687572586095</v>
      </c>
      <c r="L444" s="6">
        <f>(Table2[[#This Row],[Blk ]]-AVERAGE(Table2[Blk ]))/_xlfn.STDEV.P(Table2[Blk ])</f>
        <v>0.25310339620173883</v>
      </c>
      <c r="M444" s="6">
        <f>(Table2[[#This Row],[Rbd]]-AVERAGE(Table2[Rbd]))/_xlfn.STDEV.P(Table2[Rbd])</f>
        <v>-0.92676512205350348</v>
      </c>
      <c r="N444" s="6">
        <f>Table2[[#This Row],[PtsSD]]*$D$1+Table2[[#This Row],[AstSD]]*$E$1+Table2[[#This Row],[StlSD]]*$F$1+Table2[[#This Row],[BlkSD]]*$G$1+Table2[[#This Row],[RbdSD]]*$H$1</f>
        <v>-0.89400161434053638</v>
      </c>
    </row>
    <row r="445" spans="1:14" x14ac:dyDescent="0.25">
      <c r="A445" s="3">
        <v>441</v>
      </c>
      <c r="B445" s="3" t="s">
        <v>1033</v>
      </c>
      <c r="C445" s="3" t="s">
        <v>55</v>
      </c>
      <c r="D445" s="4">
        <v>1.5</v>
      </c>
      <c r="E445" s="4">
        <v>0.3</v>
      </c>
      <c r="F445" s="4">
        <v>0.5</v>
      </c>
      <c r="G445" s="4">
        <v>0.2</v>
      </c>
      <c r="H445" s="4">
        <v>0.5</v>
      </c>
      <c r="I445" s="6">
        <f>(Table2[[#This Row],[Pts]]-AVERAGE(Table2[Pts]))/_xlfn.STDEV.P(Table2[Pts])</f>
        <v>-1.2054156216733865</v>
      </c>
      <c r="J445" s="6">
        <f>(Table2[[#This Row],[Ast ]]-AVERAGE(Table2[Ast ]))/_xlfn.STDEV.P(Table2[Ast ])</f>
        <v>-0.87646200667055807</v>
      </c>
      <c r="K445" s="6">
        <f>(Table2[[#This Row],[Stl ]]-AVERAGE(Table2[Stl ]))/_xlfn.STDEV.P(Table2[Stl ])</f>
        <v>-0.34683058968360225</v>
      </c>
      <c r="L445" s="6">
        <f>(Table2[[#This Row],[Blk ]]-AVERAGE(Table2[Blk ]))/_xlfn.STDEV.P(Table2[Blk ])</f>
        <v>-0.42001482504828569</v>
      </c>
      <c r="M445" s="6">
        <f>(Table2[[#This Row],[Rbd]]-AVERAGE(Table2[Rbd]))/_xlfn.STDEV.P(Table2[Rbd])</f>
        <v>-1.2572668453843534</v>
      </c>
      <c r="N445" s="6">
        <f>Table2[[#This Row],[PtsSD]]*$D$1+Table2[[#This Row],[AstSD]]*$E$1+Table2[[#This Row],[StlSD]]*$F$1+Table2[[#This Row],[BlkSD]]*$G$1+Table2[[#This Row],[RbdSD]]*$H$1</f>
        <v>-0.9033972691227814</v>
      </c>
    </row>
    <row r="446" spans="1:14" x14ac:dyDescent="0.25">
      <c r="A446" s="3">
        <v>442</v>
      </c>
      <c r="B446" s="3" t="s">
        <v>1044</v>
      </c>
      <c r="C446" s="3" t="s">
        <v>33</v>
      </c>
      <c r="D446" s="4">
        <v>0.9</v>
      </c>
      <c r="E446" s="4">
        <v>0.4</v>
      </c>
      <c r="F446" s="4">
        <v>0.2</v>
      </c>
      <c r="G446" s="4">
        <v>0.4</v>
      </c>
      <c r="H446" s="4">
        <v>1.2</v>
      </c>
      <c r="I446" s="6">
        <f>(Table2[[#This Row],[Pts]]-AVERAGE(Table2[Pts]))/_xlfn.STDEV.P(Table2[Pts])</f>
        <v>-1.3146255444914154</v>
      </c>
      <c r="J446" s="6">
        <f>(Table2[[#This Row],[Ast ]]-AVERAGE(Table2[Ast ]))/_xlfn.STDEV.P(Table2[Ast ])</f>
        <v>-0.81878152148036076</v>
      </c>
      <c r="K446" s="6">
        <f>(Table2[[#This Row],[Stl ]]-AVERAGE(Table2[Stl ]))/_xlfn.STDEV.P(Table2[Stl ])</f>
        <v>-1.0471342153648575</v>
      </c>
      <c r="L446" s="6">
        <f>(Table2[[#This Row],[Blk ]]-AVERAGE(Table2[Blk ]))/_xlfn.STDEV.P(Table2[Blk ])</f>
        <v>2.8730655785064042E-2</v>
      </c>
      <c r="M446" s="6">
        <f>(Table2[[#This Row],[Rbd]]-AVERAGE(Table2[Rbd]))/_xlfn.STDEV.P(Table2[Rbd])</f>
        <v>-0.96807783746985998</v>
      </c>
      <c r="N446" s="6">
        <f>Table2[[#This Row],[PtsSD]]*$D$1+Table2[[#This Row],[AstSD]]*$E$1+Table2[[#This Row],[StlSD]]*$F$1+Table2[[#This Row],[BlkSD]]*$G$1+Table2[[#This Row],[RbdSD]]*$H$1</f>
        <v>-0.90452006907443794</v>
      </c>
    </row>
    <row r="447" spans="1:14" x14ac:dyDescent="0.25">
      <c r="A447" s="3">
        <v>443</v>
      </c>
      <c r="B447" s="3" t="s">
        <v>1000</v>
      </c>
      <c r="C447" s="3" t="s">
        <v>53</v>
      </c>
      <c r="D447" s="4">
        <v>2.2000000000000002</v>
      </c>
      <c r="E447" s="4">
        <v>1.3</v>
      </c>
      <c r="F447" s="4">
        <v>0.2</v>
      </c>
      <c r="G447" s="4">
        <v>0</v>
      </c>
      <c r="H447" s="4">
        <v>0.7</v>
      </c>
      <c r="I447" s="6">
        <f>(Table2[[#This Row],[Pts]]-AVERAGE(Table2[Pts]))/_xlfn.STDEV.P(Table2[Pts])</f>
        <v>-1.0780040450523527</v>
      </c>
      <c r="J447" s="6">
        <f>(Table2[[#This Row],[Ast ]]-AVERAGE(Table2[Ast ]))/_xlfn.STDEV.P(Table2[Ast ])</f>
        <v>-0.29965715476858484</v>
      </c>
      <c r="K447" s="6">
        <f>(Table2[[#This Row],[Stl ]]-AVERAGE(Table2[Stl ]))/_xlfn.STDEV.P(Table2[Stl ])</f>
        <v>-1.0471342153648575</v>
      </c>
      <c r="L447" s="6">
        <f>(Table2[[#This Row],[Blk ]]-AVERAGE(Table2[Blk ]))/_xlfn.STDEV.P(Table2[Blk ])</f>
        <v>-0.86876030588163544</v>
      </c>
      <c r="M447" s="6">
        <f>(Table2[[#This Row],[Rbd]]-AVERAGE(Table2[Rbd]))/_xlfn.STDEV.P(Table2[Rbd])</f>
        <v>-1.1746414145516411</v>
      </c>
      <c r="N447" s="6">
        <f>Table2[[#This Row],[PtsSD]]*$D$1+Table2[[#This Row],[AstSD]]*$E$1+Table2[[#This Row],[StlSD]]*$F$1+Table2[[#This Row],[BlkSD]]*$G$1+Table2[[#This Row],[RbdSD]]*$H$1</f>
        <v>-0.90564510556672484</v>
      </c>
    </row>
    <row r="448" spans="1:14" x14ac:dyDescent="0.25">
      <c r="A448" s="3">
        <v>444</v>
      </c>
      <c r="B448" s="3" t="s">
        <v>1022</v>
      </c>
      <c r="C448" s="3" t="s">
        <v>39</v>
      </c>
      <c r="D448" s="4">
        <v>1.8</v>
      </c>
      <c r="E448" s="4">
        <v>0.6</v>
      </c>
      <c r="F448" s="4">
        <v>0.4</v>
      </c>
      <c r="G448" s="4">
        <v>0</v>
      </c>
      <c r="H448" s="4">
        <v>1</v>
      </c>
      <c r="I448" s="6">
        <f>(Table2[[#This Row],[Pts]]-AVERAGE(Table2[Pts]))/_xlfn.STDEV.P(Table2[Pts])</f>
        <v>-1.1508106602643722</v>
      </c>
      <c r="J448" s="6">
        <f>(Table2[[#This Row],[Ast ]]-AVERAGE(Table2[Ast ]))/_xlfn.STDEV.P(Table2[Ast ])</f>
        <v>-0.70342055109996626</v>
      </c>
      <c r="K448" s="6">
        <f>(Table2[[#This Row],[Stl ]]-AVERAGE(Table2[Stl ]))/_xlfn.STDEV.P(Table2[Stl ])</f>
        <v>-0.58026513157735393</v>
      </c>
      <c r="L448" s="6">
        <f>(Table2[[#This Row],[Blk ]]-AVERAGE(Table2[Blk ]))/_xlfn.STDEV.P(Table2[Blk ])</f>
        <v>-0.86876030588163544</v>
      </c>
      <c r="M448" s="6">
        <f>(Table2[[#This Row],[Rbd]]-AVERAGE(Table2[Rbd]))/_xlfn.STDEV.P(Table2[Rbd])</f>
        <v>-1.0507032683025723</v>
      </c>
      <c r="N448" s="6">
        <f>Table2[[#This Row],[PtsSD]]*$D$1+Table2[[#This Row],[AstSD]]*$E$1+Table2[[#This Row],[StlSD]]*$F$1+Table2[[#This Row],[BlkSD]]*$G$1+Table2[[#This Row],[RbdSD]]*$H$1</f>
        <v>-0.91342177757866783</v>
      </c>
    </row>
    <row r="449" spans="1:14" x14ac:dyDescent="0.25">
      <c r="A449" s="3">
        <v>445</v>
      </c>
      <c r="B449" s="3" t="s">
        <v>1014</v>
      </c>
      <c r="C449" s="3" t="s">
        <v>55</v>
      </c>
      <c r="D449" s="4">
        <v>1.9</v>
      </c>
      <c r="E449" s="4">
        <v>0.2</v>
      </c>
      <c r="F449" s="4">
        <v>0.3</v>
      </c>
      <c r="G449" s="4">
        <v>0.1</v>
      </c>
      <c r="H449" s="4">
        <v>1.4</v>
      </c>
      <c r="I449" s="6">
        <f>(Table2[[#This Row],[Pts]]-AVERAGE(Table2[Pts]))/_xlfn.STDEV.P(Table2[Pts])</f>
        <v>-1.1326090064613672</v>
      </c>
      <c r="J449" s="6">
        <f>(Table2[[#This Row],[Ast ]]-AVERAGE(Table2[Ast ]))/_xlfn.STDEV.P(Table2[Ast ])</f>
        <v>-0.93414249186075549</v>
      </c>
      <c r="K449" s="6">
        <f>(Table2[[#This Row],[Stl ]]-AVERAGE(Table2[Stl ]))/_xlfn.STDEV.P(Table2[Stl ])</f>
        <v>-0.81369967347110583</v>
      </c>
      <c r="L449" s="6">
        <f>(Table2[[#This Row],[Blk ]]-AVERAGE(Table2[Blk ]))/_xlfn.STDEV.P(Table2[Blk ])</f>
        <v>-0.64438756546496068</v>
      </c>
      <c r="M449" s="6">
        <f>(Table2[[#This Row],[Rbd]]-AVERAGE(Table2[Rbd]))/_xlfn.STDEV.P(Table2[Rbd])</f>
        <v>-0.88545240663714742</v>
      </c>
      <c r="N449" s="6">
        <f>Table2[[#This Row],[PtsSD]]*$D$1+Table2[[#This Row],[AstSD]]*$E$1+Table2[[#This Row],[StlSD]]*$F$1+Table2[[#This Row],[BlkSD]]*$G$1+Table2[[#This Row],[RbdSD]]*$H$1</f>
        <v>-0.92241476747840068</v>
      </c>
    </row>
    <row r="450" spans="1:14" x14ac:dyDescent="0.25">
      <c r="A450" s="3">
        <v>446</v>
      </c>
      <c r="B450" s="3" t="s">
        <v>913</v>
      </c>
      <c r="C450" s="3" t="s">
        <v>41</v>
      </c>
      <c r="D450" s="4">
        <v>4.5999999999999996</v>
      </c>
      <c r="E450" s="4">
        <v>0.9</v>
      </c>
      <c r="F450" s="4">
        <v>0</v>
      </c>
      <c r="G450" s="4">
        <v>0</v>
      </c>
      <c r="H450" s="4">
        <v>0.3</v>
      </c>
      <c r="I450" s="6">
        <f>(Table2[[#This Row],[Pts]]-AVERAGE(Table2[Pts]))/_xlfn.STDEV.P(Table2[Pts])</f>
        <v>-0.64116435378023706</v>
      </c>
      <c r="J450" s="6">
        <f>(Table2[[#This Row],[Ast ]]-AVERAGE(Table2[Ast ]))/_xlfn.STDEV.P(Table2[Ast ])</f>
        <v>-0.53037909552937412</v>
      </c>
      <c r="K450" s="6">
        <f>(Table2[[#This Row],[Stl ]]-AVERAGE(Table2[Stl ]))/_xlfn.STDEV.P(Table2[Stl ])</f>
        <v>-1.5140032991523613</v>
      </c>
      <c r="L450" s="6">
        <f>(Table2[[#This Row],[Blk ]]-AVERAGE(Table2[Blk ]))/_xlfn.STDEV.P(Table2[Blk ])</f>
        <v>-0.86876030588163544</v>
      </c>
      <c r="M450" s="6">
        <f>(Table2[[#This Row],[Rbd]]-AVERAGE(Table2[Rbd]))/_xlfn.STDEV.P(Table2[Rbd])</f>
        <v>-1.339892276217066</v>
      </c>
      <c r="N450" s="6">
        <f>Table2[[#This Row],[PtsSD]]*$D$1+Table2[[#This Row],[AstSD]]*$E$1+Table2[[#This Row],[StlSD]]*$F$1+Table2[[#This Row],[BlkSD]]*$G$1+Table2[[#This Row],[RbdSD]]*$H$1</f>
        <v>-0.92381812123845863</v>
      </c>
    </row>
    <row r="451" spans="1:14" x14ac:dyDescent="0.25">
      <c r="A451" s="3">
        <v>447</v>
      </c>
      <c r="B451" s="3" t="s">
        <v>996</v>
      </c>
      <c r="C451" s="3" t="s">
        <v>35</v>
      </c>
      <c r="D451" s="4">
        <v>2.4</v>
      </c>
      <c r="E451" s="4">
        <v>0.1</v>
      </c>
      <c r="F451" s="4">
        <v>0.1</v>
      </c>
      <c r="G451" s="4">
        <v>0.1</v>
      </c>
      <c r="H451" s="4">
        <v>2</v>
      </c>
      <c r="I451" s="6">
        <f>(Table2[[#This Row],[Pts]]-AVERAGE(Table2[Pts]))/_xlfn.STDEV.P(Table2[Pts])</f>
        <v>-1.041600737446343</v>
      </c>
      <c r="J451" s="6">
        <f>(Table2[[#This Row],[Ast ]]-AVERAGE(Table2[Ast ]))/_xlfn.STDEV.P(Table2[Ast ])</f>
        <v>-0.99182297705095268</v>
      </c>
      <c r="K451" s="6">
        <f>(Table2[[#This Row],[Stl ]]-AVERAGE(Table2[Stl ]))/_xlfn.STDEV.P(Table2[Stl ])</f>
        <v>-1.2805687572586095</v>
      </c>
      <c r="L451" s="6">
        <f>(Table2[[#This Row],[Blk ]]-AVERAGE(Table2[Blk ]))/_xlfn.STDEV.P(Table2[Blk ])</f>
        <v>-0.64438756546496068</v>
      </c>
      <c r="M451" s="6">
        <f>(Table2[[#This Row],[Rbd]]-AVERAGE(Table2[Rbd]))/_xlfn.STDEV.P(Table2[Rbd])</f>
        <v>-0.63757611413900994</v>
      </c>
      <c r="N451" s="6">
        <f>Table2[[#This Row],[PtsSD]]*$D$1+Table2[[#This Row],[AstSD]]*$E$1+Table2[[#This Row],[StlSD]]*$F$1+Table2[[#This Row],[BlkSD]]*$G$1+Table2[[#This Row],[RbdSD]]*$H$1</f>
        <v>-0.92710348788043095</v>
      </c>
    </row>
    <row r="452" spans="1:14" x14ac:dyDescent="0.25">
      <c r="A452" s="3">
        <v>448</v>
      </c>
      <c r="B452" s="3" t="s">
        <v>995</v>
      </c>
      <c r="C452" s="3" t="s">
        <v>86</v>
      </c>
      <c r="D452" s="4">
        <v>2.5</v>
      </c>
      <c r="E452" s="4">
        <v>0.7</v>
      </c>
      <c r="F452" s="4">
        <v>0.3</v>
      </c>
      <c r="G452" s="4">
        <v>0</v>
      </c>
      <c r="H452" s="4">
        <v>0.5</v>
      </c>
      <c r="I452" s="6">
        <f>(Table2[[#This Row],[Pts]]-AVERAGE(Table2[Pts]))/_xlfn.STDEV.P(Table2[Pts])</f>
        <v>-1.0233990836433382</v>
      </c>
      <c r="J452" s="6">
        <f>(Table2[[#This Row],[Ast ]]-AVERAGE(Table2[Ast ]))/_xlfn.STDEV.P(Table2[Ast ])</f>
        <v>-0.64574006590976885</v>
      </c>
      <c r="K452" s="6">
        <f>(Table2[[#This Row],[Stl ]]-AVERAGE(Table2[Stl ]))/_xlfn.STDEV.P(Table2[Stl ])</f>
        <v>-0.81369967347110583</v>
      </c>
      <c r="L452" s="6">
        <f>(Table2[[#This Row],[Blk ]]-AVERAGE(Table2[Blk ]))/_xlfn.STDEV.P(Table2[Blk ])</f>
        <v>-0.86876030588163544</v>
      </c>
      <c r="M452" s="6">
        <f>(Table2[[#This Row],[Rbd]]-AVERAGE(Table2[Rbd]))/_xlfn.STDEV.P(Table2[Rbd])</f>
        <v>-1.2572668453843534</v>
      </c>
      <c r="N452" s="6">
        <f>Table2[[#This Row],[PtsSD]]*$D$1+Table2[[#This Row],[AstSD]]*$E$1+Table2[[#This Row],[StlSD]]*$F$1+Table2[[#This Row],[BlkSD]]*$G$1+Table2[[#This Row],[RbdSD]]*$H$1</f>
        <v>-0.93999010425473717</v>
      </c>
    </row>
    <row r="453" spans="1:14" x14ac:dyDescent="0.25">
      <c r="A453" s="3">
        <v>449</v>
      </c>
      <c r="B453" s="3" t="s">
        <v>1038</v>
      </c>
      <c r="C453" s="3" t="s">
        <v>108</v>
      </c>
      <c r="D453" s="4">
        <v>1.2</v>
      </c>
      <c r="E453" s="4">
        <v>0.1</v>
      </c>
      <c r="F453" s="4">
        <v>0.2</v>
      </c>
      <c r="G453" s="4">
        <v>0.2</v>
      </c>
      <c r="H453" s="4">
        <v>1.7</v>
      </c>
      <c r="I453" s="6">
        <f>(Table2[[#This Row],[Pts]]-AVERAGE(Table2[Pts]))/_xlfn.STDEV.P(Table2[Pts])</f>
        <v>-1.2600205830824009</v>
      </c>
      <c r="J453" s="6">
        <f>(Table2[[#This Row],[Ast ]]-AVERAGE(Table2[Ast ]))/_xlfn.STDEV.P(Table2[Ast ])</f>
        <v>-0.99182297705095268</v>
      </c>
      <c r="K453" s="6">
        <f>(Table2[[#This Row],[Stl ]]-AVERAGE(Table2[Stl ]))/_xlfn.STDEV.P(Table2[Stl ])</f>
        <v>-1.0471342153648575</v>
      </c>
      <c r="L453" s="6">
        <f>(Table2[[#This Row],[Blk ]]-AVERAGE(Table2[Blk ]))/_xlfn.STDEV.P(Table2[Blk ])</f>
        <v>-0.42001482504828569</v>
      </c>
      <c r="M453" s="6">
        <f>(Table2[[#This Row],[Rbd]]-AVERAGE(Table2[Rbd]))/_xlfn.STDEV.P(Table2[Rbd])</f>
        <v>-0.76151426038807868</v>
      </c>
      <c r="N453" s="6">
        <f>Table2[[#This Row],[PtsSD]]*$D$1+Table2[[#This Row],[AstSD]]*$E$1+Table2[[#This Row],[StlSD]]*$F$1+Table2[[#This Row],[BlkSD]]*$G$1+Table2[[#This Row],[RbdSD]]*$H$1</f>
        <v>-0.94874597847449804</v>
      </c>
    </row>
    <row r="454" spans="1:14" x14ac:dyDescent="0.25">
      <c r="A454" s="3">
        <v>450</v>
      </c>
      <c r="B454" s="3" t="s">
        <v>946</v>
      </c>
      <c r="C454" s="3" t="s">
        <v>41</v>
      </c>
      <c r="D454" s="4">
        <v>3.7</v>
      </c>
      <c r="E454" s="4">
        <v>0.5</v>
      </c>
      <c r="F454" s="4">
        <v>0.1</v>
      </c>
      <c r="G454" s="4">
        <v>0</v>
      </c>
      <c r="H454" s="4">
        <v>0.7</v>
      </c>
      <c r="I454" s="6">
        <f>(Table2[[#This Row],[Pts]]-AVERAGE(Table2[Pts]))/_xlfn.STDEV.P(Table2[Pts])</f>
        <v>-0.80497923800728044</v>
      </c>
      <c r="J454" s="6">
        <f>(Table2[[#This Row],[Ast ]]-AVERAGE(Table2[Ast ]))/_xlfn.STDEV.P(Table2[Ast ])</f>
        <v>-0.76110103629016346</v>
      </c>
      <c r="K454" s="6">
        <f>(Table2[[#This Row],[Stl ]]-AVERAGE(Table2[Stl ]))/_xlfn.STDEV.P(Table2[Stl ])</f>
        <v>-1.2805687572586095</v>
      </c>
      <c r="L454" s="6">
        <f>(Table2[[#This Row],[Blk ]]-AVERAGE(Table2[Blk ]))/_xlfn.STDEV.P(Table2[Blk ])</f>
        <v>-0.86876030588163544</v>
      </c>
      <c r="M454" s="6">
        <f>(Table2[[#This Row],[Rbd]]-AVERAGE(Table2[Rbd]))/_xlfn.STDEV.P(Table2[Rbd])</f>
        <v>-1.1746414145516411</v>
      </c>
      <c r="N454" s="6">
        <f>Table2[[#This Row],[PtsSD]]*$D$1+Table2[[#This Row],[AstSD]]*$E$1+Table2[[#This Row],[StlSD]]*$F$1+Table2[[#This Row],[BlkSD]]*$G$1+Table2[[#This Row],[RbdSD]]*$H$1</f>
        <v>-0.95104162104158185</v>
      </c>
    </row>
    <row r="455" spans="1:14" x14ac:dyDescent="0.25">
      <c r="A455" s="3">
        <v>451</v>
      </c>
      <c r="B455" s="3" t="s">
        <v>1055</v>
      </c>
      <c r="C455" s="3" t="s">
        <v>86</v>
      </c>
      <c r="D455" s="3">
        <v>0</v>
      </c>
      <c r="E455" s="3">
        <v>0</v>
      </c>
      <c r="F455" s="3">
        <v>1</v>
      </c>
      <c r="G455" s="3">
        <v>0</v>
      </c>
      <c r="H455" s="3">
        <v>0</v>
      </c>
      <c r="I455" s="3">
        <f>(Table2[[#This Row],[Pts]]-AVERAGE(Table2[Pts]))/_xlfn.STDEV.P(Table2[Pts])</f>
        <v>-1.4784404287184589</v>
      </c>
      <c r="J455" s="3">
        <f>(Table2[[#This Row],[Ast ]]-AVERAGE(Table2[Ast ]))/_xlfn.STDEV.P(Table2[Ast ])</f>
        <v>-1.0495034622411501</v>
      </c>
      <c r="K455" s="3">
        <f>(Table2[[#This Row],[Stl ]]-AVERAGE(Table2[Stl ]))/_xlfn.STDEV.P(Table2[Stl ])</f>
        <v>0.82034211978515681</v>
      </c>
      <c r="L455" s="3">
        <f>(Table2[[#This Row],[Blk ]]-AVERAGE(Table2[Blk ]))/_xlfn.STDEV.P(Table2[Blk ])</f>
        <v>-0.86876030588163544</v>
      </c>
      <c r="M455" s="3">
        <f>(Table2[[#This Row],[Rbd]]-AVERAGE(Table2[Rbd]))/_xlfn.STDEV.P(Table2[Rbd])</f>
        <v>-1.4638304224661347</v>
      </c>
      <c r="N455" s="6">
        <f>Table2[[#This Row],[PtsSD]]*$D$1+Table2[[#This Row],[AstSD]]*$E$1+Table2[[#This Row],[StlSD]]*$F$1+Table2[[#This Row],[BlkSD]]*$G$1+Table2[[#This Row],[RbdSD]]*$H$1</f>
        <v>-0.95346163347146651</v>
      </c>
    </row>
    <row r="456" spans="1:14" x14ac:dyDescent="0.25">
      <c r="A456" s="3">
        <v>452</v>
      </c>
      <c r="B456" s="3" t="s">
        <v>1017</v>
      </c>
      <c r="C456" s="3" t="s">
        <v>60</v>
      </c>
      <c r="D456" s="4">
        <v>1.9</v>
      </c>
      <c r="E456" s="4">
        <v>0.1</v>
      </c>
      <c r="F456" s="4">
        <v>0.2</v>
      </c>
      <c r="G456" s="4">
        <v>0</v>
      </c>
      <c r="H456" s="4">
        <v>1.9</v>
      </c>
      <c r="I456" s="6">
        <f>(Table2[[#This Row],[Pts]]-AVERAGE(Table2[Pts]))/_xlfn.STDEV.P(Table2[Pts])</f>
        <v>-1.1326090064613672</v>
      </c>
      <c r="J456" s="6">
        <f>(Table2[[#This Row],[Ast ]]-AVERAGE(Table2[Ast ]))/_xlfn.STDEV.P(Table2[Ast ])</f>
        <v>-0.99182297705095268</v>
      </c>
      <c r="K456" s="6">
        <f>(Table2[[#This Row],[Stl ]]-AVERAGE(Table2[Stl ]))/_xlfn.STDEV.P(Table2[Stl ])</f>
        <v>-1.0471342153648575</v>
      </c>
      <c r="L456" s="6">
        <f>(Table2[[#This Row],[Blk ]]-AVERAGE(Table2[Blk ]))/_xlfn.STDEV.P(Table2[Blk ])</f>
        <v>-0.86876030588163544</v>
      </c>
      <c r="M456" s="6">
        <f>(Table2[[#This Row],[Rbd]]-AVERAGE(Table2[Rbd]))/_xlfn.STDEV.P(Table2[Rbd])</f>
        <v>-0.67888882955536622</v>
      </c>
      <c r="N456" s="6">
        <f>Table2[[#This Row],[PtsSD]]*$D$1+Table2[[#This Row],[AstSD]]*$E$1+Table2[[#This Row],[StlSD]]*$F$1+Table2[[#This Row],[BlkSD]]*$G$1+Table2[[#This Row],[RbdSD]]*$H$1</f>
        <v>-0.96130924144664798</v>
      </c>
    </row>
    <row r="457" spans="1:14" x14ac:dyDescent="0.25">
      <c r="A457" s="3">
        <v>453</v>
      </c>
      <c r="B457" s="3" t="s">
        <v>1039</v>
      </c>
      <c r="C457" s="3" t="s">
        <v>93</v>
      </c>
      <c r="D457" s="4">
        <v>1.1000000000000001</v>
      </c>
      <c r="E457" s="4">
        <v>0.2</v>
      </c>
      <c r="F457" s="4">
        <v>0.2</v>
      </c>
      <c r="G457" s="4">
        <v>0.1</v>
      </c>
      <c r="H457" s="4">
        <v>1.8</v>
      </c>
      <c r="I457" s="6">
        <f>(Table2[[#This Row],[Pts]]-AVERAGE(Table2[Pts]))/_xlfn.STDEV.P(Table2[Pts])</f>
        <v>-1.2782222368854059</v>
      </c>
      <c r="J457" s="6">
        <f>(Table2[[#This Row],[Ast ]]-AVERAGE(Table2[Ast ]))/_xlfn.STDEV.P(Table2[Ast ])</f>
        <v>-0.93414249186075549</v>
      </c>
      <c r="K457" s="6">
        <f>(Table2[[#This Row],[Stl ]]-AVERAGE(Table2[Stl ]))/_xlfn.STDEV.P(Table2[Stl ])</f>
        <v>-1.0471342153648575</v>
      </c>
      <c r="L457" s="6">
        <f>(Table2[[#This Row],[Blk ]]-AVERAGE(Table2[Blk ]))/_xlfn.STDEV.P(Table2[Blk ])</f>
        <v>-0.64438756546496068</v>
      </c>
      <c r="M457" s="6">
        <f>(Table2[[#This Row],[Rbd]]-AVERAGE(Table2[Rbd]))/_xlfn.STDEV.P(Table2[Rbd])</f>
        <v>-0.7202015449717224</v>
      </c>
      <c r="N457" s="6">
        <f>Table2[[#This Row],[PtsSD]]*$D$1+Table2[[#This Row],[AstSD]]*$E$1+Table2[[#This Row],[StlSD]]*$F$1+Table2[[#This Row],[BlkSD]]*$G$1+Table2[[#This Row],[RbdSD]]*$H$1</f>
        <v>-0.96806374555659014</v>
      </c>
    </row>
    <row r="458" spans="1:14" x14ac:dyDescent="0.25">
      <c r="A458" s="3">
        <v>454</v>
      </c>
      <c r="B458" s="3" t="s">
        <v>1042</v>
      </c>
      <c r="C458" s="3" t="s">
        <v>39</v>
      </c>
      <c r="D458" s="4">
        <v>1</v>
      </c>
      <c r="E458" s="4">
        <v>0.2</v>
      </c>
      <c r="F458" s="4">
        <v>0.3</v>
      </c>
      <c r="G458" s="4">
        <v>0</v>
      </c>
      <c r="H458" s="4">
        <v>1.8</v>
      </c>
      <c r="I458" s="6">
        <f>(Table2[[#This Row],[Pts]]-AVERAGE(Table2[Pts]))/_xlfn.STDEV.P(Table2[Pts])</f>
        <v>-1.2964238906884107</v>
      </c>
      <c r="J458" s="6">
        <f>(Table2[[#This Row],[Ast ]]-AVERAGE(Table2[Ast ]))/_xlfn.STDEV.P(Table2[Ast ])</f>
        <v>-0.93414249186075549</v>
      </c>
      <c r="K458" s="6">
        <f>(Table2[[#This Row],[Stl ]]-AVERAGE(Table2[Stl ]))/_xlfn.STDEV.P(Table2[Stl ])</f>
        <v>-0.81369967347110583</v>
      </c>
      <c r="L458" s="6">
        <f>(Table2[[#This Row],[Blk ]]-AVERAGE(Table2[Blk ]))/_xlfn.STDEV.P(Table2[Blk ])</f>
        <v>-0.86876030588163544</v>
      </c>
      <c r="M458" s="6">
        <f>(Table2[[#This Row],[Rbd]]-AVERAGE(Table2[Rbd]))/_xlfn.STDEV.P(Table2[Rbd])</f>
        <v>-0.7202015449717224</v>
      </c>
      <c r="N458" s="6">
        <f>Table2[[#This Row],[PtsSD]]*$D$1+Table2[[#This Row],[AstSD]]*$E$1+Table2[[#This Row],[StlSD]]*$F$1+Table2[[#This Row],[BlkSD]]*$G$1+Table2[[#This Row],[RbdSD]]*$H$1</f>
        <v>-0.97216497147592995</v>
      </c>
    </row>
    <row r="459" spans="1:14" x14ac:dyDescent="0.25">
      <c r="A459" s="3">
        <v>455</v>
      </c>
      <c r="B459" s="3" t="s">
        <v>983</v>
      </c>
      <c r="C459" s="3" t="s">
        <v>31</v>
      </c>
      <c r="D459" s="4">
        <v>2.7</v>
      </c>
      <c r="E459" s="4">
        <v>0.5</v>
      </c>
      <c r="F459" s="4">
        <v>0.1</v>
      </c>
      <c r="G459" s="4">
        <v>0</v>
      </c>
      <c r="H459" s="4">
        <v>1.1000000000000001</v>
      </c>
      <c r="I459" s="6">
        <f>(Table2[[#This Row],[Pts]]-AVERAGE(Table2[Pts]))/_xlfn.STDEV.P(Table2[Pts])</f>
        <v>-0.98699577603732858</v>
      </c>
      <c r="J459" s="6">
        <f>(Table2[[#This Row],[Ast ]]-AVERAGE(Table2[Ast ]))/_xlfn.STDEV.P(Table2[Ast ])</f>
        <v>-0.76110103629016346</v>
      </c>
      <c r="K459" s="6">
        <f>(Table2[[#This Row],[Stl ]]-AVERAGE(Table2[Stl ]))/_xlfn.STDEV.P(Table2[Stl ])</f>
        <v>-1.2805687572586095</v>
      </c>
      <c r="L459" s="6">
        <f>(Table2[[#This Row],[Blk ]]-AVERAGE(Table2[Blk ]))/_xlfn.STDEV.P(Table2[Blk ])</f>
        <v>-0.86876030588163544</v>
      </c>
      <c r="M459" s="6">
        <f>(Table2[[#This Row],[Rbd]]-AVERAGE(Table2[Rbd]))/_xlfn.STDEV.P(Table2[Rbd])</f>
        <v>-1.0093905528862159</v>
      </c>
      <c r="N459" s="6">
        <f>Table2[[#This Row],[PtsSD]]*$D$1+Table2[[#This Row],[AstSD]]*$E$1+Table2[[#This Row],[StlSD]]*$F$1+Table2[[#This Row],[BlkSD]]*$G$1+Table2[[#This Row],[RbdSD]]*$H$1</f>
        <v>-0.97259641011751108</v>
      </c>
    </row>
    <row r="460" spans="1:14" x14ac:dyDescent="0.25">
      <c r="A460" s="3">
        <v>456</v>
      </c>
      <c r="B460" s="3" t="s">
        <v>1013</v>
      </c>
      <c r="C460" s="3" t="s">
        <v>84</v>
      </c>
      <c r="D460" s="4">
        <v>1.9</v>
      </c>
      <c r="E460" s="4">
        <v>0.4</v>
      </c>
      <c r="F460" s="4">
        <v>0.3</v>
      </c>
      <c r="G460" s="4">
        <v>0.1</v>
      </c>
      <c r="H460" s="4">
        <v>0.5</v>
      </c>
      <c r="I460" s="6">
        <f>(Table2[[#This Row],[Pts]]-AVERAGE(Table2[Pts]))/_xlfn.STDEV.P(Table2[Pts])</f>
        <v>-1.1326090064613672</v>
      </c>
      <c r="J460" s="6">
        <f>(Table2[[#This Row],[Ast ]]-AVERAGE(Table2[Ast ]))/_xlfn.STDEV.P(Table2[Ast ])</f>
        <v>-0.81878152148036076</v>
      </c>
      <c r="K460" s="6">
        <f>(Table2[[#This Row],[Stl ]]-AVERAGE(Table2[Stl ]))/_xlfn.STDEV.P(Table2[Stl ])</f>
        <v>-0.81369967347110583</v>
      </c>
      <c r="L460" s="6">
        <f>(Table2[[#This Row],[Blk ]]-AVERAGE(Table2[Blk ]))/_xlfn.STDEV.P(Table2[Blk ])</f>
        <v>-0.64438756546496068</v>
      </c>
      <c r="M460" s="6">
        <f>(Table2[[#This Row],[Rbd]]-AVERAGE(Table2[Rbd]))/_xlfn.STDEV.P(Table2[Rbd])</f>
        <v>-1.2572668453843534</v>
      </c>
      <c r="N460" s="6">
        <f>Table2[[#This Row],[PtsSD]]*$D$1+Table2[[#This Row],[AstSD]]*$E$1+Table2[[#This Row],[StlSD]]*$F$1+Table2[[#This Row],[BlkSD]]*$G$1+Table2[[#This Row],[RbdSD]]*$H$1</f>
        <v>-0.97370546115176304</v>
      </c>
    </row>
    <row r="461" spans="1:14" x14ac:dyDescent="0.25">
      <c r="A461" s="3">
        <v>457</v>
      </c>
      <c r="B461" s="3" t="s">
        <v>1041</v>
      </c>
      <c r="C461" s="3" t="s">
        <v>84</v>
      </c>
      <c r="D461" s="4">
        <v>1</v>
      </c>
      <c r="E461" s="4">
        <v>1</v>
      </c>
      <c r="F461" s="4">
        <v>0</v>
      </c>
      <c r="G461" s="4">
        <v>0.3</v>
      </c>
      <c r="H461" s="4">
        <v>0.7</v>
      </c>
      <c r="I461" s="6">
        <f>(Table2[[#This Row],[Pts]]-AVERAGE(Table2[Pts]))/_xlfn.STDEV.P(Table2[Pts])</f>
        <v>-1.2964238906884107</v>
      </c>
      <c r="J461" s="6">
        <f>(Table2[[#This Row],[Ast ]]-AVERAGE(Table2[Ast ]))/_xlfn.STDEV.P(Table2[Ast ])</f>
        <v>-0.47269861033917687</v>
      </c>
      <c r="K461" s="6">
        <f>(Table2[[#This Row],[Stl ]]-AVERAGE(Table2[Stl ]))/_xlfn.STDEV.P(Table2[Stl ])</f>
        <v>-1.5140032991523613</v>
      </c>
      <c r="L461" s="6">
        <f>(Table2[[#This Row],[Blk ]]-AVERAGE(Table2[Blk ]))/_xlfn.STDEV.P(Table2[Blk ])</f>
        <v>-0.1956420846316109</v>
      </c>
      <c r="M461" s="6">
        <f>(Table2[[#This Row],[Rbd]]-AVERAGE(Table2[Rbd]))/_xlfn.STDEV.P(Table2[Rbd])</f>
        <v>-1.1746414145516411</v>
      </c>
      <c r="N461" s="6">
        <f>Table2[[#This Row],[PtsSD]]*$D$1+Table2[[#This Row],[AstSD]]*$E$1+Table2[[#This Row],[StlSD]]*$F$1+Table2[[#This Row],[BlkSD]]*$G$1+Table2[[#This Row],[RbdSD]]*$H$1</f>
        <v>-0.97484197975228259</v>
      </c>
    </row>
    <row r="462" spans="1:14" x14ac:dyDescent="0.25">
      <c r="A462" s="3">
        <v>458</v>
      </c>
      <c r="B462" s="3" t="s">
        <v>1019</v>
      </c>
      <c r="C462" s="3" t="s">
        <v>76</v>
      </c>
      <c r="D462" s="4">
        <v>1.9</v>
      </c>
      <c r="E462" s="4">
        <v>0.2</v>
      </c>
      <c r="F462" s="4">
        <v>0.1</v>
      </c>
      <c r="G462" s="4">
        <v>0</v>
      </c>
      <c r="H462" s="4">
        <v>2</v>
      </c>
      <c r="I462" s="6">
        <f>(Table2[[#This Row],[Pts]]-AVERAGE(Table2[Pts]))/_xlfn.STDEV.P(Table2[Pts])</f>
        <v>-1.1326090064613672</v>
      </c>
      <c r="J462" s="6">
        <f>(Table2[[#This Row],[Ast ]]-AVERAGE(Table2[Ast ]))/_xlfn.STDEV.P(Table2[Ast ])</f>
        <v>-0.93414249186075549</v>
      </c>
      <c r="K462" s="6">
        <f>(Table2[[#This Row],[Stl ]]-AVERAGE(Table2[Stl ]))/_xlfn.STDEV.P(Table2[Stl ])</f>
        <v>-1.2805687572586095</v>
      </c>
      <c r="L462" s="6">
        <f>(Table2[[#This Row],[Blk ]]-AVERAGE(Table2[Blk ]))/_xlfn.STDEV.P(Table2[Blk ])</f>
        <v>-0.86876030588163544</v>
      </c>
      <c r="M462" s="6">
        <f>(Table2[[#This Row],[Rbd]]-AVERAGE(Table2[Rbd]))/_xlfn.STDEV.P(Table2[Rbd])</f>
        <v>-0.63757611413900994</v>
      </c>
      <c r="N462" s="6">
        <f>Table2[[#This Row],[PtsSD]]*$D$1+Table2[[#This Row],[AstSD]]*$E$1+Table2[[#This Row],[StlSD]]*$F$1+Table2[[#This Row],[BlkSD]]*$G$1+Table2[[#This Row],[RbdSD]]*$H$1</f>
        <v>-0.97652578260940004</v>
      </c>
    </row>
    <row r="463" spans="1:14" x14ac:dyDescent="0.25">
      <c r="A463" s="3">
        <v>459</v>
      </c>
      <c r="B463" s="3" t="s">
        <v>974</v>
      </c>
      <c r="C463" s="3" t="s">
        <v>108</v>
      </c>
      <c r="D463" s="4">
        <v>3</v>
      </c>
      <c r="E463" s="4">
        <v>0.2</v>
      </c>
      <c r="F463" s="4">
        <v>0.1</v>
      </c>
      <c r="G463" s="4">
        <v>0</v>
      </c>
      <c r="H463" s="4">
        <v>1.2</v>
      </c>
      <c r="I463" s="6">
        <f>(Table2[[#This Row],[Pts]]-AVERAGE(Table2[Pts]))/_xlfn.STDEV.P(Table2[Pts])</f>
        <v>-0.93239081462831419</v>
      </c>
      <c r="J463" s="6">
        <f>(Table2[[#This Row],[Ast ]]-AVERAGE(Table2[Ast ]))/_xlfn.STDEV.P(Table2[Ast ])</f>
        <v>-0.93414249186075549</v>
      </c>
      <c r="K463" s="6">
        <f>(Table2[[#This Row],[Stl ]]-AVERAGE(Table2[Stl ]))/_xlfn.STDEV.P(Table2[Stl ])</f>
        <v>-1.2805687572586095</v>
      </c>
      <c r="L463" s="6">
        <f>(Table2[[#This Row],[Blk ]]-AVERAGE(Table2[Blk ]))/_xlfn.STDEV.P(Table2[Blk ])</f>
        <v>-0.86876030588163544</v>
      </c>
      <c r="M463" s="6">
        <f>(Table2[[#This Row],[Rbd]]-AVERAGE(Table2[Rbd]))/_xlfn.STDEV.P(Table2[Rbd])</f>
        <v>-0.96807783746985998</v>
      </c>
      <c r="N463" s="6">
        <f>Table2[[#This Row],[PtsSD]]*$D$1+Table2[[#This Row],[AstSD]]*$E$1+Table2[[#This Row],[StlSD]]*$F$1+Table2[[#This Row],[BlkSD]]*$G$1+Table2[[#This Row],[RbdSD]]*$H$1</f>
        <v>-0.98256066972565403</v>
      </c>
    </row>
    <row r="464" spans="1:14" x14ac:dyDescent="0.25">
      <c r="A464" s="3">
        <v>460</v>
      </c>
      <c r="B464" s="3" t="s">
        <v>1034</v>
      </c>
      <c r="C464" s="3" t="s">
        <v>104</v>
      </c>
      <c r="D464" s="4">
        <v>1.5</v>
      </c>
      <c r="E464" s="4">
        <v>0</v>
      </c>
      <c r="F464" s="4">
        <v>0.3</v>
      </c>
      <c r="G464" s="4">
        <v>0</v>
      </c>
      <c r="H464" s="4">
        <v>1.5</v>
      </c>
      <c r="I464" s="6">
        <f>(Table2[[#This Row],[Pts]]-AVERAGE(Table2[Pts]))/_xlfn.STDEV.P(Table2[Pts])</f>
        <v>-1.2054156216733865</v>
      </c>
      <c r="J464" s="6">
        <f>(Table2[[#This Row],[Ast ]]-AVERAGE(Table2[Ast ]))/_xlfn.STDEV.P(Table2[Ast ])</f>
        <v>-1.0495034622411501</v>
      </c>
      <c r="K464" s="6">
        <f>(Table2[[#This Row],[Stl ]]-AVERAGE(Table2[Stl ]))/_xlfn.STDEV.P(Table2[Stl ])</f>
        <v>-0.81369967347110583</v>
      </c>
      <c r="L464" s="6">
        <f>(Table2[[#This Row],[Blk ]]-AVERAGE(Table2[Blk ]))/_xlfn.STDEV.P(Table2[Blk ])</f>
        <v>-0.86876030588163544</v>
      </c>
      <c r="M464" s="6">
        <f>(Table2[[#This Row],[Rbd]]-AVERAGE(Table2[Rbd]))/_xlfn.STDEV.P(Table2[Rbd])</f>
        <v>-0.84413969122079113</v>
      </c>
      <c r="N464" s="6">
        <f>Table2[[#This Row],[PtsSD]]*$D$1+Table2[[#This Row],[AstSD]]*$E$1+Table2[[#This Row],[StlSD]]*$F$1+Table2[[#This Row],[BlkSD]]*$G$1+Table2[[#This Row],[RbdSD]]*$H$1</f>
        <v>-0.99272231409731537</v>
      </c>
    </row>
    <row r="465" spans="1:14" x14ac:dyDescent="0.25">
      <c r="A465" s="3">
        <v>461</v>
      </c>
      <c r="B465" s="3" t="s">
        <v>1005</v>
      </c>
      <c r="C465" s="3" t="s">
        <v>76</v>
      </c>
      <c r="D465" s="4">
        <v>2.1</v>
      </c>
      <c r="E465" s="4">
        <v>0.3</v>
      </c>
      <c r="F465" s="4">
        <v>0.2</v>
      </c>
      <c r="G465" s="4">
        <v>0</v>
      </c>
      <c r="H465" s="4">
        <v>1.1000000000000001</v>
      </c>
      <c r="I465" s="6">
        <f>(Table2[[#This Row],[Pts]]-AVERAGE(Table2[Pts]))/_xlfn.STDEV.P(Table2[Pts])</f>
        <v>-1.0962056988553577</v>
      </c>
      <c r="J465" s="6">
        <f>(Table2[[#This Row],[Ast ]]-AVERAGE(Table2[Ast ]))/_xlfn.STDEV.P(Table2[Ast ])</f>
        <v>-0.87646200667055807</v>
      </c>
      <c r="K465" s="6">
        <f>(Table2[[#This Row],[Stl ]]-AVERAGE(Table2[Stl ]))/_xlfn.STDEV.P(Table2[Stl ])</f>
        <v>-1.0471342153648575</v>
      </c>
      <c r="L465" s="6">
        <f>(Table2[[#This Row],[Blk ]]-AVERAGE(Table2[Blk ]))/_xlfn.STDEV.P(Table2[Blk ])</f>
        <v>-0.86876030588163544</v>
      </c>
      <c r="M465" s="6">
        <f>(Table2[[#This Row],[Rbd]]-AVERAGE(Table2[Rbd]))/_xlfn.STDEV.P(Table2[Rbd])</f>
        <v>-1.0093905528862159</v>
      </c>
      <c r="N465" s="6">
        <f>Table2[[#This Row],[PtsSD]]*$D$1+Table2[[#This Row],[AstSD]]*$E$1+Table2[[#This Row],[StlSD]]*$F$1+Table2[[#This Row],[BlkSD]]*$G$1+Table2[[#This Row],[RbdSD]]*$H$1</f>
        <v>-0.9934163997549359</v>
      </c>
    </row>
    <row r="466" spans="1:14" x14ac:dyDescent="0.25">
      <c r="A466" s="3">
        <v>462</v>
      </c>
      <c r="B466" s="3" t="s">
        <v>988</v>
      </c>
      <c r="C466" s="3" t="s">
        <v>48</v>
      </c>
      <c r="D466" s="4">
        <v>2.7</v>
      </c>
      <c r="E466" s="4">
        <v>0.5</v>
      </c>
      <c r="F466" s="4">
        <v>0.1</v>
      </c>
      <c r="G466" s="4">
        <v>0</v>
      </c>
      <c r="H466" s="4">
        <v>0.8</v>
      </c>
      <c r="I466" s="6">
        <f>(Table2[[#This Row],[Pts]]-AVERAGE(Table2[Pts]))/_xlfn.STDEV.P(Table2[Pts])</f>
        <v>-0.98699577603732858</v>
      </c>
      <c r="J466" s="6">
        <f>(Table2[[#This Row],[Ast ]]-AVERAGE(Table2[Ast ]))/_xlfn.STDEV.P(Table2[Ast ])</f>
        <v>-0.76110103629016346</v>
      </c>
      <c r="K466" s="6">
        <f>(Table2[[#This Row],[Stl ]]-AVERAGE(Table2[Stl ]))/_xlfn.STDEV.P(Table2[Stl ])</f>
        <v>-1.2805687572586095</v>
      </c>
      <c r="L466" s="6">
        <f>(Table2[[#This Row],[Blk ]]-AVERAGE(Table2[Blk ]))/_xlfn.STDEV.P(Table2[Blk ])</f>
        <v>-0.86876030588163544</v>
      </c>
      <c r="M466" s="6">
        <f>(Table2[[#This Row],[Rbd]]-AVERAGE(Table2[Rbd]))/_xlfn.STDEV.P(Table2[Rbd])</f>
        <v>-1.1333286991352847</v>
      </c>
      <c r="N466" s="6">
        <f>Table2[[#This Row],[PtsSD]]*$D$1+Table2[[#This Row],[AstSD]]*$E$1+Table2[[#This Row],[StlSD]]*$F$1+Table2[[#This Row],[BlkSD]]*$G$1+Table2[[#This Row],[RbdSD]]*$H$1</f>
        <v>-0.99738403936732489</v>
      </c>
    </row>
    <row r="467" spans="1:14" x14ac:dyDescent="0.25">
      <c r="A467" s="3">
        <v>463</v>
      </c>
      <c r="B467" s="3" t="s">
        <v>1001</v>
      </c>
      <c r="C467" s="3" t="s">
        <v>74</v>
      </c>
      <c r="D467" s="4">
        <v>2.2000000000000002</v>
      </c>
      <c r="E467" s="4">
        <v>0.3</v>
      </c>
      <c r="F467" s="4">
        <v>0.3</v>
      </c>
      <c r="G467" s="4">
        <v>0</v>
      </c>
      <c r="H467" s="4">
        <v>0.4</v>
      </c>
      <c r="I467" s="6">
        <f>(Table2[[#This Row],[Pts]]-AVERAGE(Table2[Pts]))/_xlfn.STDEV.P(Table2[Pts])</f>
        <v>-1.0780040450523527</v>
      </c>
      <c r="J467" s="6">
        <f>(Table2[[#This Row],[Ast ]]-AVERAGE(Table2[Ast ]))/_xlfn.STDEV.P(Table2[Ast ])</f>
        <v>-0.87646200667055807</v>
      </c>
      <c r="K467" s="6">
        <f>(Table2[[#This Row],[Stl ]]-AVERAGE(Table2[Stl ]))/_xlfn.STDEV.P(Table2[Stl ])</f>
        <v>-0.81369967347110583</v>
      </c>
      <c r="L467" s="6">
        <f>(Table2[[#This Row],[Blk ]]-AVERAGE(Table2[Blk ]))/_xlfn.STDEV.P(Table2[Blk ])</f>
        <v>-0.86876030588163544</v>
      </c>
      <c r="M467" s="6">
        <f>(Table2[[#This Row],[Rbd]]-AVERAGE(Table2[Rbd]))/_xlfn.STDEV.P(Table2[Rbd])</f>
        <v>-1.2985795608007098</v>
      </c>
      <c r="N467" s="6">
        <f>Table2[[#This Row],[PtsSD]]*$D$1+Table2[[#This Row],[AstSD]]*$E$1+Table2[[#This Row],[StlSD]]*$F$1+Table2[[#This Row],[BlkSD]]*$G$1+Table2[[#This Row],[RbdSD]]*$H$1</f>
        <v>-1.0107785239128706</v>
      </c>
    </row>
    <row r="468" spans="1:14" x14ac:dyDescent="0.25">
      <c r="A468" s="3">
        <v>464</v>
      </c>
      <c r="B468" s="3" t="s">
        <v>1035</v>
      </c>
      <c r="C468" s="3" t="s">
        <v>33</v>
      </c>
      <c r="D468" s="4">
        <v>1.3</v>
      </c>
      <c r="E468" s="4">
        <v>0.4</v>
      </c>
      <c r="F468" s="4">
        <v>0.1</v>
      </c>
      <c r="G468" s="4">
        <v>0.1</v>
      </c>
      <c r="H468" s="4">
        <v>1.1000000000000001</v>
      </c>
      <c r="I468" s="6">
        <f>(Table2[[#This Row],[Pts]]-AVERAGE(Table2[Pts]))/_xlfn.STDEV.P(Table2[Pts])</f>
        <v>-1.2418189292793962</v>
      </c>
      <c r="J468" s="6">
        <f>(Table2[[#This Row],[Ast ]]-AVERAGE(Table2[Ast ]))/_xlfn.STDEV.P(Table2[Ast ])</f>
        <v>-0.81878152148036076</v>
      </c>
      <c r="K468" s="6">
        <f>(Table2[[#This Row],[Stl ]]-AVERAGE(Table2[Stl ]))/_xlfn.STDEV.P(Table2[Stl ])</f>
        <v>-1.2805687572586095</v>
      </c>
      <c r="L468" s="6">
        <f>(Table2[[#This Row],[Blk ]]-AVERAGE(Table2[Blk ]))/_xlfn.STDEV.P(Table2[Blk ])</f>
        <v>-0.64438756546496068</v>
      </c>
      <c r="M468" s="6">
        <f>(Table2[[#This Row],[Rbd]]-AVERAGE(Table2[Rbd]))/_xlfn.STDEV.P(Table2[Rbd])</f>
        <v>-1.0093905528862159</v>
      </c>
      <c r="N468" s="6">
        <f>Table2[[#This Row],[PtsSD]]*$D$1+Table2[[#This Row],[AstSD]]*$E$1+Table2[[#This Row],[StlSD]]*$F$1+Table2[[#This Row],[BlkSD]]*$G$1+Table2[[#This Row],[RbdSD]]*$H$1</f>
        <v>-1.0269235420656697</v>
      </c>
    </row>
    <row r="469" spans="1:14" x14ac:dyDescent="0.25">
      <c r="A469" s="3">
        <v>465</v>
      </c>
      <c r="B469" s="3" t="s">
        <v>1043</v>
      </c>
      <c r="C469" s="3" t="s">
        <v>31</v>
      </c>
      <c r="D469" s="4">
        <v>0.9</v>
      </c>
      <c r="E469" s="4">
        <v>0.2</v>
      </c>
      <c r="F469" s="4">
        <v>0.2</v>
      </c>
      <c r="G469" s="4">
        <v>0.2</v>
      </c>
      <c r="H469" s="4">
        <v>0.8</v>
      </c>
      <c r="I469" s="6">
        <f>(Table2[[#This Row],[Pts]]-AVERAGE(Table2[Pts]))/_xlfn.STDEV.P(Table2[Pts])</f>
        <v>-1.3146255444914154</v>
      </c>
      <c r="J469" s="6">
        <f>(Table2[[#This Row],[Ast ]]-AVERAGE(Table2[Ast ]))/_xlfn.STDEV.P(Table2[Ast ])</f>
        <v>-0.93414249186075549</v>
      </c>
      <c r="K469" s="6">
        <f>(Table2[[#This Row],[Stl ]]-AVERAGE(Table2[Stl ]))/_xlfn.STDEV.P(Table2[Stl ])</f>
        <v>-1.0471342153648575</v>
      </c>
      <c r="L469" s="6">
        <f>(Table2[[#This Row],[Blk ]]-AVERAGE(Table2[Blk ]))/_xlfn.STDEV.P(Table2[Blk ])</f>
        <v>-0.42001482504828569</v>
      </c>
      <c r="M469" s="6">
        <f>(Table2[[#This Row],[Rbd]]-AVERAGE(Table2[Rbd]))/_xlfn.STDEV.P(Table2[Rbd])</f>
        <v>-1.1333286991352847</v>
      </c>
      <c r="N469" s="6">
        <f>Table2[[#This Row],[PtsSD]]*$D$1+Table2[[#This Row],[AstSD]]*$E$1+Table2[[#This Row],[StlSD]]*$F$1+Table2[[#This Row],[BlkSD]]*$G$1+Table2[[#This Row],[RbdSD]]*$H$1</f>
        <v>-1.027954257608604</v>
      </c>
    </row>
    <row r="470" spans="1:14" x14ac:dyDescent="0.25">
      <c r="A470" s="3">
        <v>466</v>
      </c>
      <c r="B470" s="3" t="s">
        <v>1018</v>
      </c>
      <c r="C470" s="3" t="s">
        <v>95</v>
      </c>
      <c r="D470" s="4">
        <v>1.9</v>
      </c>
      <c r="E470" s="4">
        <v>0.5</v>
      </c>
      <c r="F470" s="4">
        <v>0.1</v>
      </c>
      <c r="G470" s="4">
        <v>0</v>
      </c>
      <c r="H470" s="4">
        <v>0.9</v>
      </c>
      <c r="I470" s="6">
        <f>(Table2[[#This Row],[Pts]]-AVERAGE(Table2[Pts]))/_xlfn.STDEV.P(Table2[Pts])</f>
        <v>-1.1326090064613672</v>
      </c>
      <c r="J470" s="6">
        <f>(Table2[[#This Row],[Ast ]]-AVERAGE(Table2[Ast ]))/_xlfn.STDEV.P(Table2[Ast ])</f>
        <v>-0.76110103629016346</v>
      </c>
      <c r="K470" s="6">
        <f>(Table2[[#This Row],[Stl ]]-AVERAGE(Table2[Stl ]))/_xlfn.STDEV.P(Table2[Stl ])</f>
        <v>-1.2805687572586095</v>
      </c>
      <c r="L470" s="6">
        <f>(Table2[[#This Row],[Blk ]]-AVERAGE(Table2[Blk ]))/_xlfn.STDEV.P(Table2[Blk ])</f>
        <v>-0.86876030588163544</v>
      </c>
      <c r="M470" s="6">
        <f>(Table2[[#This Row],[Rbd]]-AVERAGE(Table2[Rbd]))/_xlfn.STDEV.P(Table2[Rbd])</f>
        <v>-1.0920159837189285</v>
      </c>
      <c r="N470" s="6">
        <f>Table2[[#This Row],[PtsSD]]*$D$1+Table2[[#This Row],[AstSD]]*$E$1+Table2[[#This Row],[StlSD]]*$F$1+Table2[[#This Row],[BlkSD]]*$G$1+Table2[[#This Row],[RbdSD]]*$H$1</f>
        <v>-1.0328054654112653</v>
      </c>
    </row>
    <row r="471" spans="1:14" x14ac:dyDescent="0.25">
      <c r="A471" s="3">
        <v>467</v>
      </c>
      <c r="B471" s="3" t="s">
        <v>1021</v>
      </c>
      <c r="C471" s="3" t="s">
        <v>31</v>
      </c>
      <c r="D471" s="4">
        <v>1.8</v>
      </c>
      <c r="E471" s="4">
        <v>0.5</v>
      </c>
      <c r="F471" s="4">
        <v>0.2</v>
      </c>
      <c r="G471" s="4">
        <v>0</v>
      </c>
      <c r="H471" s="4">
        <v>0.5</v>
      </c>
      <c r="I471" s="6">
        <f>(Table2[[#This Row],[Pts]]-AVERAGE(Table2[Pts]))/_xlfn.STDEV.P(Table2[Pts])</f>
        <v>-1.1508106602643722</v>
      </c>
      <c r="J471" s="6">
        <f>(Table2[[#This Row],[Ast ]]-AVERAGE(Table2[Ast ]))/_xlfn.STDEV.P(Table2[Ast ])</f>
        <v>-0.76110103629016346</v>
      </c>
      <c r="K471" s="6">
        <f>(Table2[[#This Row],[Stl ]]-AVERAGE(Table2[Stl ]))/_xlfn.STDEV.P(Table2[Stl ])</f>
        <v>-1.0471342153648575</v>
      </c>
      <c r="L471" s="6">
        <f>(Table2[[#This Row],[Blk ]]-AVERAGE(Table2[Blk ]))/_xlfn.STDEV.P(Table2[Blk ])</f>
        <v>-0.86876030588163544</v>
      </c>
      <c r="M471" s="6">
        <f>(Table2[[#This Row],[Rbd]]-AVERAGE(Table2[Rbd]))/_xlfn.STDEV.P(Table2[Rbd])</f>
        <v>-1.2572668453843534</v>
      </c>
      <c r="N471" s="6">
        <f>Table2[[#This Row],[PtsSD]]*$D$1+Table2[[#This Row],[AstSD]]*$E$1+Table2[[#This Row],[StlSD]]*$F$1+Table2[[#This Row],[BlkSD]]*$G$1+Table2[[#This Row],[RbdSD]]*$H$1</f>
        <v>-1.036300952601189</v>
      </c>
    </row>
    <row r="472" spans="1:14" x14ac:dyDescent="0.25">
      <c r="A472" s="3">
        <v>468</v>
      </c>
      <c r="B472" s="3" t="s">
        <v>1029</v>
      </c>
      <c r="C472" s="3" t="s">
        <v>101</v>
      </c>
      <c r="D472" s="4">
        <v>1.6</v>
      </c>
      <c r="E472" s="4">
        <v>0.5</v>
      </c>
      <c r="F472" s="4">
        <v>0.1</v>
      </c>
      <c r="G472" s="4">
        <v>0</v>
      </c>
      <c r="H472" s="4">
        <v>0.9</v>
      </c>
      <c r="I472" s="6">
        <f>(Table2[[#This Row],[Pts]]-AVERAGE(Table2[Pts]))/_xlfn.STDEV.P(Table2[Pts])</f>
        <v>-1.1872139678703817</v>
      </c>
      <c r="J472" s="6">
        <f>(Table2[[#This Row],[Ast ]]-AVERAGE(Table2[Ast ]))/_xlfn.STDEV.P(Table2[Ast ])</f>
        <v>-0.76110103629016346</v>
      </c>
      <c r="K472" s="6">
        <f>(Table2[[#This Row],[Stl ]]-AVERAGE(Table2[Stl ]))/_xlfn.STDEV.P(Table2[Stl ])</f>
        <v>-1.2805687572586095</v>
      </c>
      <c r="L472" s="6">
        <f>(Table2[[#This Row],[Blk ]]-AVERAGE(Table2[Blk ]))/_xlfn.STDEV.P(Table2[Blk ])</f>
        <v>-0.86876030588163544</v>
      </c>
      <c r="M472" s="6">
        <f>(Table2[[#This Row],[Rbd]]-AVERAGE(Table2[Rbd]))/_xlfn.STDEV.P(Table2[Rbd])</f>
        <v>-1.0920159837189285</v>
      </c>
      <c r="N472" s="6">
        <f>Table2[[#This Row],[PtsSD]]*$D$1+Table2[[#This Row],[AstSD]]*$E$1+Table2[[#This Row],[StlSD]]*$F$1+Table2[[#This Row],[BlkSD]]*$G$1+Table2[[#This Row],[RbdSD]]*$H$1</f>
        <v>-1.0491869538339698</v>
      </c>
    </row>
    <row r="473" spans="1:14" x14ac:dyDescent="0.25">
      <c r="A473" s="3">
        <v>469</v>
      </c>
      <c r="B473" s="3" t="s">
        <v>1030</v>
      </c>
      <c r="C473" s="3" t="s">
        <v>27</v>
      </c>
      <c r="D473" s="4">
        <v>1.6</v>
      </c>
      <c r="E473" s="4">
        <v>0</v>
      </c>
      <c r="F473" s="4">
        <v>0.2</v>
      </c>
      <c r="G473" s="4">
        <v>0</v>
      </c>
      <c r="H473" s="4">
        <v>1</v>
      </c>
      <c r="I473" s="6">
        <f>(Table2[[#This Row],[Pts]]-AVERAGE(Table2[Pts]))/_xlfn.STDEV.P(Table2[Pts])</f>
        <v>-1.1872139678703817</v>
      </c>
      <c r="J473" s="6">
        <f>(Table2[[#This Row],[Ast ]]-AVERAGE(Table2[Ast ]))/_xlfn.STDEV.P(Table2[Ast ])</f>
        <v>-1.0495034622411501</v>
      </c>
      <c r="K473" s="6">
        <f>(Table2[[#This Row],[Stl ]]-AVERAGE(Table2[Stl ]))/_xlfn.STDEV.P(Table2[Stl ])</f>
        <v>-1.0471342153648575</v>
      </c>
      <c r="L473" s="6">
        <f>(Table2[[#This Row],[Blk ]]-AVERAGE(Table2[Blk ]))/_xlfn.STDEV.P(Table2[Blk ])</f>
        <v>-0.86876030588163544</v>
      </c>
      <c r="M473" s="6">
        <f>(Table2[[#This Row],[Rbd]]-AVERAGE(Table2[Rbd]))/_xlfn.STDEV.P(Table2[Rbd])</f>
        <v>-1.0507032683025723</v>
      </c>
      <c r="N473" s="6">
        <f>Table2[[#This Row],[PtsSD]]*$D$1+Table2[[#This Row],[AstSD]]*$E$1+Table2[[#This Row],[StlSD]]*$F$1+Table2[[#This Row],[BlkSD]]*$G$1+Table2[[#This Row],[RbdSD]]*$H$1</f>
        <v>-1.0635897146568332</v>
      </c>
    </row>
    <row r="474" spans="1:14" x14ac:dyDescent="0.25">
      <c r="A474" s="3">
        <v>470</v>
      </c>
      <c r="B474" s="3" t="s">
        <v>1028</v>
      </c>
      <c r="C474" s="3" t="s">
        <v>31</v>
      </c>
      <c r="D474" s="4">
        <v>1.6</v>
      </c>
      <c r="E474" s="4">
        <v>0.3</v>
      </c>
      <c r="F474" s="4">
        <v>0.1</v>
      </c>
      <c r="G474" s="4">
        <v>0</v>
      </c>
      <c r="H474" s="4">
        <v>1</v>
      </c>
      <c r="I474" s="6">
        <f>(Table2[[#This Row],[Pts]]-AVERAGE(Table2[Pts]))/_xlfn.STDEV.P(Table2[Pts])</f>
        <v>-1.1872139678703817</v>
      </c>
      <c r="J474" s="6">
        <f>(Table2[[#This Row],[Ast ]]-AVERAGE(Table2[Ast ]))/_xlfn.STDEV.P(Table2[Ast ])</f>
        <v>-0.87646200667055807</v>
      </c>
      <c r="K474" s="6">
        <f>(Table2[[#This Row],[Stl ]]-AVERAGE(Table2[Stl ]))/_xlfn.STDEV.P(Table2[Stl ])</f>
        <v>-1.2805687572586095</v>
      </c>
      <c r="L474" s="6">
        <f>(Table2[[#This Row],[Blk ]]-AVERAGE(Table2[Blk ]))/_xlfn.STDEV.P(Table2[Blk ])</f>
        <v>-0.86876030588163544</v>
      </c>
      <c r="M474" s="6">
        <f>(Table2[[#This Row],[Rbd]]-AVERAGE(Table2[Rbd]))/_xlfn.STDEV.P(Table2[Rbd])</f>
        <v>-1.0507032683025723</v>
      </c>
      <c r="N474" s="6">
        <f>Table2[[#This Row],[PtsSD]]*$D$1+Table2[[#This Row],[AstSD]]*$E$1+Table2[[#This Row],[StlSD]]*$F$1+Table2[[#This Row],[BlkSD]]*$G$1+Table2[[#This Row],[RbdSD]]*$H$1</f>
        <v>-1.0639966048267775</v>
      </c>
    </row>
    <row r="475" spans="1:14" x14ac:dyDescent="0.25">
      <c r="A475" s="3">
        <v>471</v>
      </c>
      <c r="B475" s="3" t="s">
        <v>1002</v>
      </c>
      <c r="C475" s="3" t="s">
        <v>60</v>
      </c>
      <c r="D475" s="4">
        <v>2.2000000000000002</v>
      </c>
      <c r="E475" s="4">
        <v>0.4</v>
      </c>
      <c r="F475" s="4">
        <v>0</v>
      </c>
      <c r="G475" s="4">
        <v>0</v>
      </c>
      <c r="H475" s="4">
        <v>0.8</v>
      </c>
      <c r="I475" s="6">
        <f>(Table2[[#This Row],[Pts]]-AVERAGE(Table2[Pts]))/_xlfn.STDEV.P(Table2[Pts])</f>
        <v>-1.0780040450523527</v>
      </c>
      <c r="J475" s="6">
        <f>(Table2[[#This Row],[Ast ]]-AVERAGE(Table2[Ast ]))/_xlfn.STDEV.P(Table2[Ast ])</f>
        <v>-0.81878152148036076</v>
      </c>
      <c r="K475" s="6">
        <f>(Table2[[#This Row],[Stl ]]-AVERAGE(Table2[Stl ]))/_xlfn.STDEV.P(Table2[Stl ])</f>
        <v>-1.5140032991523613</v>
      </c>
      <c r="L475" s="6">
        <f>(Table2[[#This Row],[Blk ]]-AVERAGE(Table2[Blk ]))/_xlfn.STDEV.P(Table2[Blk ])</f>
        <v>-0.86876030588163544</v>
      </c>
      <c r="M475" s="6">
        <f>(Table2[[#This Row],[Rbd]]-AVERAGE(Table2[Rbd]))/_xlfn.STDEV.P(Table2[Rbd])</f>
        <v>-1.1333286991352847</v>
      </c>
      <c r="N475" s="6">
        <f>Table2[[#This Row],[PtsSD]]*$D$1+Table2[[#This Row],[AstSD]]*$E$1+Table2[[#This Row],[StlSD]]*$F$1+Table2[[#This Row],[BlkSD]]*$G$1+Table2[[#This Row],[RbdSD]]*$H$1</f>
        <v>-1.0712377983939345</v>
      </c>
    </row>
    <row r="476" spans="1:14" x14ac:dyDescent="0.25">
      <c r="A476" s="3">
        <v>472</v>
      </c>
      <c r="B476" s="3" t="s">
        <v>1020</v>
      </c>
      <c r="C476" s="3" t="s">
        <v>21</v>
      </c>
      <c r="D476" s="4">
        <v>1.8</v>
      </c>
      <c r="E476" s="4">
        <v>0.3</v>
      </c>
      <c r="F476" s="4">
        <v>0</v>
      </c>
      <c r="G476" s="4">
        <v>0.1</v>
      </c>
      <c r="H476" s="4">
        <v>0.6</v>
      </c>
      <c r="I476" s="6">
        <f>(Table2[[#This Row],[Pts]]-AVERAGE(Table2[Pts]))/_xlfn.STDEV.P(Table2[Pts])</f>
        <v>-1.1508106602643722</v>
      </c>
      <c r="J476" s="6">
        <f>(Table2[[#This Row],[Ast ]]-AVERAGE(Table2[Ast ]))/_xlfn.STDEV.P(Table2[Ast ])</f>
        <v>-0.87646200667055807</v>
      </c>
      <c r="K476" s="6">
        <f>(Table2[[#This Row],[Stl ]]-AVERAGE(Table2[Stl ]))/_xlfn.STDEV.P(Table2[Stl ])</f>
        <v>-1.5140032991523613</v>
      </c>
      <c r="L476" s="6">
        <f>(Table2[[#This Row],[Blk ]]-AVERAGE(Table2[Blk ]))/_xlfn.STDEV.P(Table2[Blk ])</f>
        <v>-0.64438756546496068</v>
      </c>
      <c r="M476" s="6">
        <f>(Table2[[#This Row],[Rbd]]-AVERAGE(Table2[Rbd]))/_xlfn.STDEV.P(Table2[Rbd])</f>
        <v>-1.2159541299679972</v>
      </c>
      <c r="N476" s="6">
        <f>Table2[[#This Row],[PtsSD]]*$D$1+Table2[[#This Row],[AstSD]]*$E$1+Table2[[#This Row],[StlSD]]*$F$1+Table2[[#This Row],[BlkSD]]*$G$1+Table2[[#This Row],[RbdSD]]*$H$1</f>
        <v>-1.0874850550996211</v>
      </c>
    </row>
    <row r="477" spans="1:14" x14ac:dyDescent="0.25">
      <c r="A477" s="3">
        <v>473</v>
      </c>
      <c r="B477" s="3" t="s">
        <v>1006</v>
      </c>
      <c r="C477" s="3" t="s">
        <v>31</v>
      </c>
      <c r="D477" s="4">
        <v>2</v>
      </c>
      <c r="E477" s="4">
        <v>0.4</v>
      </c>
      <c r="F477" s="4">
        <v>0.1</v>
      </c>
      <c r="G477" s="4">
        <v>0</v>
      </c>
      <c r="H477" s="4">
        <v>0.3</v>
      </c>
      <c r="I477" s="6">
        <f>(Table2[[#This Row],[Pts]]-AVERAGE(Table2[Pts]))/_xlfn.STDEV.P(Table2[Pts])</f>
        <v>-1.1144073526583624</v>
      </c>
      <c r="J477" s="6">
        <f>(Table2[[#This Row],[Ast ]]-AVERAGE(Table2[Ast ]))/_xlfn.STDEV.P(Table2[Ast ])</f>
        <v>-0.81878152148036076</v>
      </c>
      <c r="K477" s="6">
        <f>(Table2[[#This Row],[Stl ]]-AVERAGE(Table2[Stl ]))/_xlfn.STDEV.P(Table2[Stl ])</f>
        <v>-1.2805687572586095</v>
      </c>
      <c r="L477" s="6">
        <f>(Table2[[#This Row],[Blk ]]-AVERAGE(Table2[Blk ]))/_xlfn.STDEV.P(Table2[Blk ])</f>
        <v>-0.86876030588163544</v>
      </c>
      <c r="M477" s="6">
        <f>(Table2[[#This Row],[Rbd]]-AVERAGE(Table2[Rbd]))/_xlfn.STDEV.P(Table2[Rbd])</f>
        <v>-1.339892276217066</v>
      </c>
      <c r="N477" s="6">
        <f>Table2[[#This Row],[PtsSD]]*$D$1+Table2[[#This Row],[AstSD]]*$E$1+Table2[[#This Row],[StlSD]]*$F$1+Table2[[#This Row],[BlkSD]]*$G$1+Table2[[#This Row],[RbdSD]]*$H$1</f>
        <v>-1.0884563248080308</v>
      </c>
    </row>
    <row r="478" spans="1:14" x14ac:dyDescent="0.25">
      <c r="A478" s="3">
        <v>474</v>
      </c>
      <c r="B478" s="3" t="s">
        <v>1024</v>
      </c>
      <c r="C478" s="3" t="s">
        <v>25</v>
      </c>
      <c r="D478" s="4">
        <v>1.8</v>
      </c>
      <c r="E478" s="4">
        <v>0.3</v>
      </c>
      <c r="F478" s="4">
        <v>0.1</v>
      </c>
      <c r="G478" s="4">
        <v>0</v>
      </c>
      <c r="H478" s="4">
        <v>0.5</v>
      </c>
      <c r="I478" s="6">
        <f>(Table2[[#This Row],[Pts]]-AVERAGE(Table2[Pts]))/_xlfn.STDEV.P(Table2[Pts])</f>
        <v>-1.1508106602643722</v>
      </c>
      <c r="J478" s="6">
        <f>(Table2[[#This Row],[Ast ]]-AVERAGE(Table2[Ast ]))/_xlfn.STDEV.P(Table2[Ast ])</f>
        <v>-0.87646200667055807</v>
      </c>
      <c r="K478" s="6">
        <f>(Table2[[#This Row],[Stl ]]-AVERAGE(Table2[Stl ]))/_xlfn.STDEV.P(Table2[Stl ])</f>
        <v>-1.2805687572586095</v>
      </c>
      <c r="L478" s="6">
        <f>(Table2[[#This Row],[Blk ]]-AVERAGE(Table2[Blk ]))/_xlfn.STDEV.P(Table2[Blk ])</f>
        <v>-0.86876030588163544</v>
      </c>
      <c r="M478" s="6">
        <f>(Table2[[#This Row],[Rbd]]-AVERAGE(Table2[Rbd]))/_xlfn.STDEV.P(Table2[Rbd])</f>
        <v>-1.2572668453843534</v>
      </c>
      <c r="N478" s="6">
        <f>Table2[[#This Row],[PtsSD]]*$D$1+Table2[[#This Row],[AstSD]]*$E$1+Table2[[#This Row],[StlSD]]*$F$1+Table2[[#This Row],[BlkSD]]*$G$1+Table2[[#This Row],[RbdSD]]*$H$1</f>
        <v>-1.0943883279613309</v>
      </c>
    </row>
    <row r="479" spans="1:14" x14ac:dyDescent="0.25">
      <c r="A479" s="3">
        <v>475</v>
      </c>
      <c r="B479" s="3" t="s">
        <v>1049</v>
      </c>
      <c r="C479" s="3" t="s">
        <v>37</v>
      </c>
      <c r="D479" s="4">
        <v>0.7</v>
      </c>
      <c r="E479" s="4">
        <v>0.3</v>
      </c>
      <c r="F479" s="4">
        <v>0</v>
      </c>
      <c r="G479" s="4">
        <v>0.3</v>
      </c>
      <c r="H479" s="4">
        <v>0.3</v>
      </c>
      <c r="I479" s="6">
        <f>(Table2[[#This Row],[Pts]]-AVERAGE(Table2[Pts]))/_xlfn.STDEV.P(Table2[Pts])</f>
        <v>-1.351028852097425</v>
      </c>
      <c r="J479" s="6">
        <f>(Table2[[#This Row],[Ast ]]-AVERAGE(Table2[Ast ]))/_xlfn.STDEV.P(Table2[Ast ])</f>
        <v>-0.87646200667055807</v>
      </c>
      <c r="K479" s="6">
        <f>(Table2[[#This Row],[Stl ]]-AVERAGE(Table2[Stl ]))/_xlfn.STDEV.P(Table2[Stl ])</f>
        <v>-1.5140032991523613</v>
      </c>
      <c r="L479" s="6">
        <f>(Table2[[#This Row],[Blk ]]-AVERAGE(Table2[Blk ]))/_xlfn.STDEV.P(Table2[Blk ])</f>
        <v>-0.1956420846316109</v>
      </c>
      <c r="M479" s="6">
        <f>(Table2[[#This Row],[Rbd]]-AVERAGE(Table2[Rbd]))/_xlfn.STDEV.P(Table2[Rbd])</f>
        <v>-1.339892276217066</v>
      </c>
      <c r="N479" s="6">
        <f>Table2[[#This Row],[PtsSD]]*$D$1+Table2[[#This Row],[AstSD]]*$E$1+Table2[[#This Row],[StlSD]]*$F$1+Table2[[#This Row],[BlkSD]]*$G$1+Table2[[#This Row],[RbdSD]]*$H$1</f>
        <v>-1.1050263197743482</v>
      </c>
    </row>
    <row r="480" spans="1:14" x14ac:dyDescent="0.25">
      <c r="A480" s="3">
        <v>476</v>
      </c>
      <c r="B480" s="3" t="s">
        <v>1045</v>
      </c>
      <c r="C480" s="3" t="s">
        <v>39</v>
      </c>
      <c r="D480" s="4">
        <v>0.8</v>
      </c>
      <c r="E480" s="4">
        <v>0.2</v>
      </c>
      <c r="F480" s="4">
        <v>0.1</v>
      </c>
      <c r="G480" s="4">
        <v>0</v>
      </c>
      <c r="H480" s="4">
        <v>0.9</v>
      </c>
      <c r="I480" s="6">
        <f>(Table2[[#This Row],[Pts]]-AVERAGE(Table2[Pts]))/_xlfn.STDEV.P(Table2[Pts])</f>
        <v>-1.3328271982944202</v>
      </c>
      <c r="J480" s="6">
        <f>(Table2[[#This Row],[Ast ]]-AVERAGE(Table2[Ast ]))/_xlfn.STDEV.P(Table2[Ast ])</f>
        <v>-0.93414249186075549</v>
      </c>
      <c r="K480" s="6">
        <f>(Table2[[#This Row],[Stl ]]-AVERAGE(Table2[Stl ]))/_xlfn.STDEV.P(Table2[Stl ])</f>
        <v>-1.2805687572586095</v>
      </c>
      <c r="L480" s="6">
        <f>(Table2[[#This Row],[Blk ]]-AVERAGE(Table2[Blk ]))/_xlfn.STDEV.P(Table2[Blk ])</f>
        <v>-0.86876030588163544</v>
      </c>
      <c r="M480" s="6">
        <f>(Table2[[#This Row],[Rbd]]-AVERAGE(Table2[Rbd]))/_xlfn.STDEV.P(Table2[Rbd])</f>
        <v>-1.0920159837189285</v>
      </c>
      <c r="N480" s="6">
        <f>Table2[[#This Row],[PtsSD]]*$D$1+Table2[[#This Row],[AstSD]]*$E$1+Table2[[#This Row],[StlSD]]*$F$1+Table2[[#This Row],[BlkSD]]*$G$1+Table2[[#This Row],[RbdSD]]*$H$1</f>
        <v>-1.1274792140752998</v>
      </c>
    </row>
    <row r="481" spans="1:14" x14ac:dyDescent="0.25">
      <c r="A481" s="3">
        <v>477</v>
      </c>
      <c r="B481" s="3" t="s">
        <v>1037</v>
      </c>
      <c r="C481" s="3" t="s">
        <v>60</v>
      </c>
      <c r="D481" s="4">
        <v>1.2</v>
      </c>
      <c r="E481" s="4">
        <v>0.2</v>
      </c>
      <c r="F481" s="4">
        <v>0.2</v>
      </c>
      <c r="G481" s="4">
        <v>0</v>
      </c>
      <c r="H481" s="4">
        <v>0.2</v>
      </c>
      <c r="I481" s="6">
        <f>(Table2[[#This Row],[Pts]]-AVERAGE(Table2[Pts]))/_xlfn.STDEV.P(Table2[Pts])</f>
        <v>-1.2600205830824009</v>
      </c>
      <c r="J481" s="6">
        <f>(Table2[[#This Row],[Ast ]]-AVERAGE(Table2[Ast ]))/_xlfn.STDEV.P(Table2[Ast ])</f>
        <v>-0.93414249186075549</v>
      </c>
      <c r="K481" s="6">
        <f>(Table2[[#This Row],[Stl ]]-AVERAGE(Table2[Stl ]))/_xlfn.STDEV.P(Table2[Stl ])</f>
        <v>-1.0471342153648575</v>
      </c>
      <c r="L481" s="6">
        <f>(Table2[[#This Row],[Blk ]]-AVERAGE(Table2[Blk ]))/_xlfn.STDEV.P(Table2[Blk ])</f>
        <v>-0.86876030588163544</v>
      </c>
      <c r="M481" s="6">
        <f>(Table2[[#This Row],[Rbd]]-AVERAGE(Table2[Rbd]))/_xlfn.STDEV.P(Table2[Rbd])</f>
        <v>-1.3812049916334221</v>
      </c>
      <c r="N481" s="6">
        <f>Table2[[#This Row],[PtsSD]]*$D$1+Table2[[#This Row],[AstSD]]*$E$1+Table2[[#This Row],[StlSD]]*$F$1+Table2[[#This Row],[BlkSD]]*$G$1+Table2[[#This Row],[RbdSD]]*$H$1</f>
        <v>-1.1284598498105298</v>
      </c>
    </row>
    <row r="482" spans="1:14" x14ac:dyDescent="0.25">
      <c r="A482" s="3">
        <v>478</v>
      </c>
      <c r="B482" s="3" t="s">
        <v>1009</v>
      </c>
      <c r="C482" s="3" t="s">
        <v>86</v>
      </c>
      <c r="D482" s="4">
        <v>2</v>
      </c>
      <c r="E482" s="4">
        <v>0.5</v>
      </c>
      <c r="F482" s="4">
        <v>0</v>
      </c>
      <c r="G482" s="4">
        <v>0</v>
      </c>
      <c r="H482" s="4">
        <v>0</v>
      </c>
      <c r="I482" s="6">
        <f>(Table2[[#This Row],[Pts]]-AVERAGE(Table2[Pts]))/_xlfn.STDEV.P(Table2[Pts])</f>
        <v>-1.1144073526583624</v>
      </c>
      <c r="J482" s="6">
        <f>(Table2[[#This Row],[Ast ]]-AVERAGE(Table2[Ast ]))/_xlfn.STDEV.P(Table2[Ast ])</f>
        <v>-0.76110103629016346</v>
      </c>
      <c r="K482" s="6">
        <f>(Table2[[#This Row],[Stl ]]-AVERAGE(Table2[Stl ]))/_xlfn.STDEV.P(Table2[Stl ])</f>
        <v>-1.5140032991523613</v>
      </c>
      <c r="L482" s="6">
        <f>(Table2[[#This Row],[Blk ]]-AVERAGE(Table2[Blk ]))/_xlfn.STDEV.P(Table2[Blk ])</f>
        <v>-0.86876030588163544</v>
      </c>
      <c r="M482" s="6">
        <f>(Table2[[#This Row],[Rbd]]-AVERAGE(Table2[Rbd]))/_xlfn.STDEV.P(Table2[Rbd])</f>
        <v>-1.4638304224661347</v>
      </c>
      <c r="N482" s="6">
        <f>Table2[[#This Row],[PtsSD]]*$D$1+Table2[[#This Row],[AstSD]]*$E$1+Table2[[#This Row],[StlSD]]*$F$1+Table2[[#This Row],[BlkSD]]*$G$1+Table2[[#This Row],[RbdSD]]*$H$1</f>
        <v>-1.1367230383038678</v>
      </c>
    </row>
    <row r="483" spans="1:14" x14ac:dyDescent="0.25">
      <c r="A483" s="3">
        <v>479</v>
      </c>
      <c r="B483" s="3" t="s">
        <v>1053</v>
      </c>
      <c r="C483" s="3" t="s">
        <v>53</v>
      </c>
      <c r="D483" s="3">
        <v>0.4</v>
      </c>
      <c r="E483" s="3">
        <v>0.1</v>
      </c>
      <c r="F483" s="3">
        <v>0.1</v>
      </c>
      <c r="G483" s="3">
        <v>0</v>
      </c>
      <c r="H483" s="3">
        <v>1.1000000000000001</v>
      </c>
      <c r="I483" s="3">
        <f>(Table2[[#This Row],[Pts]]-AVERAGE(Table2[Pts]))/_xlfn.STDEV.P(Table2[Pts])</f>
        <v>-1.4056338135064395</v>
      </c>
      <c r="J483" s="3">
        <f>(Table2[[#This Row],[Ast ]]-AVERAGE(Table2[Ast ]))/_xlfn.STDEV.P(Table2[Ast ])</f>
        <v>-0.99182297705095268</v>
      </c>
      <c r="K483" s="3">
        <f>(Table2[[#This Row],[Stl ]]-AVERAGE(Table2[Stl ]))/_xlfn.STDEV.P(Table2[Stl ])</f>
        <v>-1.2805687572586095</v>
      </c>
      <c r="L483" s="3">
        <f>(Table2[[#This Row],[Blk ]]-AVERAGE(Table2[Blk ]))/_xlfn.STDEV.P(Table2[Blk ])</f>
        <v>-0.86876030588163544</v>
      </c>
      <c r="M483" s="3">
        <f>(Table2[[#This Row],[Rbd]]-AVERAGE(Table2[Rbd]))/_xlfn.STDEV.P(Table2[Rbd])</f>
        <v>-1.0093905528862159</v>
      </c>
      <c r="N483" s="6">
        <f>Table2[[#This Row],[PtsSD]]*$D$1+Table2[[#This Row],[AstSD]]*$E$1+Table2[[#This Row],[StlSD]]*$F$1+Table2[[#This Row],[BlkSD]]*$G$1+Table2[[#This Row],[RbdSD]]*$H$1</f>
        <v>-1.1443322095104023</v>
      </c>
    </row>
    <row r="484" spans="1:14" x14ac:dyDescent="0.25">
      <c r="A484" s="3">
        <v>480</v>
      </c>
      <c r="B484" s="3" t="s">
        <v>1058</v>
      </c>
      <c r="C484" s="3" t="s">
        <v>27</v>
      </c>
      <c r="D484" s="3">
        <v>0</v>
      </c>
      <c r="E484" s="3">
        <v>1</v>
      </c>
      <c r="F484" s="3">
        <v>0</v>
      </c>
      <c r="G484" s="3">
        <v>0</v>
      </c>
      <c r="H484" s="3">
        <v>0.5</v>
      </c>
      <c r="I484" s="3">
        <f>(Table2[[#This Row],[Pts]]-AVERAGE(Table2[Pts]))/_xlfn.STDEV.P(Table2[Pts])</f>
        <v>-1.4784404287184589</v>
      </c>
      <c r="J484" s="3">
        <f>(Table2[[#This Row],[Ast ]]-AVERAGE(Table2[Ast ]))/_xlfn.STDEV.P(Table2[Ast ])</f>
        <v>-0.47269861033917687</v>
      </c>
      <c r="K484" s="3">
        <f>(Table2[[#This Row],[Stl ]]-AVERAGE(Table2[Stl ]))/_xlfn.STDEV.P(Table2[Stl ])</f>
        <v>-1.5140032991523613</v>
      </c>
      <c r="L484" s="3">
        <f>(Table2[[#This Row],[Blk ]]-AVERAGE(Table2[Blk ]))/_xlfn.STDEV.P(Table2[Blk ])</f>
        <v>-0.86876030588163544</v>
      </c>
      <c r="M484" s="3">
        <f>(Table2[[#This Row],[Rbd]]-AVERAGE(Table2[Rbd]))/_xlfn.STDEV.P(Table2[Rbd])</f>
        <v>-1.2572668453843534</v>
      </c>
      <c r="N484" s="6">
        <f>Table2[[#This Row],[PtsSD]]*$D$1+Table2[[#This Row],[AstSD]]*$E$1+Table2[[#This Row],[StlSD]]*$F$1+Table2[[#This Row],[BlkSD]]*$G$1+Table2[[#This Row],[RbdSD]]*$H$1</f>
        <v>-1.1469397605153433</v>
      </c>
    </row>
    <row r="485" spans="1:14" x14ac:dyDescent="0.25">
      <c r="A485" s="3">
        <v>481</v>
      </c>
      <c r="B485" s="3" t="s">
        <v>1052</v>
      </c>
      <c r="C485" s="3" t="s">
        <v>50</v>
      </c>
      <c r="D485" s="3">
        <v>0.4</v>
      </c>
      <c r="E485" s="3">
        <v>0.4</v>
      </c>
      <c r="F485" s="3">
        <v>0.2</v>
      </c>
      <c r="G485" s="3">
        <v>0</v>
      </c>
      <c r="H485" s="3">
        <v>0.2</v>
      </c>
      <c r="I485" s="3">
        <f>(Table2[[#This Row],[Pts]]-AVERAGE(Table2[Pts]))/_xlfn.STDEV.P(Table2[Pts])</f>
        <v>-1.4056338135064395</v>
      </c>
      <c r="J485" s="3">
        <f>(Table2[[#This Row],[Ast ]]-AVERAGE(Table2[Ast ]))/_xlfn.STDEV.P(Table2[Ast ])</f>
        <v>-0.81878152148036076</v>
      </c>
      <c r="K485" s="3">
        <f>(Table2[[#This Row],[Stl ]]-AVERAGE(Table2[Stl ]))/_xlfn.STDEV.P(Table2[Stl ])</f>
        <v>-1.0471342153648575</v>
      </c>
      <c r="L485" s="3">
        <f>(Table2[[#This Row],[Blk ]]-AVERAGE(Table2[Blk ]))/_xlfn.STDEV.P(Table2[Blk ])</f>
        <v>-0.86876030588163544</v>
      </c>
      <c r="M485" s="3">
        <f>(Table2[[#This Row],[Rbd]]-AVERAGE(Table2[Rbd]))/_xlfn.STDEV.P(Table2[Rbd])</f>
        <v>-1.3812049916334221</v>
      </c>
      <c r="N485" s="6">
        <f>Table2[[#This Row],[PtsSD]]*$D$1+Table2[[#This Row],[AstSD]]*$E$1+Table2[[#This Row],[StlSD]]*$F$1+Table2[[#This Row],[BlkSD]]*$G$1+Table2[[#This Row],[RbdSD]]*$H$1</f>
        <v>-1.1490716248616624</v>
      </c>
    </row>
    <row r="486" spans="1:14" x14ac:dyDescent="0.25">
      <c r="A486" s="3">
        <v>482</v>
      </c>
      <c r="B486" s="3" t="s">
        <v>1050</v>
      </c>
      <c r="C486" s="3" t="s">
        <v>108</v>
      </c>
      <c r="D486" s="3">
        <v>0.6</v>
      </c>
      <c r="E486" s="3">
        <v>0.1</v>
      </c>
      <c r="F486" s="3">
        <v>0.1</v>
      </c>
      <c r="G486" s="3">
        <v>0.1</v>
      </c>
      <c r="H486" s="3">
        <v>0.4</v>
      </c>
      <c r="I486" s="3">
        <f>(Table2[[#This Row],[Pts]]-AVERAGE(Table2[Pts]))/_xlfn.STDEV.P(Table2[Pts])</f>
        <v>-1.3692305059004299</v>
      </c>
      <c r="J486" s="3">
        <f>(Table2[[#This Row],[Ast ]]-AVERAGE(Table2[Ast ]))/_xlfn.STDEV.P(Table2[Ast ])</f>
        <v>-0.99182297705095268</v>
      </c>
      <c r="K486" s="3">
        <f>(Table2[[#This Row],[Stl ]]-AVERAGE(Table2[Stl ]))/_xlfn.STDEV.P(Table2[Stl ])</f>
        <v>-1.2805687572586095</v>
      </c>
      <c r="L486" s="3">
        <f>(Table2[[#This Row],[Blk ]]-AVERAGE(Table2[Blk ]))/_xlfn.STDEV.P(Table2[Blk ])</f>
        <v>-0.64438756546496068</v>
      </c>
      <c r="M486" s="3">
        <f>(Table2[[#This Row],[Rbd]]-AVERAGE(Table2[Rbd]))/_xlfn.STDEV.P(Table2[Rbd])</f>
        <v>-1.2985795608007098</v>
      </c>
      <c r="N486" s="6">
        <f>Table2[[#This Row],[PtsSD]]*$D$1+Table2[[#This Row],[AstSD]]*$E$1+Table2[[#This Row],[StlSD]]*$F$1+Table2[[#This Row],[BlkSD]]*$G$1+Table2[[#This Row],[RbdSD]]*$H$1</f>
        <v>-1.1575931077489969</v>
      </c>
    </row>
    <row r="487" spans="1:14" x14ac:dyDescent="0.25">
      <c r="A487" s="3">
        <v>483</v>
      </c>
      <c r="B487" s="3" t="s">
        <v>1057</v>
      </c>
      <c r="C487" s="3" t="s">
        <v>37</v>
      </c>
      <c r="D487" s="3">
        <v>0</v>
      </c>
      <c r="E487" s="3">
        <v>0.5</v>
      </c>
      <c r="F487" s="3">
        <v>0</v>
      </c>
      <c r="G487" s="3">
        <v>0</v>
      </c>
      <c r="H487" s="3">
        <v>1</v>
      </c>
      <c r="I487" s="3">
        <f>(Table2[[#This Row],[Pts]]-AVERAGE(Table2[Pts]))/_xlfn.STDEV.P(Table2[Pts])</f>
        <v>-1.4784404287184589</v>
      </c>
      <c r="J487" s="3">
        <f>(Table2[[#This Row],[Ast ]]-AVERAGE(Table2[Ast ]))/_xlfn.STDEV.P(Table2[Ast ])</f>
        <v>-0.76110103629016346</v>
      </c>
      <c r="K487" s="3">
        <f>(Table2[[#This Row],[Stl ]]-AVERAGE(Table2[Stl ]))/_xlfn.STDEV.P(Table2[Stl ])</f>
        <v>-1.5140032991523613</v>
      </c>
      <c r="L487" s="3">
        <f>(Table2[[#This Row],[Blk ]]-AVERAGE(Table2[Blk ]))/_xlfn.STDEV.P(Table2[Blk ])</f>
        <v>-0.86876030588163544</v>
      </c>
      <c r="M487" s="3">
        <f>(Table2[[#This Row],[Rbd]]-AVERAGE(Table2[Rbd]))/_xlfn.STDEV.P(Table2[Rbd])</f>
        <v>-1.0507032683025723</v>
      </c>
      <c r="N487" s="6">
        <f>Table2[[#This Row],[PtsSD]]*$D$1+Table2[[#This Row],[AstSD]]*$E$1+Table2[[#This Row],[StlSD]]*$F$1+Table2[[#This Row],[BlkSD]]*$G$1+Table2[[#This Row],[RbdSD]]*$H$1</f>
        <v>-1.1633075302891842</v>
      </c>
    </row>
    <row r="488" spans="1:14" x14ac:dyDescent="0.25">
      <c r="A488" s="3">
        <v>484</v>
      </c>
      <c r="B488" s="3" t="s">
        <v>1056</v>
      </c>
      <c r="C488" s="3" t="s">
        <v>55</v>
      </c>
      <c r="D488" s="3">
        <v>0</v>
      </c>
      <c r="E488" s="3">
        <v>0.5</v>
      </c>
      <c r="F488" s="3">
        <v>0</v>
      </c>
      <c r="G488" s="3">
        <v>0</v>
      </c>
      <c r="H488" s="3">
        <v>1</v>
      </c>
      <c r="I488" s="3">
        <f>(Table2[[#This Row],[Pts]]-AVERAGE(Table2[Pts]))/_xlfn.STDEV.P(Table2[Pts])</f>
        <v>-1.4784404287184589</v>
      </c>
      <c r="J488" s="3">
        <f>(Table2[[#This Row],[Ast ]]-AVERAGE(Table2[Ast ]))/_xlfn.STDEV.P(Table2[Ast ])</f>
        <v>-0.76110103629016346</v>
      </c>
      <c r="K488" s="3">
        <f>(Table2[[#This Row],[Stl ]]-AVERAGE(Table2[Stl ]))/_xlfn.STDEV.P(Table2[Stl ])</f>
        <v>-1.5140032991523613</v>
      </c>
      <c r="L488" s="3">
        <f>(Table2[[#This Row],[Blk ]]-AVERAGE(Table2[Blk ]))/_xlfn.STDEV.P(Table2[Blk ])</f>
        <v>-0.86876030588163544</v>
      </c>
      <c r="M488" s="3">
        <f>(Table2[[#This Row],[Rbd]]-AVERAGE(Table2[Rbd]))/_xlfn.STDEV.P(Table2[Rbd])</f>
        <v>-1.0507032683025723</v>
      </c>
      <c r="N488" s="6">
        <f>Table2[[#This Row],[PtsSD]]*$D$1+Table2[[#This Row],[AstSD]]*$E$1+Table2[[#This Row],[StlSD]]*$F$1+Table2[[#This Row],[BlkSD]]*$G$1+Table2[[#This Row],[RbdSD]]*$H$1</f>
        <v>-1.1633075302891842</v>
      </c>
    </row>
    <row r="489" spans="1:14" x14ac:dyDescent="0.25">
      <c r="A489" s="3">
        <v>485</v>
      </c>
      <c r="B489" s="3" t="s">
        <v>1036</v>
      </c>
      <c r="C489" s="3" t="s">
        <v>39</v>
      </c>
      <c r="D489" s="4">
        <v>1.3</v>
      </c>
      <c r="E489" s="4">
        <v>0</v>
      </c>
      <c r="F489" s="4">
        <v>0</v>
      </c>
      <c r="G489" s="4">
        <v>0.1</v>
      </c>
      <c r="H489" s="4">
        <v>0.3</v>
      </c>
      <c r="I489" s="6">
        <f>(Table2[[#This Row],[Pts]]-AVERAGE(Table2[Pts]))/_xlfn.STDEV.P(Table2[Pts])</f>
        <v>-1.2418189292793962</v>
      </c>
      <c r="J489" s="6">
        <f>(Table2[[#This Row],[Ast ]]-AVERAGE(Table2[Ast ]))/_xlfn.STDEV.P(Table2[Ast ])</f>
        <v>-1.0495034622411501</v>
      </c>
      <c r="K489" s="6">
        <f>(Table2[[#This Row],[Stl ]]-AVERAGE(Table2[Stl ]))/_xlfn.STDEV.P(Table2[Stl ])</f>
        <v>-1.5140032991523613</v>
      </c>
      <c r="L489" s="6">
        <f>(Table2[[#This Row],[Blk ]]-AVERAGE(Table2[Blk ]))/_xlfn.STDEV.P(Table2[Blk ])</f>
        <v>-0.64438756546496068</v>
      </c>
      <c r="M489" s="6">
        <f>(Table2[[#This Row],[Rbd]]-AVERAGE(Table2[Rbd]))/_xlfn.STDEV.P(Table2[Rbd])</f>
        <v>-1.339892276217066</v>
      </c>
      <c r="N489" s="6">
        <f>Table2[[#This Row],[PtsSD]]*$D$1+Table2[[#This Row],[AstSD]]*$E$1+Table2[[#This Row],[StlSD]]*$F$1+Table2[[#This Row],[BlkSD]]*$G$1+Table2[[#This Row],[RbdSD]]*$H$1</f>
        <v>-1.1741834561680604</v>
      </c>
    </row>
    <row r="490" spans="1:14" x14ac:dyDescent="0.25">
      <c r="A490" s="3">
        <v>486</v>
      </c>
      <c r="B490" s="3" t="s">
        <v>1054</v>
      </c>
      <c r="C490" s="3" t="s">
        <v>104</v>
      </c>
      <c r="D490" s="3">
        <v>0</v>
      </c>
      <c r="E490" s="3">
        <v>0</v>
      </c>
      <c r="F490" s="3">
        <v>0</v>
      </c>
      <c r="G490" s="3">
        <v>0</v>
      </c>
      <c r="H490" s="3">
        <v>1.5</v>
      </c>
      <c r="I490" s="3">
        <f>(Table2[[#This Row],[Pts]]-AVERAGE(Table2[Pts]))/_xlfn.STDEV.P(Table2[Pts])</f>
        <v>-1.4784404287184589</v>
      </c>
      <c r="J490" s="3">
        <f>(Table2[[#This Row],[Ast ]]-AVERAGE(Table2[Ast ]))/_xlfn.STDEV.P(Table2[Ast ])</f>
        <v>-1.0495034622411501</v>
      </c>
      <c r="K490" s="3">
        <f>(Table2[[#This Row],[Stl ]]-AVERAGE(Table2[Stl ]))/_xlfn.STDEV.P(Table2[Stl ])</f>
        <v>-1.5140032991523613</v>
      </c>
      <c r="L490" s="3">
        <f>(Table2[[#This Row],[Blk ]]-AVERAGE(Table2[Blk ]))/_xlfn.STDEV.P(Table2[Blk ])</f>
        <v>-0.86876030588163544</v>
      </c>
      <c r="M490" s="3">
        <f>(Table2[[#This Row],[Rbd]]-AVERAGE(Table2[Rbd]))/_xlfn.STDEV.P(Table2[Rbd])</f>
        <v>-0.84413969122079113</v>
      </c>
      <c r="N490" s="6">
        <f>Table2[[#This Row],[PtsSD]]*$D$1+Table2[[#This Row],[AstSD]]*$E$1+Table2[[#This Row],[StlSD]]*$F$1+Table2[[#This Row],[BlkSD]]*$G$1+Table2[[#This Row],[RbdSD]]*$H$1</f>
        <v>-1.1796753000630253</v>
      </c>
    </row>
    <row r="491" spans="1:14" x14ac:dyDescent="0.25">
      <c r="A491" s="3">
        <v>487</v>
      </c>
      <c r="B491" s="3" t="s">
        <v>1047</v>
      </c>
      <c r="C491" s="3" t="s">
        <v>25</v>
      </c>
      <c r="D491" s="4">
        <v>0.8</v>
      </c>
      <c r="E491" s="4">
        <v>0.3</v>
      </c>
      <c r="F491" s="4">
        <v>0</v>
      </c>
      <c r="G491" s="4">
        <v>0</v>
      </c>
      <c r="H491" s="4">
        <v>0.5</v>
      </c>
      <c r="I491" s="6">
        <f>(Table2[[#This Row],[Pts]]-AVERAGE(Table2[Pts]))/_xlfn.STDEV.P(Table2[Pts])</f>
        <v>-1.3328271982944202</v>
      </c>
      <c r="J491" s="6">
        <f>(Table2[[#This Row],[Ast ]]-AVERAGE(Table2[Ast ]))/_xlfn.STDEV.P(Table2[Ast ])</f>
        <v>-0.87646200667055807</v>
      </c>
      <c r="K491" s="6">
        <f>(Table2[[#This Row],[Stl ]]-AVERAGE(Table2[Stl ]))/_xlfn.STDEV.P(Table2[Stl ])</f>
        <v>-1.5140032991523613</v>
      </c>
      <c r="L491" s="6">
        <f>(Table2[[#This Row],[Blk ]]-AVERAGE(Table2[Blk ]))/_xlfn.STDEV.P(Table2[Blk ])</f>
        <v>-0.86876030588163544</v>
      </c>
      <c r="M491" s="6">
        <f>(Table2[[#This Row],[Rbd]]-AVERAGE(Table2[Rbd]))/_xlfn.STDEV.P(Table2[Rbd])</f>
        <v>-1.2572668453843534</v>
      </c>
      <c r="N491" s="6">
        <f>Table2[[#This Row],[PtsSD]]*$D$1+Table2[[#This Row],[AstSD]]*$E$1+Table2[[#This Row],[StlSD]]*$F$1+Table2[[#This Row],[BlkSD]]*$G$1+Table2[[#This Row],[RbdSD]]*$H$1</f>
        <v>-1.1840084706544078</v>
      </c>
    </row>
    <row r="492" spans="1:14" x14ac:dyDescent="0.25">
      <c r="A492" s="3">
        <v>488</v>
      </c>
      <c r="B492" s="3" t="s">
        <v>1012</v>
      </c>
      <c r="C492" s="3" t="s">
        <v>74</v>
      </c>
      <c r="D492" s="4">
        <v>2</v>
      </c>
      <c r="E492" s="4">
        <v>0</v>
      </c>
      <c r="F492" s="4">
        <v>0</v>
      </c>
      <c r="G492" s="4">
        <v>0</v>
      </c>
      <c r="H492" s="4">
        <v>0</v>
      </c>
      <c r="I492" s="6">
        <f>(Table2[[#This Row],[Pts]]-AVERAGE(Table2[Pts]))/_xlfn.STDEV.P(Table2[Pts])</f>
        <v>-1.1144073526583624</v>
      </c>
      <c r="J492" s="6">
        <f>(Table2[[#This Row],[Ast ]]-AVERAGE(Table2[Ast ]))/_xlfn.STDEV.P(Table2[Ast ])</f>
        <v>-1.0495034622411501</v>
      </c>
      <c r="K492" s="6">
        <f>(Table2[[#This Row],[Stl ]]-AVERAGE(Table2[Stl ]))/_xlfn.STDEV.P(Table2[Stl ])</f>
        <v>-1.5140032991523613</v>
      </c>
      <c r="L492" s="6">
        <f>(Table2[[#This Row],[Blk ]]-AVERAGE(Table2[Blk ]))/_xlfn.STDEV.P(Table2[Blk ])</f>
        <v>-0.86876030588163544</v>
      </c>
      <c r="M492" s="6">
        <f>(Table2[[#This Row],[Rbd]]-AVERAGE(Table2[Rbd]))/_xlfn.STDEV.P(Table2[Rbd])</f>
        <v>-1.4638304224661347</v>
      </c>
      <c r="N492" s="6">
        <f>Table2[[#This Row],[PtsSD]]*$D$1+Table2[[#This Row],[AstSD]]*$E$1+Table2[[#This Row],[StlSD]]*$F$1+Table2[[#This Row],[BlkSD]]*$G$1+Table2[[#This Row],[RbdSD]]*$H$1</f>
        <v>-1.1944035234940653</v>
      </c>
    </row>
    <row r="493" spans="1:14" x14ac:dyDescent="0.25">
      <c r="A493" s="3">
        <v>489</v>
      </c>
      <c r="B493" s="3" t="s">
        <v>1051</v>
      </c>
      <c r="C493" s="3" t="s">
        <v>31</v>
      </c>
      <c r="D493" s="3">
        <v>0.6</v>
      </c>
      <c r="E493" s="3">
        <v>0.1</v>
      </c>
      <c r="F493" s="3">
        <v>0.1</v>
      </c>
      <c r="G493" s="3">
        <v>0</v>
      </c>
      <c r="H493" s="3">
        <v>0.3</v>
      </c>
      <c r="I493" s="3">
        <f>(Table2[[#This Row],[Pts]]-AVERAGE(Table2[Pts]))/_xlfn.STDEV.P(Table2[Pts])</f>
        <v>-1.3692305059004299</v>
      </c>
      <c r="J493" s="3">
        <f>(Table2[[#This Row],[Ast ]]-AVERAGE(Table2[Ast ]))/_xlfn.STDEV.P(Table2[Ast ])</f>
        <v>-0.99182297705095268</v>
      </c>
      <c r="K493" s="3">
        <f>(Table2[[#This Row],[Stl ]]-AVERAGE(Table2[Stl ]))/_xlfn.STDEV.P(Table2[Stl ])</f>
        <v>-1.2805687572586095</v>
      </c>
      <c r="L493" s="3">
        <f>(Table2[[#This Row],[Blk ]]-AVERAGE(Table2[Blk ]))/_xlfn.STDEV.P(Table2[Blk ])</f>
        <v>-0.86876030588163544</v>
      </c>
      <c r="M493" s="3">
        <f>(Table2[[#This Row],[Rbd]]-AVERAGE(Table2[Rbd]))/_xlfn.STDEV.P(Table2[Rbd])</f>
        <v>-1.339892276217066</v>
      </c>
      <c r="N493" s="6">
        <f>Table2[[#This Row],[PtsSD]]*$D$1+Table2[[#This Row],[AstSD]]*$E$1+Table2[[#This Row],[StlSD]]*$F$1+Table2[[#This Row],[BlkSD]]*$G$1+Table2[[#This Row],[RbdSD]]*$H$1</f>
        <v>-1.1995115618947696</v>
      </c>
    </row>
    <row r="494" spans="1:14" x14ac:dyDescent="0.25">
      <c r="A494" s="3">
        <v>490</v>
      </c>
      <c r="B494" s="3" t="s">
        <v>1046</v>
      </c>
      <c r="C494" s="3" t="s">
        <v>48</v>
      </c>
      <c r="D494" s="4">
        <v>0.8</v>
      </c>
      <c r="E494" s="4">
        <v>0.2</v>
      </c>
      <c r="F494" s="4">
        <v>0</v>
      </c>
      <c r="G494" s="4">
        <v>0</v>
      </c>
      <c r="H494" s="4">
        <v>0.2</v>
      </c>
      <c r="I494" s="6">
        <f>(Table2[[#This Row],[Pts]]-AVERAGE(Table2[Pts]))/_xlfn.STDEV.P(Table2[Pts])</f>
        <v>-1.3328271982944202</v>
      </c>
      <c r="J494" s="6">
        <f>(Table2[[#This Row],[Ast ]]-AVERAGE(Table2[Ast ]))/_xlfn.STDEV.P(Table2[Ast ])</f>
        <v>-0.93414249186075549</v>
      </c>
      <c r="K494" s="6">
        <f>(Table2[[#This Row],[Stl ]]-AVERAGE(Table2[Stl ]))/_xlfn.STDEV.P(Table2[Stl ])</f>
        <v>-1.5140032991523613</v>
      </c>
      <c r="L494" s="6">
        <f>(Table2[[#This Row],[Blk ]]-AVERAGE(Table2[Blk ]))/_xlfn.STDEV.P(Table2[Blk ])</f>
        <v>-0.86876030588163544</v>
      </c>
      <c r="M494" s="6">
        <f>(Table2[[#This Row],[Rbd]]-AVERAGE(Table2[Rbd]))/_xlfn.STDEV.P(Table2[Rbd])</f>
        <v>-1.3812049916334221</v>
      </c>
      <c r="N494" s="6">
        <f>Table2[[#This Row],[PtsSD]]*$D$1+Table2[[#This Row],[AstSD]]*$E$1+Table2[[#This Row],[StlSD]]*$F$1+Table2[[#This Row],[BlkSD]]*$G$1+Table2[[#This Row],[RbdSD]]*$H$1</f>
        <v>-1.2203321969422611</v>
      </c>
    </row>
    <row r="495" spans="1:14" x14ac:dyDescent="0.25">
      <c r="A495" s="3">
        <v>491</v>
      </c>
      <c r="B495" s="3" t="s">
        <v>1048</v>
      </c>
      <c r="C495" s="3" t="s">
        <v>37</v>
      </c>
      <c r="D495" s="4">
        <v>0.7</v>
      </c>
      <c r="E495" s="4">
        <v>0</v>
      </c>
      <c r="F495" s="4">
        <v>0</v>
      </c>
      <c r="G495" s="4">
        <v>0</v>
      </c>
      <c r="H495" s="4">
        <v>0.3</v>
      </c>
      <c r="I495" s="6">
        <f>(Table2[[#This Row],[Pts]]-AVERAGE(Table2[Pts]))/_xlfn.STDEV.P(Table2[Pts])</f>
        <v>-1.351028852097425</v>
      </c>
      <c r="J495" s="6">
        <f>(Table2[[#This Row],[Ast ]]-AVERAGE(Table2[Ast ]))/_xlfn.STDEV.P(Table2[Ast ])</f>
        <v>-1.0495034622411501</v>
      </c>
      <c r="K495" s="6">
        <f>(Table2[[#This Row],[Stl ]]-AVERAGE(Table2[Stl ]))/_xlfn.STDEV.P(Table2[Stl ])</f>
        <v>-1.5140032991523613</v>
      </c>
      <c r="L495" s="6">
        <f>(Table2[[#This Row],[Blk ]]-AVERAGE(Table2[Blk ]))/_xlfn.STDEV.P(Table2[Blk ])</f>
        <v>-0.86876030588163544</v>
      </c>
      <c r="M495" s="6">
        <f>(Table2[[#This Row],[Rbd]]-AVERAGE(Table2[Rbd]))/_xlfn.STDEV.P(Table2[Rbd])</f>
        <v>-1.339892276217066</v>
      </c>
      <c r="N495" s="6">
        <f>Table2[[#This Row],[PtsSD]]*$D$1+Table2[[#This Row],[AstSD]]*$E$1+Table2[[#This Row],[StlSD]]*$F$1+Table2[[#This Row],[BlkSD]]*$G$1+Table2[[#This Row],[RbdSD]]*$H$1</f>
        <v>-1.2406023440759704</v>
      </c>
    </row>
    <row r="496" spans="1:14" x14ac:dyDescent="0.25">
      <c r="A496" s="3">
        <v>492</v>
      </c>
      <c r="B496" s="3" t="s">
        <v>1059</v>
      </c>
      <c r="C496" s="3" t="s">
        <v>76</v>
      </c>
      <c r="D496" s="3">
        <v>0</v>
      </c>
      <c r="E496" s="3">
        <v>0</v>
      </c>
      <c r="F496" s="3">
        <v>0</v>
      </c>
      <c r="G496" s="3">
        <v>0</v>
      </c>
      <c r="H496" s="3">
        <v>0</v>
      </c>
      <c r="I496" s="3">
        <f>(Table2[[#This Row],[Pts]]-AVERAGE(Table2[Pts]))/_xlfn.STDEV.P(Table2[Pts])</f>
        <v>-1.4784404287184589</v>
      </c>
      <c r="J496" s="3">
        <f>(Table2[[#This Row],[Ast ]]-AVERAGE(Table2[Ast ]))/_xlfn.STDEV.P(Table2[Ast ])</f>
        <v>-1.0495034622411501</v>
      </c>
      <c r="K496" s="3">
        <f>(Table2[[#This Row],[Stl ]]-AVERAGE(Table2[Stl ]))/_xlfn.STDEV.P(Table2[Stl ])</f>
        <v>-1.5140032991523613</v>
      </c>
      <c r="L496" s="3">
        <f>(Table2[[#This Row],[Blk ]]-AVERAGE(Table2[Blk ]))/_xlfn.STDEV.P(Table2[Blk ])</f>
        <v>-0.86876030588163544</v>
      </c>
      <c r="M496" s="3">
        <f>(Table2[[#This Row],[Rbd]]-AVERAGE(Table2[Rbd]))/_xlfn.STDEV.P(Table2[Rbd])</f>
        <v>-1.4638304224661347</v>
      </c>
      <c r="N496" s="6">
        <f>Table2[[#This Row],[PtsSD]]*$D$1+Table2[[#This Row],[AstSD]]*$E$1+Table2[[#This Row],[StlSD]]*$F$1+Table2[[#This Row],[BlkSD]]*$G$1+Table2[[#This Row],[RbdSD]]*$H$1</f>
        <v>-1.3036134463120941</v>
      </c>
    </row>
  </sheetData>
  <mergeCells count="1">
    <mergeCell ref="I3:N3"/>
  </mergeCells>
  <conditionalFormatting sqref="I1">
    <cfRule type="cellIs" dxfId="22" priority="3" operator="greaterThan">
      <formula>1</formula>
    </cfRule>
    <cfRule type="cellIs" dxfId="21" priority="4" operator="lessThan">
      <formula>1</formula>
    </cfRule>
  </conditionalFormatting>
  <conditionalFormatting sqref="N5:N496">
    <cfRule type="cellIs" dxfId="20" priority="1" operator="greaterThan">
      <formula>0</formula>
    </cfRule>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topLeftCell="A2" workbookViewId="0">
      <selection activeCell="F12" sqref="F12"/>
    </sheetView>
  </sheetViews>
  <sheetFormatPr defaultColWidth="9" defaultRowHeight="16" x14ac:dyDescent="0.35"/>
  <cols>
    <col min="1" max="1" width="9" style="23" bestFit="1" customWidth="1"/>
    <col min="2" max="2" width="6.08203125" style="23" bestFit="1" customWidth="1"/>
    <col min="3" max="3" width="9.75" style="23" bestFit="1" customWidth="1"/>
    <col min="4" max="4" width="10" style="23" bestFit="1" customWidth="1"/>
    <col min="5" max="5" width="10.33203125" style="23" bestFit="1" customWidth="1"/>
    <col min="6" max="6" width="10.5" style="23" bestFit="1" customWidth="1"/>
    <col min="7" max="7" width="2.58203125" style="23" customWidth="1"/>
    <col min="8" max="15" width="9" style="23"/>
    <col min="16" max="16" width="2.58203125" style="23" customWidth="1"/>
    <col min="17" max="16384" width="9" style="23"/>
  </cols>
  <sheetData>
    <row r="1" spans="1:6" x14ac:dyDescent="0.35">
      <c r="A1" s="23" t="s">
        <v>548</v>
      </c>
      <c r="B1" s="23">
        <v>0.25</v>
      </c>
    </row>
    <row r="2" spans="1:6" x14ac:dyDescent="0.35">
      <c r="A2" s="23" t="s">
        <v>549</v>
      </c>
      <c r="B2" s="24">
        <f>AVERAGE('5 Stats 2015'!$N$5:$N$496)</f>
        <v>-1.9406337422309648E-17</v>
      </c>
    </row>
    <row r="3" spans="1:6" x14ac:dyDescent="0.35">
      <c r="A3" s="23" t="s">
        <v>550</v>
      </c>
      <c r="B3" s="25">
        <f>_xlfn.STDEV.P('5 Stats 2015'!$N$5:$N$496)</f>
        <v>0.76269142575185001</v>
      </c>
    </row>
    <row r="4" spans="1:6" x14ac:dyDescent="0.35">
      <c r="A4" s="23" t="s">
        <v>551</v>
      </c>
      <c r="B4" s="23">
        <f>MAX('5 Stats 2015'!A:A)</f>
        <v>492</v>
      </c>
    </row>
    <row r="6" spans="1:6" x14ac:dyDescent="0.35">
      <c r="A6" s="26" t="s">
        <v>552</v>
      </c>
      <c r="B6" s="26" t="s">
        <v>553</v>
      </c>
      <c r="C6" s="26" t="s">
        <v>554</v>
      </c>
      <c r="D6" s="26" t="s">
        <v>555</v>
      </c>
      <c r="E6" s="26" t="s">
        <v>556</v>
      </c>
      <c r="F6" s="26" t="s">
        <v>557</v>
      </c>
    </row>
    <row r="7" spans="1:6" x14ac:dyDescent="0.35">
      <c r="A7" s="23">
        <v>-10</v>
      </c>
      <c r="B7" s="27">
        <f t="shared" ref="B7:B27" si="0">A7*$B$1</f>
        <v>-2.5</v>
      </c>
      <c r="C7" s="27">
        <f>FREQUENCY('5 Stats 2015'!$N$5:$N$496,B7)/$B$4</f>
        <v>0</v>
      </c>
      <c r="D7" s="27">
        <f>_xlfn.NORM.DIST(B7,AVERAGE(Table2[WAvgSD]),_xlfn.STDEV.P(Table2[WAvgSD]),FALSE)</f>
        <v>2.4290907241368113E-3</v>
      </c>
      <c r="E7" s="27">
        <f>FREQUENCY('5 Stats 2015'!$N$5:$N$496,B7)/$B$4</f>
        <v>0</v>
      </c>
      <c r="F7" s="27">
        <f>_xlfn.NORM.DIST(B7,AVERAGE(Table2[WAvgSD]),_xlfn.STDEV.P(Table2[WAvgSD]),TRUE)</f>
        <v>5.2297588960240917E-4</v>
      </c>
    </row>
    <row r="8" spans="1:6" x14ac:dyDescent="0.35">
      <c r="A8" s="23">
        <v>-9</v>
      </c>
      <c r="B8" s="27">
        <f t="shared" si="0"/>
        <v>-2.25</v>
      </c>
      <c r="C8" s="27">
        <f>(FREQUENCY('5 Stats 2015'!$N$5:$N$496,B8)-FREQUENCY('5 Stats 2015'!$N$5:$N$496,B7))/$B$4</f>
        <v>0</v>
      </c>
      <c r="D8" s="27">
        <f>_xlfn.NORM.DIST(B8,AVERAGE(Table2[WAvgSD]),_xlfn.STDEV.P(Table2[WAvgSD]),FALSE)</f>
        <v>6.7411820260183161E-3</v>
      </c>
      <c r="E8" s="27">
        <f>FREQUENCY('5 Stats 2015'!$N$5:$N$496,B8)/$B$4</f>
        <v>0</v>
      </c>
      <c r="F8" s="27">
        <f>_xlfn.NORM.DIST(B8,AVERAGE(Table2[WAvgSD]),_xlfn.STDEV.P(Table2[WAvgSD]),TRUE)</f>
        <v>1.588463146920762E-3</v>
      </c>
    </row>
    <row r="9" spans="1:6" x14ac:dyDescent="0.35">
      <c r="A9" s="23">
        <v>-8</v>
      </c>
      <c r="B9" s="27">
        <f t="shared" si="0"/>
        <v>-2</v>
      </c>
      <c r="C9" s="27">
        <f>(FREQUENCY('5 Stats 2015'!$N$5:$N$496,B9)-FREQUENCY('5 Stats 2015'!$N$5:$N$496,B8))/$B$4</f>
        <v>0</v>
      </c>
      <c r="D9" s="27">
        <f>_xlfn.NORM.DIST(B9,AVERAGE(Table2[WAvgSD]),_xlfn.STDEV.P(Table2[WAvgSD]),FALSE)</f>
        <v>1.6802195106406858E-2</v>
      </c>
      <c r="E9" s="27">
        <f>FREQUENCY('5 Stats 2015'!$N$5:$N$496,B9)/$B$4</f>
        <v>0</v>
      </c>
      <c r="F9" s="27">
        <f>_xlfn.NORM.DIST(B9,AVERAGE(Table2[WAvgSD]),_xlfn.STDEV.P(Table2[WAvgSD]),TRUE)</f>
        <v>4.367021850262655E-3</v>
      </c>
    </row>
    <row r="10" spans="1:6" x14ac:dyDescent="0.35">
      <c r="A10" s="23">
        <v>-7</v>
      </c>
      <c r="B10" s="27">
        <f t="shared" si="0"/>
        <v>-1.75</v>
      </c>
      <c r="C10" s="27">
        <f>(FREQUENCY('5 Stats 2015'!$N$5:$N$496,B10)-FREQUENCY('5 Stats 2015'!$N$5:$N$496,B9))/$B$4</f>
        <v>0</v>
      </c>
      <c r="D10" s="27">
        <f>_xlfn.NORM.DIST(B10,AVERAGE(Table2[WAvgSD]),_xlfn.STDEV.P(Table2[WAvgSD]),FALSE)</f>
        <v>3.7612624937531598E-2</v>
      </c>
      <c r="E10" s="27">
        <f>FREQUENCY('5 Stats 2015'!$N$5:$N$496,B10)/$B$4</f>
        <v>0</v>
      </c>
      <c r="F10" s="27">
        <f>_xlfn.NORM.DIST(B10,AVERAGE(Table2[WAvgSD]),_xlfn.STDEV.P(Table2[WAvgSD]),TRUE)</f>
        <v>1.0880727385405428E-2</v>
      </c>
    </row>
    <row r="11" spans="1:6" x14ac:dyDescent="0.35">
      <c r="A11" s="23">
        <v>-6</v>
      </c>
      <c r="B11" s="27">
        <f t="shared" si="0"/>
        <v>-1.5</v>
      </c>
      <c r="C11" s="27">
        <f>(FREQUENCY('5 Stats 2015'!$N$5:$N$496,B11)-FREQUENCY('5 Stats 2015'!$N$5:$N$496,B10))/$B$4</f>
        <v>0</v>
      </c>
      <c r="D11" s="27">
        <f>_xlfn.NORM.DIST(B11,AVERAGE(Table2[WAvgSD]),_xlfn.STDEV.P(Table2[WAvgSD]),FALSE)</f>
        <v>7.5620390193858633E-2</v>
      </c>
      <c r="E11" s="27">
        <f>FREQUENCY('5 Stats 2015'!$N$5:$N$496,B11)/$B$4</f>
        <v>0</v>
      </c>
      <c r="F11" s="27">
        <f>_xlfn.NORM.DIST(B11,AVERAGE(Table2[WAvgSD]),_xlfn.STDEV.P(Table2[WAvgSD]),TRUE)</f>
        <v>2.460778629129453E-2</v>
      </c>
    </row>
    <row r="12" spans="1:6" x14ac:dyDescent="0.35">
      <c r="A12" s="23">
        <v>-5</v>
      </c>
      <c r="B12" s="27">
        <f t="shared" si="0"/>
        <v>-1.25</v>
      </c>
      <c r="C12" s="27">
        <f>(FREQUENCY('5 Stats 2015'!$N$5:$N$496,B12)-FREQUENCY('5 Stats 2015'!$N$5:$N$496,B11))/$B$4</f>
        <v>2.0325203252032522E-3</v>
      </c>
      <c r="D12" s="27">
        <f>_xlfn.NORM.DIST(B12,AVERAGE(Table2[WAvgSD]),_xlfn.STDEV.P(Table2[WAvgSD]),FALSE)</f>
        <v>0.13654689696751898</v>
      </c>
      <c r="E12" s="27">
        <f>FREQUENCY('5 Stats 2015'!$N$5:$N$496,B12)/$B$4</f>
        <v>2.0325203252032522E-3</v>
      </c>
      <c r="F12" s="27">
        <f>_xlfn.NORM.DIST(B12,AVERAGE(Table2[WAvgSD]),_xlfn.STDEV.P(Table2[WAvgSD]),TRUE)</f>
        <v>5.0613627054027742E-2</v>
      </c>
    </row>
    <row r="13" spans="1:6" x14ac:dyDescent="0.35">
      <c r="A13" s="23">
        <v>-4</v>
      </c>
      <c r="B13" s="27">
        <f t="shared" si="0"/>
        <v>-1</v>
      </c>
      <c r="C13" s="27">
        <f>(FREQUENCY('5 Stats 2015'!$N$5:$N$496,B13)-FREQUENCY('5 Stats 2015'!$N$5:$N$496,B12))/$B$4</f>
        <v>5.894308943089431E-2</v>
      </c>
      <c r="D13" s="27">
        <f>_xlfn.NORM.DIST(B13,AVERAGE(Table2[WAvgSD]),_xlfn.STDEV.P(Table2[WAvgSD]),FALSE)</f>
        <v>0.22144322984280304</v>
      </c>
      <c r="E13" s="27">
        <f>FREQUENCY('5 Stats 2015'!$N$5:$N$496,B13)/$B$4</f>
        <v>6.097560975609756E-2</v>
      </c>
      <c r="F13" s="27">
        <f>_xlfn.NORM.DIST(B13,AVERAGE(Table2[WAvgSD]),_xlfn.STDEV.P(Table2[WAvgSD]),TRUE)</f>
        <v>9.4904179473370071E-2</v>
      </c>
    </row>
    <row r="14" spans="1:6" x14ac:dyDescent="0.35">
      <c r="A14" s="23">
        <v>-3</v>
      </c>
      <c r="B14" s="27">
        <f t="shared" si="0"/>
        <v>-0.75</v>
      </c>
      <c r="C14" s="27">
        <f>(FREQUENCY('5 Stats 2015'!$N$5:$N$496,B14)-FREQUENCY('5 Stats 2015'!$N$5:$N$496,B13))/$B$4</f>
        <v>0.10975609756097561</v>
      </c>
      <c r="D14" s="27">
        <f>_xlfn.NORM.DIST(B14,AVERAGE(Table2[WAvgSD]),_xlfn.STDEV.P(Table2[WAvgSD]),FALSE)</f>
        <v>0.32253780778595004</v>
      </c>
      <c r="E14" s="27">
        <f>FREQUENCY('5 Stats 2015'!$N$5:$N$496,B14)/$B$4</f>
        <v>0.17073170731707318</v>
      </c>
      <c r="F14" s="27">
        <f>_xlfn.NORM.DIST(B14,AVERAGE(Table2[WAvgSD]),_xlfn.STDEV.P(Table2[WAvgSD]),TRUE)</f>
        <v>0.16271522237186262</v>
      </c>
    </row>
    <row r="15" spans="1:6" x14ac:dyDescent="0.35">
      <c r="A15" s="23">
        <v>-2</v>
      </c>
      <c r="B15" s="27">
        <f t="shared" si="0"/>
        <v>-0.5</v>
      </c>
      <c r="C15" s="27">
        <f>(FREQUENCY('5 Stats 2015'!$N$5:$N$496,B15)-FREQUENCY('5 Stats 2015'!$N$5:$N$496,B14))/$B$4</f>
        <v>0.10365853658536585</v>
      </c>
      <c r="D15" s="27">
        <f>_xlfn.NORM.DIST(B15,AVERAGE(Table2[WAvgSD]),_xlfn.STDEV.P(Table2[WAvgSD]),FALSE)</f>
        <v>0.42192620864020353</v>
      </c>
      <c r="E15" s="27">
        <f>FREQUENCY('5 Stats 2015'!$N$5:$N$496,B15)/$B$4</f>
        <v>0.27439024390243905</v>
      </c>
      <c r="F15" s="27">
        <f>_xlfn.NORM.DIST(B15,AVERAGE(Table2[WAvgSD]),_xlfn.STDEV.P(Table2[WAvgSD]),TRUE)</f>
        <v>0.25604941163529071</v>
      </c>
    </row>
    <row r="16" spans="1:6" x14ac:dyDescent="0.35">
      <c r="A16" s="23">
        <v>-1</v>
      </c>
      <c r="B16" s="27">
        <f t="shared" si="0"/>
        <v>-0.25</v>
      </c>
      <c r="C16" s="27">
        <f>(FREQUENCY('5 Stats 2015'!$N$5:$N$496,B16)-FREQUENCY('5 Stats 2015'!$N$5:$N$496,B15))/$B$4</f>
        <v>0.16056910569105692</v>
      </c>
      <c r="D16" s="27">
        <f>_xlfn.NORM.DIST(B16,AVERAGE(Table2[WAvgSD]),_xlfn.STDEV.P(Table2[WAvgSD]),FALSE)</f>
        <v>0.49571267898543725</v>
      </c>
      <c r="E16" s="27">
        <f>FREQUENCY('5 Stats 2015'!$N$5:$N$496,B16)/$B$4</f>
        <v>0.43495934959349591</v>
      </c>
      <c r="F16" s="27">
        <f>_xlfn.NORM.DIST(B16,AVERAGE(Table2[WAvgSD]),_xlfn.STDEV.P(Table2[WAvgSD]),TRUE)</f>
        <v>0.37153652438876233</v>
      </c>
    </row>
    <row r="17" spans="1:6" x14ac:dyDescent="0.35">
      <c r="A17" s="23">
        <v>0</v>
      </c>
      <c r="B17" s="27">
        <f t="shared" si="0"/>
        <v>0</v>
      </c>
      <c r="C17" s="27">
        <f>(FREQUENCY('5 Stats 2015'!$N$5:$N$496,B17)-FREQUENCY('5 Stats 2015'!$N$5:$N$496,B16))/$B$4</f>
        <v>0.12804878048780488</v>
      </c>
      <c r="D17" s="27">
        <f>_xlfn.NORM.DIST(B17,AVERAGE(Table2[WAvgSD]),_xlfn.STDEV.P(Table2[WAvgSD]),FALSE)</f>
        <v>0.52307167345976291</v>
      </c>
      <c r="E17" s="27">
        <f>FREQUENCY('5 Stats 2015'!$N$5:$N$496,B17)/$B$4</f>
        <v>0.56300813008130079</v>
      </c>
      <c r="F17" s="27">
        <f>_xlfn.NORM.DIST(B17,AVERAGE(Table2[WAvgSD]),_xlfn.STDEV.P(Table2[WAvgSD]),TRUE)</f>
        <v>0.5</v>
      </c>
    </row>
    <row r="18" spans="1:6" x14ac:dyDescent="0.35">
      <c r="A18" s="23">
        <v>1</v>
      </c>
      <c r="B18" s="27">
        <f t="shared" si="0"/>
        <v>0.25</v>
      </c>
      <c r="C18" s="27">
        <f>(FREQUENCY('5 Stats 2015'!$N$5:$N$496,B18)-FREQUENCY('5 Stats 2015'!$N$5:$N$496,B17))/$B$4</f>
        <v>0.11585365853658537</v>
      </c>
      <c r="D18" s="27">
        <f>_xlfn.NORM.DIST(B18,AVERAGE(Table2[WAvgSD]),_xlfn.STDEV.P(Table2[WAvgSD]),FALSE)</f>
        <v>0.49571267898543725</v>
      </c>
      <c r="E18" s="27">
        <f>FREQUENCY('5 Stats 2015'!$N$5:$N$496,B18)/$B$4</f>
        <v>0.67886178861788615</v>
      </c>
      <c r="F18" s="27">
        <f>_xlfn.NORM.DIST(B18,AVERAGE(Table2[WAvgSD]),_xlfn.STDEV.P(Table2[WAvgSD]),TRUE)</f>
        <v>0.62846347561123772</v>
      </c>
    </row>
    <row r="19" spans="1:6" x14ac:dyDescent="0.35">
      <c r="A19" s="23">
        <v>2</v>
      </c>
      <c r="B19" s="27">
        <f t="shared" si="0"/>
        <v>0.5</v>
      </c>
      <c r="C19" s="27">
        <f>(FREQUENCY('5 Stats 2015'!$N$5:$N$496,B19)-FREQUENCY('5 Stats 2015'!$N$5:$N$496,B18))/$B$4</f>
        <v>9.3495934959349589E-2</v>
      </c>
      <c r="D19" s="27">
        <f>_xlfn.NORM.DIST(B19,AVERAGE(Table2[WAvgSD]),_xlfn.STDEV.P(Table2[WAvgSD]),FALSE)</f>
        <v>0.42192620864020353</v>
      </c>
      <c r="E19" s="27">
        <f>FREQUENCY('5 Stats 2015'!$N$5:$N$496,B19)/$B$4</f>
        <v>0.77235772357723576</v>
      </c>
      <c r="F19" s="27">
        <f>_xlfn.NORM.DIST(B19,AVERAGE(Table2[WAvgSD]),_xlfn.STDEV.P(Table2[WAvgSD]),TRUE)</f>
        <v>0.74395058836470929</v>
      </c>
    </row>
    <row r="20" spans="1:6" x14ac:dyDescent="0.35">
      <c r="A20" s="23">
        <v>3</v>
      </c>
      <c r="B20" s="27">
        <f t="shared" si="0"/>
        <v>0.75</v>
      </c>
      <c r="C20" s="27">
        <f>(FREQUENCY('5 Stats 2015'!$N$5:$N$496,B20)-FREQUENCY('5 Stats 2015'!$N$5:$N$496,B19))/$B$4</f>
        <v>5.894308943089431E-2</v>
      </c>
      <c r="D20" s="27">
        <f>_xlfn.NORM.DIST(B20,AVERAGE(Table2[WAvgSD]),_xlfn.STDEV.P(Table2[WAvgSD]),FALSE)</f>
        <v>0.32253780778595004</v>
      </c>
      <c r="E20" s="27">
        <f>FREQUENCY('5 Stats 2015'!$N$5:$N$496,B20)/$B$4</f>
        <v>0.83130081300813008</v>
      </c>
      <c r="F20" s="27">
        <f>_xlfn.NORM.DIST(B20,AVERAGE(Table2[WAvgSD]),_xlfn.STDEV.P(Table2[WAvgSD]),TRUE)</f>
        <v>0.83728477762813736</v>
      </c>
    </row>
    <row r="21" spans="1:6" x14ac:dyDescent="0.35">
      <c r="A21" s="23">
        <v>4</v>
      </c>
      <c r="B21" s="27">
        <f t="shared" si="0"/>
        <v>1</v>
      </c>
      <c r="C21" s="27">
        <f>(FREQUENCY('5 Stats 2015'!$N$5:$N$496,B21)-FREQUENCY('5 Stats 2015'!$N$5:$N$496,B20))/$B$4</f>
        <v>4.4715447154471545E-2</v>
      </c>
      <c r="D21" s="27">
        <f>_xlfn.NORM.DIST(B21,AVERAGE(Table2[WAvgSD]),_xlfn.STDEV.P(Table2[WAvgSD]),FALSE)</f>
        <v>0.22144322984280304</v>
      </c>
      <c r="E21" s="27">
        <f>FREQUENCY('5 Stats 2015'!$N$5:$N$496,B21)/$B$4</f>
        <v>0.87601626016260159</v>
      </c>
      <c r="F21" s="27">
        <f>_xlfn.NORM.DIST(B21,AVERAGE(Table2[WAvgSD]),_xlfn.STDEV.P(Table2[WAvgSD]),TRUE)</f>
        <v>0.90509582052662996</v>
      </c>
    </row>
    <row r="22" spans="1:6" x14ac:dyDescent="0.35">
      <c r="A22" s="23">
        <v>5</v>
      </c>
      <c r="B22" s="27">
        <f t="shared" si="0"/>
        <v>1.25</v>
      </c>
      <c r="C22" s="27">
        <f>(FREQUENCY('5 Stats 2015'!$N$5:$N$496,B22)-FREQUENCY('5 Stats 2015'!$N$5:$N$496,B21))/$B$4</f>
        <v>4.6747967479674794E-2</v>
      </c>
      <c r="D22" s="27">
        <f>_xlfn.NORM.DIST(B22,AVERAGE(Table2[WAvgSD]),_xlfn.STDEV.P(Table2[WAvgSD]),FALSE)</f>
        <v>0.13654689696751898</v>
      </c>
      <c r="E22" s="27">
        <f>FREQUENCY('5 Stats 2015'!$N$5:$N$496,B22)/$B$4</f>
        <v>0.92276422764227639</v>
      </c>
      <c r="F22" s="27">
        <f>_xlfn.NORM.DIST(B22,AVERAGE(Table2[WAvgSD]),_xlfn.STDEV.P(Table2[WAvgSD]),TRUE)</f>
        <v>0.94938637294597228</v>
      </c>
    </row>
    <row r="23" spans="1:6" x14ac:dyDescent="0.35">
      <c r="A23" s="23">
        <v>6</v>
      </c>
      <c r="B23" s="27">
        <f t="shared" si="0"/>
        <v>1.5</v>
      </c>
      <c r="C23" s="27">
        <f>(FREQUENCY('5 Stats 2015'!$N$5:$N$496,B23)-FREQUENCY('5 Stats 2015'!$N$5:$N$496,B22))/$B$4</f>
        <v>3.6585365853658534E-2</v>
      </c>
      <c r="D23" s="27">
        <f>_xlfn.NORM.DIST(B23,AVERAGE(Table2[WAvgSD]),_xlfn.STDEV.P(Table2[WAvgSD]),FALSE)</f>
        <v>7.5620390193858633E-2</v>
      </c>
      <c r="E23" s="27">
        <f>FREQUENCY('5 Stats 2015'!$N$5:$N$496,B23)/$B$4</f>
        <v>0.95934959349593496</v>
      </c>
      <c r="F23" s="27">
        <f>_xlfn.NORM.DIST(B23,AVERAGE(Table2[WAvgSD]),_xlfn.STDEV.P(Table2[WAvgSD]),TRUE)</f>
        <v>0.97539221370870544</v>
      </c>
    </row>
    <row r="24" spans="1:6" x14ac:dyDescent="0.35">
      <c r="A24" s="23">
        <v>7</v>
      </c>
      <c r="B24" s="27">
        <f t="shared" si="0"/>
        <v>1.75</v>
      </c>
      <c r="C24" s="27">
        <f>(FREQUENCY('5 Stats 2015'!$N$5:$N$496,B24)-FREQUENCY('5 Stats 2015'!$N$5:$N$496,B23))/$B$4</f>
        <v>2.4390243902439025E-2</v>
      </c>
      <c r="D24" s="27">
        <f>_xlfn.NORM.DIST(B24,AVERAGE(Table2[WAvgSD]),_xlfn.STDEV.P(Table2[WAvgSD]),FALSE)</f>
        <v>3.7612624937531598E-2</v>
      </c>
      <c r="E24" s="27">
        <f>FREQUENCY('5 Stats 2015'!$N$5:$N$496,B24)/$B$4</f>
        <v>0.98373983739837401</v>
      </c>
      <c r="F24" s="27">
        <f>_xlfn.NORM.DIST(B24,AVERAGE(Table2[WAvgSD]),_xlfn.STDEV.P(Table2[WAvgSD]),TRUE)</f>
        <v>0.98911927261459454</v>
      </c>
    </row>
    <row r="25" spans="1:6" x14ac:dyDescent="0.35">
      <c r="A25" s="23">
        <v>8</v>
      </c>
      <c r="B25" s="27">
        <f t="shared" si="0"/>
        <v>2</v>
      </c>
      <c r="C25" s="27">
        <f>(FREQUENCY('5 Stats 2015'!$N$5:$N$496,B25)-FREQUENCY('5 Stats 2015'!$N$5:$N$496,B24))/$B$4</f>
        <v>2.0325203252032522E-3</v>
      </c>
      <c r="D25" s="27">
        <f>_xlfn.NORM.DIST(B25,AVERAGE(Table2[WAvgSD]),_xlfn.STDEV.P(Table2[WAvgSD]),FALSE)</f>
        <v>1.6802195106406858E-2</v>
      </c>
      <c r="E25" s="27">
        <f>FREQUENCY('5 Stats 2015'!$N$5:$N$496,B25)/$B$4</f>
        <v>0.98577235772357719</v>
      </c>
      <c r="F25" s="27">
        <f>_xlfn.NORM.DIST(B25,AVERAGE(Table2[WAvgSD]),_xlfn.STDEV.P(Table2[WAvgSD]),TRUE)</f>
        <v>0.99563297814973739</v>
      </c>
    </row>
    <row r="26" spans="1:6" x14ac:dyDescent="0.35">
      <c r="A26" s="23">
        <v>9</v>
      </c>
      <c r="B26" s="27">
        <f t="shared" si="0"/>
        <v>2.25</v>
      </c>
      <c r="C26" s="27">
        <f>(FREQUENCY('5 Stats 2015'!$N$5:$N$496,B26)-FREQUENCY('5 Stats 2015'!$N$5:$N$496,B25))/$B$4</f>
        <v>6.0975609756097563E-3</v>
      </c>
      <c r="D26" s="27">
        <f>_xlfn.NORM.DIST(B26,AVERAGE(Table2[WAvgSD]),_xlfn.STDEV.P(Table2[WAvgSD]),FALSE)</f>
        <v>6.7411820260183161E-3</v>
      </c>
      <c r="E26" s="27">
        <f>FREQUENCY('5 Stats 2015'!$N$5:$N$496,B26)/$B$4</f>
        <v>0.99186991869918695</v>
      </c>
      <c r="F26" s="27">
        <f>_xlfn.NORM.DIST(B26,AVERAGE(Table2[WAvgSD]),_xlfn.STDEV.P(Table2[WAvgSD]),TRUE)</f>
        <v>0.99841153685307926</v>
      </c>
    </row>
    <row r="27" spans="1:6" x14ac:dyDescent="0.35">
      <c r="A27" s="23">
        <v>10</v>
      </c>
      <c r="B27" s="27">
        <f t="shared" si="0"/>
        <v>2.5</v>
      </c>
      <c r="C27" s="27">
        <f>(FREQUENCY('5 Stats 2015'!$N$5:$N$496,B27)-FREQUENCY('5 Stats 2015'!$N$5:$N$496,B26))/$B$4</f>
        <v>2.0325203252032522E-3</v>
      </c>
      <c r="D27" s="27">
        <f>_xlfn.NORM.DIST(B27,AVERAGE(Table2[WAvgSD]),_xlfn.STDEV.P(Table2[WAvgSD]),FALSE)</f>
        <v>2.4290907241368113E-3</v>
      </c>
      <c r="E27" s="27">
        <f>FREQUENCY('5 Stats 2015'!$N$5:$N$496,B27)/$B$4</f>
        <v>0.99390243902439024</v>
      </c>
      <c r="F27" s="27">
        <f>_xlfn.NORM.DIST(B27,AVERAGE(Table2[WAvgSD]),_xlfn.STDEV.P(Table2[WAvgSD]),TRUE)</f>
        <v>0.99947702411039763</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4"/>
  <sheetViews>
    <sheetView topLeftCell="K4" workbookViewId="0">
      <selection activeCell="A24" sqref="A3:A24"/>
    </sheetView>
  </sheetViews>
  <sheetFormatPr defaultColWidth="9" defaultRowHeight="16" x14ac:dyDescent="0.35"/>
  <cols>
    <col min="1" max="1" width="5.58203125" style="29" bestFit="1" customWidth="1"/>
    <col min="2" max="2" width="12.83203125" style="29" bestFit="1" customWidth="1"/>
    <col min="3" max="3" width="11.5" style="29" bestFit="1" customWidth="1"/>
    <col min="4" max="4" width="12.83203125" style="29" bestFit="1" customWidth="1"/>
    <col min="5" max="5" width="11.5" style="29" bestFit="1" customWidth="1"/>
    <col min="6" max="16384" width="9" style="29"/>
  </cols>
  <sheetData>
    <row r="2" spans="1:7" x14ac:dyDescent="0.35">
      <c r="B2" s="37">
        <v>2014</v>
      </c>
      <c r="C2" s="37"/>
      <c r="D2" s="37">
        <v>2015</v>
      </c>
      <c r="E2" s="37"/>
    </row>
    <row r="3" spans="1:7" x14ac:dyDescent="0.35">
      <c r="A3" s="30" t="s">
        <v>553</v>
      </c>
      <c r="B3" s="30" t="s">
        <v>1914</v>
      </c>
      <c r="C3" s="30" t="s">
        <v>1915</v>
      </c>
      <c r="D3" s="30" t="s">
        <v>1916</v>
      </c>
      <c r="E3" s="30" t="s">
        <v>1917</v>
      </c>
      <c r="F3" s="29" t="s">
        <v>1930</v>
      </c>
      <c r="G3" s="29" t="s">
        <v>1931</v>
      </c>
    </row>
    <row r="4" spans="1:7" x14ac:dyDescent="0.35">
      <c r="A4" s="31">
        <v>-2.5</v>
      </c>
      <c r="B4" s="31">
        <v>0</v>
      </c>
      <c r="C4" s="31">
        <v>2.5945341542001638E-3</v>
      </c>
      <c r="D4" s="31">
        <v>0</v>
      </c>
      <c r="E4" s="31">
        <v>2.4290907241368044E-3</v>
      </c>
      <c r="F4" s="31">
        <f>D4-B4</f>
        <v>0</v>
      </c>
      <c r="G4" s="31">
        <f>E4-C4</f>
        <v>-1.6544343006335942E-4</v>
      </c>
    </row>
    <row r="5" spans="1:7" x14ac:dyDescent="0.35">
      <c r="A5" s="31">
        <v>-2.25</v>
      </c>
      <c r="B5" s="31">
        <v>0</v>
      </c>
      <c r="C5" s="31">
        <v>7.1015405853390003E-3</v>
      </c>
      <c r="D5" s="31">
        <v>0</v>
      </c>
      <c r="E5" s="31">
        <v>6.74118202601831E-3</v>
      </c>
      <c r="F5" s="31">
        <f t="shared" ref="F5:F24" si="0">D5-B5</f>
        <v>0</v>
      </c>
      <c r="G5" s="31">
        <f t="shared" ref="G5:G24" si="1">E5-C5</f>
        <v>-3.6035855932069032E-4</v>
      </c>
    </row>
    <row r="6" spans="1:7" x14ac:dyDescent="0.35">
      <c r="A6" s="31">
        <v>-2</v>
      </c>
      <c r="B6" s="31">
        <v>0</v>
      </c>
      <c r="C6" s="31">
        <v>1.7482957164849398E-2</v>
      </c>
      <c r="D6" s="31">
        <v>0</v>
      </c>
      <c r="E6" s="31">
        <v>1.6802195106406837E-2</v>
      </c>
      <c r="F6" s="31">
        <f t="shared" si="0"/>
        <v>0</v>
      </c>
      <c r="G6" s="31">
        <f t="shared" si="1"/>
        <v>-6.8076205844256124E-4</v>
      </c>
    </row>
    <row r="7" spans="1:7" x14ac:dyDescent="0.35">
      <c r="A7" s="31">
        <v>-1.75</v>
      </c>
      <c r="B7" s="31">
        <v>0</v>
      </c>
      <c r="C7" s="31">
        <v>3.8712066258499579E-2</v>
      </c>
      <c r="D7" s="31">
        <v>0</v>
      </c>
      <c r="E7" s="31">
        <v>3.761262493753155E-2</v>
      </c>
      <c r="F7" s="31">
        <f t="shared" si="0"/>
        <v>0</v>
      </c>
      <c r="G7" s="31">
        <f t="shared" si="1"/>
        <v>-1.0994413209680295E-3</v>
      </c>
    </row>
    <row r="8" spans="1:7" x14ac:dyDescent="0.35">
      <c r="A8" s="31">
        <v>-1.5</v>
      </c>
      <c r="B8" s="31">
        <v>0</v>
      </c>
      <c r="C8" s="31">
        <v>7.7098681343507697E-2</v>
      </c>
      <c r="D8" s="31">
        <v>0</v>
      </c>
      <c r="E8" s="31">
        <v>7.5620390193858592E-2</v>
      </c>
      <c r="F8" s="31">
        <f t="shared" si="0"/>
        <v>0</v>
      </c>
      <c r="G8" s="31">
        <f t="shared" si="1"/>
        <v>-1.4782911496491052E-3</v>
      </c>
    </row>
    <row r="9" spans="1:7" x14ac:dyDescent="0.35">
      <c r="A9" s="31">
        <v>-1.25</v>
      </c>
      <c r="B9" s="31">
        <v>0</v>
      </c>
      <c r="C9" s="31">
        <v>0.13810731648017438</v>
      </c>
      <c r="D9" s="31">
        <v>2.0325203252032522E-3</v>
      </c>
      <c r="E9" s="31">
        <v>0.13654689696751887</v>
      </c>
      <c r="F9" s="31">
        <f t="shared" si="0"/>
        <v>2.0325203252032522E-3</v>
      </c>
      <c r="G9" s="31">
        <f t="shared" si="1"/>
        <v>-1.5604195126555087E-3</v>
      </c>
    </row>
    <row r="10" spans="1:7" x14ac:dyDescent="0.35">
      <c r="A10" s="31">
        <v>-1</v>
      </c>
      <c r="B10" s="31">
        <v>5.1867219917012451E-2</v>
      </c>
      <c r="C10" s="31">
        <v>0.22251308862705768</v>
      </c>
      <c r="D10" s="31">
        <v>5.894308943089431E-2</v>
      </c>
      <c r="E10" s="31">
        <v>0.22144322984280299</v>
      </c>
      <c r="F10" s="31">
        <f t="shared" si="0"/>
        <v>7.0758695138818592E-3</v>
      </c>
      <c r="G10" s="31">
        <f t="shared" si="1"/>
        <v>-1.0698587842546958E-3</v>
      </c>
    </row>
    <row r="11" spans="1:7" x14ac:dyDescent="0.35">
      <c r="A11" s="31">
        <v>-0.75</v>
      </c>
      <c r="B11" s="31">
        <v>0.12448132780082988</v>
      </c>
      <c r="C11" s="31">
        <v>0.32245088721885845</v>
      </c>
      <c r="D11" s="31">
        <v>0.10975609756097561</v>
      </c>
      <c r="E11" s="31">
        <v>0.32253780778594993</v>
      </c>
      <c r="F11" s="31">
        <f t="shared" si="0"/>
        <v>-1.4725230239854267E-2</v>
      </c>
      <c r="G11" s="31">
        <f t="shared" si="1"/>
        <v>8.692056709147522E-5</v>
      </c>
    </row>
    <row r="12" spans="1:7" x14ac:dyDescent="0.35">
      <c r="A12" s="31">
        <v>-0.5</v>
      </c>
      <c r="B12" s="31">
        <v>0.13692946058091288</v>
      </c>
      <c r="C12" s="31">
        <v>0.42028194090372045</v>
      </c>
      <c r="D12" s="31">
        <v>0.10365853658536585</v>
      </c>
      <c r="E12" s="31">
        <v>0.42192620864020347</v>
      </c>
      <c r="F12" s="31">
        <f t="shared" si="0"/>
        <v>-3.3270923995547028E-2</v>
      </c>
      <c r="G12" s="31">
        <f t="shared" si="1"/>
        <v>1.6442677364830183E-3</v>
      </c>
    </row>
    <row r="13" spans="1:7" x14ac:dyDescent="0.35">
      <c r="A13" s="31">
        <v>-0.25</v>
      </c>
      <c r="B13" s="31">
        <v>0.12863070539419086</v>
      </c>
      <c r="C13" s="31">
        <v>0.49270505836580808</v>
      </c>
      <c r="D13" s="31">
        <v>0.16056910569105692</v>
      </c>
      <c r="E13" s="31">
        <v>0.49571267898543714</v>
      </c>
      <c r="F13" s="31">
        <f t="shared" si="0"/>
        <v>3.1938400296866065E-2</v>
      </c>
      <c r="G13" s="31">
        <f t="shared" si="1"/>
        <v>3.0076206196290589E-3</v>
      </c>
    </row>
    <row r="14" spans="1:7" x14ac:dyDescent="0.35">
      <c r="A14" s="31">
        <v>0</v>
      </c>
      <c r="B14" s="31">
        <v>0.1078838174273859</v>
      </c>
      <c r="C14" s="31">
        <v>0.51952021568606066</v>
      </c>
      <c r="D14" s="31">
        <v>0.12804878048780488</v>
      </c>
      <c r="E14" s="31">
        <v>0.52307167345976291</v>
      </c>
      <c r="F14" s="31">
        <f t="shared" si="0"/>
        <v>2.0164963060418983E-2</v>
      </c>
      <c r="G14" s="31">
        <f t="shared" si="1"/>
        <v>3.551457773702249E-3</v>
      </c>
    </row>
    <row r="15" spans="1:7" x14ac:dyDescent="0.35">
      <c r="A15" s="31">
        <v>0.25</v>
      </c>
      <c r="B15" s="31">
        <v>0.1037344398340249</v>
      </c>
      <c r="C15" s="31">
        <v>0.49270505836580825</v>
      </c>
      <c r="D15" s="31">
        <v>0.11585365853658537</v>
      </c>
      <c r="E15" s="31">
        <v>0.49571267898543731</v>
      </c>
      <c r="F15" s="31">
        <f t="shared" si="0"/>
        <v>1.2119218702560469E-2</v>
      </c>
      <c r="G15" s="31">
        <f t="shared" si="1"/>
        <v>3.0076206196290589E-3</v>
      </c>
    </row>
    <row r="16" spans="1:7" x14ac:dyDescent="0.35">
      <c r="A16" s="31">
        <v>0.5</v>
      </c>
      <c r="B16" s="31">
        <v>9.9585062240663894E-2</v>
      </c>
      <c r="C16" s="31">
        <v>0.42028194090372067</v>
      </c>
      <c r="D16" s="31">
        <v>9.3495934959349589E-2</v>
      </c>
      <c r="E16" s="31">
        <v>0.42192620864020364</v>
      </c>
      <c r="F16" s="31">
        <f t="shared" si="0"/>
        <v>-6.0891272813143049E-3</v>
      </c>
      <c r="G16" s="31">
        <f t="shared" si="1"/>
        <v>1.6442677364829628E-3</v>
      </c>
    </row>
    <row r="17" spans="1:7" x14ac:dyDescent="0.35">
      <c r="A17" s="31">
        <v>0.75</v>
      </c>
      <c r="B17" s="31">
        <v>8.7136929460580909E-2</v>
      </c>
      <c r="C17" s="31">
        <v>0.32245088721885867</v>
      </c>
      <c r="D17" s="31">
        <v>5.894308943089431E-2</v>
      </c>
      <c r="E17" s="31">
        <v>0.3225378077859502</v>
      </c>
      <c r="F17" s="31">
        <f t="shared" si="0"/>
        <v>-2.8193840029686598E-2</v>
      </c>
      <c r="G17" s="31">
        <f t="shared" si="1"/>
        <v>8.6920567091530732E-5</v>
      </c>
    </row>
    <row r="18" spans="1:7" x14ac:dyDescent="0.35">
      <c r="A18" s="31">
        <v>1</v>
      </c>
      <c r="B18" s="31">
        <v>4.1493775933609957E-2</v>
      </c>
      <c r="C18" s="31">
        <v>0.22251308862705796</v>
      </c>
      <c r="D18" s="31">
        <v>4.4715447154471545E-2</v>
      </c>
      <c r="E18" s="31">
        <v>0.22144322984280315</v>
      </c>
      <c r="F18" s="31">
        <f t="shared" si="0"/>
        <v>3.2216712208615883E-3</v>
      </c>
      <c r="G18" s="31">
        <f t="shared" si="1"/>
        <v>-1.0698587842548068E-3</v>
      </c>
    </row>
    <row r="19" spans="1:7" x14ac:dyDescent="0.35">
      <c r="A19" s="31">
        <v>1.25</v>
      </c>
      <c r="B19" s="31">
        <v>3.7344398340248962E-2</v>
      </c>
      <c r="C19" s="31">
        <v>0.13810731648017466</v>
      </c>
      <c r="D19" s="31">
        <v>4.6747967479674794E-2</v>
      </c>
      <c r="E19" s="31">
        <v>0.13654689696751904</v>
      </c>
      <c r="F19" s="31">
        <f t="shared" si="0"/>
        <v>9.4035691394258325E-3</v>
      </c>
      <c r="G19" s="31">
        <f t="shared" si="1"/>
        <v>-1.5604195126556197E-3</v>
      </c>
    </row>
    <row r="20" spans="1:7" x14ac:dyDescent="0.35">
      <c r="A20" s="31">
        <v>1.5</v>
      </c>
      <c r="B20" s="31">
        <v>3.3195020746887967E-2</v>
      </c>
      <c r="C20" s="31">
        <v>7.7098681343507863E-2</v>
      </c>
      <c r="D20" s="31">
        <v>3.6585365853658534E-2</v>
      </c>
      <c r="E20" s="31">
        <v>7.5620390193858675E-2</v>
      </c>
      <c r="F20" s="31">
        <f t="shared" si="0"/>
        <v>3.3903451067705676E-3</v>
      </c>
      <c r="G20" s="31">
        <f t="shared" si="1"/>
        <v>-1.4782911496491885E-3</v>
      </c>
    </row>
    <row r="21" spans="1:7" x14ac:dyDescent="0.35">
      <c r="A21" s="31">
        <v>1.75</v>
      </c>
      <c r="B21" s="31">
        <v>1.6597510373443983E-2</v>
      </c>
      <c r="C21" s="31">
        <v>3.8712066258499662E-2</v>
      </c>
      <c r="D21" s="31">
        <v>2.4390243902439025E-2</v>
      </c>
      <c r="E21" s="31">
        <v>3.7612624937531598E-2</v>
      </c>
      <c r="F21" s="31">
        <f t="shared" si="0"/>
        <v>7.7927335289950418E-3</v>
      </c>
      <c r="G21" s="31">
        <f t="shared" si="1"/>
        <v>-1.0994413209680642E-3</v>
      </c>
    </row>
    <row r="22" spans="1:7" x14ac:dyDescent="0.35">
      <c r="A22" s="31">
        <v>2</v>
      </c>
      <c r="B22" s="31">
        <v>1.8672199170124481E-2</v>
      </c>
      <c r="C22" s="31">
        <v>1.7482957164849461E-2</v>
      </c>
      <c r="D22" s="31">
        <v>2.0325203252032522E-3</v>
      </c>
      <c r="E22" s="31">
        <v>1.6802195106406879E-2</v>
      </c>
      <c r="F22" s="31">
        <f t="shared" si="0"/>
        <v>-1.6639678844921228E-2</v>
      </c>
      <c r="G22" s="31">
        <f t="shared" si="1"/>
        <v>-6.8076205844258206E-4</v>
      </c>
    </row>
    <row r="23" spans="1:7" x14ac:dyDescent="0.35">
      <c r="A23" s="31">
        <v>2.25</v>
      </c>
      <c r="B23" s="31">
        <v>1.0373443983402489E-2</v>
      </c>
      <c r="C23" s="31">
        <v>7.1015405853390194E-3</v>
      </c>
      <c r="D23" s="31">
        <v>6.0975609756097563E-3</v>
      </c>
      <c r="E23" s="31">
        <v>6.7411820260183282E-3</v>
      </c>
      <c r="F23" s="31">
        <f t="shared" si="0"/>
        <v>-4.2758830077927329E-3</v>
      </c>
      <c r="G23" s="31">
        <f t="shared" si="1"/>
        <v>-3.6035855932069118E-4</v>
      </c>
    </row>
    <row r="24" spans="1:7" x14ac:dyDescent="0.35">
      <c r="A24" s="31">
        <v>2.5</v>
      </c>
      <c r="B24" s="31">
        <v>2.0746887966804979E-3</v>
      </c>
      <c r="C24" s="31">
        <v>2.5945341542001725E-3</v>
      </c>
      <c r="D24" s="31">
        <v>2.0325203252032522E-3</v>
      </c>
      <c r="E24" s="31">
        <v>2.4290907241368152E-3</v>
      </c>
      <c r="F24" s="31">
        <f t="shared" si="0"/>
        <v>-4.216847147724568E-5</v>
      </c>
      <c r="G24" s="31">
        <f t="shared" si="1"/>
        <v>-1.6544343006335725E-4</v>
      </c>
    </row>
  </sheetData>
  <mergeCells count="2">
    <mergeCell ref="B2:C2"/>
    <mergeCell ref="D2:E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Clean 2014</vt:lpstr>
      <vt:lpstr>5 Stats 2014</vt:lpstr>
      <vt:lpstr>Overall Dist 2014</vt:lpstr>
      <vt:lpstr>Points 2014</vt:lpstr>
      <vt:lpstr>Assists 2014</vt:lpstr>
      <vt:lpstr>Clean 2015</vt:lpstr>
      <vt:lpstr>5 Stats 2015</vt:lpstr>
      <vt:lpstr>Overall Dist 2015</vt:lpstr>
      <vt:lpstr>2014 vs 2015</vt:lpstr>
      <vt:lpstr>Total Points 2015</vt:lpstr>
      <vt:lpstr>'Clean 2014'!ExternalData_1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AppState User</dc:creator>
  <cp:keywords/>
  <dc:description/>
  <cp:lastModifiedBy>Nathan Greene</cp:lastModifiedBy>
  <cp:revision/>
  <dcterms:created xsi:type="dcterms:W3CDTF">2014-12-01T15:01:30Z</dcterms:created>
  <dcterms:modified xsi:type="dcterms:W3CDTF">2017-08-12T16:59:37Z</dcterms:modified>
</cp:coreProperties>
</file>