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than\OneDrive\Math &amp; Computing\NBA Analysis\"/>
    </mc:Choice>
  </mc:AlternateContent>
  <bookViews>
    <workbookView xWindow="0" yWindow="0" windowWidth="28800" windowHeight="12840"/>
  </bookViews>
  <sheets>
    <sheet name="2016-2017" sheetId="3" r:id="rId1"/>
    <sheet name="5Stats" sheetId="4" r:id="rId2"/>
    <sheet name="PTS" sheetId="5" r:id="rId3"/>
    <sheet name="AST" sheetId="6" r:id="rId4"/>
    <sheet name="STL" sheetId="7" r:id="rId5"/>
    <sheet name="BLK" sheetId="8" r:id="rId6"/>
    <sheet name="REB" sheetId="9" r:id="rId7"/>
    <sheet name="k-Means" sheetId="10" r:id="rId8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G5" i="4" l="1"/>
  <c r="H11" i="10" s="1"/>
  <c r="G6" i="4"/>
  <c r="H12" i="10" s="1"/>
  <c r="G50" i="4"/>
  <c r="H56" i="10" s="1"/>
  <c r="G9" i="4"/>
  <c r="H15" i="10" s="1"/>
  <c r="G34" i="4"/>
  <c r="H40" i="10" s="1"/>
  <c r="G33" i="4"/>
  <c r="H39" i="10" s="1"/>
  <c r="G7" i="4"/>
  <c r="H13" i="10" s="1"/>
  <c r="G8" i="4"/>
  <c r="H14" i="10" s="1"/>
  <c r="G23" i="4"/>
  <c r="H29" i="10" s="1"/>
  <c r="G19" i="4"/>
  <c r="H25" i="10" s="1"/>
  <c r="G43" i="4"/>
  <c r="H49" i="10" s="1"/>
  <c r="G13" i="4"/>
  <c r="H19" i="10" s="1"/>
  <c r="G18" i="4"/>
  <c r="H24" i="10" s="1"/>
  <c r="G15" i="4"/>
  <c r="H21" i="10" s="1"/>
  <c r="G25" i="4"/>
  <c r="H31" i="10" s="1"/>
  <c r="G73" i="4"/>
  <c r="H79" i="10" s="1"/>
  <c r="G42" i="4"/>
  <c r="H48" i="10" s="1"/>
  <c r="G10" i="4"/>
  <c r="H16" i="10" s="1"/>
  <c r="G72" i="4"/>
  <c r="H78" i="10" s="1"/>
  <c r="G74" i="4"/>
  <c r="H80" i="10" s="1"/>
  <c r="G12" i="4"/>
  <c r="H18" i="10" s="1"/>
  <c r="G54" i="4"/>
  <c r="H60" i="10" s="1"/>
  <c r="G26" i="4"/>
  <c r="H32" i="10" s="1"/>
  <c r="G100" i="4"/>
  <c r="H106" i="10" s="1"/>
  <c r="G87" i="4"/>
  <c r="H93" i="10" s="1"/>
  <c r="G47" i="4"/>
  <c r="H53" i="10" s="1"/>
  <c r="G27" i="4"/>
  <c r="H33" i="10" s="1"/>
  <c r="G31" i="4"/>
  <c r="H37" i="10" s="1"/>
  <c r="G88" i="4"/>
  <c r="H94" i="10" s="1"/>
  <c r="G40" i="4"/>
  <c r="H46" i="10" s="1"/>
  <c r="G44" i="4"/>
  <c r="H50" i="10" s="1"/>
  <c r="G38" i="4"/>
  <c r="H44" i="10" s="1"/>
  <c r="G92" i="4"/>
  <c r="H98" i="10" s="1"/>
  <c r="G21" i="4"/>
  <c r="H27" i="10" s="1"/>
  <c r="G51" i="4"/>
  <c r="H57" i="10" s="1"/>
  <c r="G99" i="4"/>
  <c r="H105" i="10" s="1"/>
  <c r="G63" i="4"/>
  <c r="H69" i="10" s="1"/>
  <c r="G16" i="4"/>
  <c r="H22" i="10" s="1"/>
  <c r="G30" i="4"/>
  <c r="H36" i="10" s="1"/>
  <c r="G90" i="4"/>
  <c r="H96" i="10" s="1"/>
  <c r="G71" i="4"/>
  <c r="H77" i="10" s="1"/>
  <c r="G113" i="4"/>
  <c r="H119" i="10" s="1"/>
  <c r="G68" i="4"/>
  <c r="H74" i="10" s="1"/>
  <c r="G105" i="4"/>
  <c r="H111" i="10" s="1"/>
  <c r="G17" i="4"/>
  <c r="H23" i="10" s="1"/>
  <c r="G24" i="4"/>
  <c r="H30" i="10" s="1"/>
  <c r="G146" i="4"/>
  <c r="H152" i="10" s="1"/>
  <c r="G106" i="4"/>
  <c r="H112" i="10" s="1"/>
  <c r="G81" i="4"/>
  <c r="H87" i="10" s="1"/>
  <c r="G78" i="4"/>
  <c r="H84" i="10" s="1"/>
  <c r="G60" i="4"/>
  <c r="H66" i="10" s="1"/>
  <c r="G36" i="4"/>
  <c r="H42" i="10" s="1"/>
  <c r="G39" i="4"/>
  <c r="H45" i="10" s="1"/>
  <c r="G35" i="4"/>
  <c r="H41" i="10" s="1"/>
  <c r="G172" i="4"/>
  <c r="H178" i="10" s="1"/>
  <c r="G102" i="4"/>
  <c r="H108" i="10" s="1"/>
  <c r="G115" i="4"/>
  <c r="H121" i="10" s="1"/>
  <c r="G28" i="4"/>
  <c r="H34" i="10" s="1"/>
  <c r="G66" i="4"/>
  <c r="H72" i="10" s="1"/>
  <c r="G148" i="4"/>
  <c r="H154" i="10" s="1"/>
  <c r="G98" i="4"/>
  <c r="H104" i="10" s="1"/>
  <c r="G110" i="4"/>
  <c r="H116" i="10" s="1"/>
  <c r="G70" i="4"/>
  <c r="H76" i="10" s="1"/>
  <c r="G29" i="4"/>
  <c r="H35" i="10" s="1"/>
  <c r="G46" i="4"/>
  <c r="H52" i="10" s="1"/>
  <c r="G119" i="4"/>
  <c r="H125" i="10" s="1"/>
  <c r="G67" i="4"/>
  <c r="H73" i="10" s="1"/>
  <c r="G77" i="4"/>
  <c r="H83" i="10" s="1"/>
  <c r="G108" i="4"/>
  <c r="H114" i="10" s="1"/>
  <c r="G173" i="4"/>
  <c r="H179" i="10" s="1"/>
  <c r="G96" i="4"/>
  <c r="H102" i="10" s="1"/>
  <c r="G104" i="4"/>
  <c r="H110" i="10" s="1"/>
  <c r="G11" i="4"/>
  <c r="H17" i="10" s="1"/>
  <c r="G156" i="4"/>
  <c r="H162" i="10" s="1"/>
  <c r="G20" i="4"/>
  <c r="H26" i="10" s="1"/>
  <c r="G107" i="4"/>
  <c r="H113" i="10" s="1"/>
  <c r="G57" i="4"/>
  <c r="H63" i="10" s="1"/>
  <c r="G118" i="4"/>
  <c r="H124" i="10" s="1"/>
  <c r="G201" i="4"/>
  <c r="H207" i="10" s="1"/>
  <c r="G41" i="4"/>
  <c r="H47" i="10" s="1"/>
  <c r="G137" i="4"/>
  <c r="H143" i="10" s="1"/>
  <c r="G103" i="4"/>
  <c r="H109" i="10" s="1"/>
  <c r="G37" i="4"/>
  <c r="H43" i="10" s="1"/>
  <c r="G89" i="4"/>
  <c r="H95" i="10" s="1"/>
  <c r="G83" i="4"/>
  <c r="H89" i="10" s="1"/>
  <c r="G129" i="4"/>
  <c r="H135" i="10" s="1"/>
  <c r="G53" i="4"/>
  <c r="H59" i="10" s="1"/>
  <c r="G111" i="4"/>
  <c r="H117" i="10" s="1"/>
  <c r="G22" i="4"/>
  <c r="H28" i="10" s="1"/>
  <c r="G164" i="4"/>
  <c r="H170" i="10" s="1"/>
  <c r="G85" i="4"/>
  <c r="H91" i="10" s="1"/>
  <c r="G80" i="4"/>
  <c r="H86" i="10" s="1"/>
  <c r="G183" i="4"/>
  <c r="H189" i="10" s="1"/>
  <c r="G167" i="4"/>
  <c r="H173" i="10" s="1"/>
  <c r="G64" i="4"/>
  <c r="H70" i="10" s="1"/>
  <c r="G65" i="4"/>
  <c r="H71" i="10" s="1"/>
  <c r="G49" i="4"/>
  <c r="H55" i="10" s="1"/>
  <c r="G135" i="4"/>
  <c r="H141" i="10" s="1"/>
  <c r="G59" i="4"/>
  <c r="H65" i="10" s="1"/>
  <c r="G97" i="4"/>
  <c r="H103" i="10" s="1"/>
  <c r="G32" i="4"/>
  <c r="H38" i="10" s="1"/>
  <c r="G162" i="4"/>
  <c r="H168" i="10" s="1"/>
  <c r="G61" i="4"/>
  <c r="H67" i="10" s="1"/>
  <c r="G116" i="4"/>
  <c r="H122" i="10" s="1"/>
  <c r="G145" i="4"/>
  <c r="H151" i="10" s="1"/>
  <c r="G127" i="4"/>
  <c r="H133" i="10" s="1"/>
  <c r="G126" i="4"/>
  <c r="H132" i="10" s="1"/>
  <c r="G52" i="4"/>
  <c r="H58" i="10" s="1"/>
  <c r="G203" i="4"/>
  <c r="H209" i="10" s="1"/>
  <c r="G181" i="4"/>
  <c r="H187" i="10" s="1"/>
  <c r="G121" i="4"/>
  <c r="H127" i="10" s="1"/>
  <c r="G62" i="4"/>
  <c r="H68" i="10" s="1"/>
  <c r="G182" i="4"/>
  <c r="H188" i="10" s="1"/>
  <c r="G193" i="4"/>
  <c r="H199" i="10" s="1"/>
  <c r="G223" i="4"/>
  <c r="H229" i="10" s="1"/>
  <c r="G58" i="4"/>
  <c r="H64" i="10" s="1"/>
  <c r="G141" i="4"/>
  <c r="H147" i="10" s="1"/>
  <c r="G86" i="4"/>
  <c r="H92" i="10" s="1"/>
  <c r="G144" i="4"/>
  <c r="H150" i="10" s="1"/>
  <c r="G117" i="4"/>
  <c r="H123" i="10" s="1"/>
  <c r="G14" i="4"/>
  <c r="H20" i="10" s="1"/>
  <c r="G82" i="4"/>
  <c r="H88" i="10" s="1"/>
  <c r="G177" i="4"/>
  <c r="H183" i="10" s="1"/>
  <c r="G204" i="4"/>
  <c r="H210" i="10" s="1"/>
  <c r="G124" i="4"/>
  <c r="H130" i="10" s="1"/>
  <c r="G55" i="4"/>
  <c r="H61" i="10" s="1"/>
  <c r="G56" i="4"/>
  <c r="H62" i="10" s="1"/>
  <c r="G240" i="4"/>
  <c r="H246" i="10" s="1"/>
  <c r="G187" i="4"/>
  <c r="H193" i="10" s="1"/>
  <c r="G114" i="4"/>
  <c r="H120" i="10" s="1"/>
  <c r="G175" i="4"/>
  <c r="H181" i="10" s="1"/>
  <c r="G95" i="4"/>
  <c r="H101" i="10" s="1"/>
  <c r="G195" i="4"/>
  <c r="H201" i="10" s="1"/>
  <c r="G48" i="4"/>
  <c r="H54" i="10" s="1"/>
  <c r="G170" i="4"/>
  <c r="H176" i="10" s="1"/>
  <c r="G179" i="4"/>
  <c r="H185" i="10" s="1"/>
  <c r="G157" i="4"/>
  <c r="H163" i="10" s="1"/>
  <c r="G125" i="4"/>
  <c r="H131" i="10" s="1"/>
  <c r="G149" i="4"/>
  <c r="H155" i="10" s="1"/>
  <c r="G208" i="4"/>
  <c r="H214" i="10" s="1"/>
  <c r="G205" i="4"/>
  <c r="H211" i="10" s="1"/>
  <c r="G160" i="4"/>
  <c r="H166" i="10" s="1"/>
  <c r="G84" i="4"/>
  <c r="H90" i="10" s="1"/>
  <c r="G194" i="4"/>
  <c r="H200" i="10" s="1"/>
  <c r="G138" i="4"/>
  <c r="H144" i="10" s="1"/>
  <c r="G191" i="4"/>
  <c r="H197" i="10" s="1"/>
  <c r="G154" i="4"/>
  <c r="H160" i="10" s="1"/>
  <c r="G210" i="4"/>
  <c r="H216" i="10" s="1"/>
  <c r="G76" i="4"/>
  <c r="H82" i="10" s="1"/>
  <c r="G140" i="4"/>
  <c r="H146" i="10" s="1"/>
  <c r="G131" i="4"/>
  <c r="H137" i="10" s="1"/>
  <c r="G250" i="4"/>
  <c r="H256" i="10" s="1"/>
  <c r="G109" i="4"/>
  <c r="H115" i="10" s="1"/>
  <c r="G142" i="4"/>
  <c r="H148" i="10" s="1"/>
  <c r="G75" i="4"/>
  <c r="H81" i="10" s="1"/>
  <c r="G192" i="4"/>
  <c r="H198" i="10" s="1"/>
  <c r="G94" i="4"/>
  <c r="H100" i="10" s="1"/>
  <c r="G189" i="4"/>
  <c r="H195" i="10" s="1"/>
  <c r="G136" i="4"/>
  <c r="H142" i="10" s="1"/>
  <c r="G256" i="4"/>
  <c r="H262" i="10" s="1"/>
  <c r="G224" i="4"/>
  <c r="H230" i="10" s="1"/>
  <c r="G269" i="4"/>
  <c r="H275" i="10" s="1"/>
  <c r="G112" i="4"/>
  <c r="H118" i="10" s="1"/>
  <c r="G159" i="4"/>
  <c r="H165" i="10" s="1"/>
  <c r="G246" i="4"/>
  <c r="H252" i="10" s="1"/>
  <c r="G207" i="4"/>
  <c r="H213" i="10" s="1"/>
  <c r="G79" i="4"/>
  <c r="H85" i="10" s="1"/>
  <c r="G171" i="4"/>
  <c r="H177" i="10" s="1"/>
  <c r="G134" i="4"/>
  <c r="H140" i="10" s="1"/>
  <c r="G232" i="4"/>
  <c r="H238" i="10" s="1"/>
  <c r="G238" i="4"/>
  <c r="H244" i="10" s="1"/>
  <c r="G45" i="4"/>
  <c r="H51" i="10" s="1"/>
  <c r="G153" i="4"/>
  <c r="H159" i="10" s="1"/>
  <c r="G132" i="4"/>
  <c r="H138" i="10" s="1"/>
  <c r="G198" i="4"/>
  <c r="H204" i="10" s="1"/>
  <c r="G168" i="4"/>
  <c r="H174" i="10" s="1"/>
  <c r="G122" i="4"/>
  <c r="H128" i="10" s="1"/>
  <c r="G151" i="4"/>
  <c r="H157" i="10" s="1"/>
  <c r="G186" i="4"/>
  <c r="H192" i="10" s="1"/>
  <c r="G200" i="4"/>
  <c r="H206" i="10" s="1"/>
  <c r="G165" i="4"/>
  <c r="H171" i="10" s="1"/>
  <c r="G158" i="4"/>
  <c r="H164" i="10" s="1"/>
  <c r="G152" i="4"/>
  <c r="H158" i="10" s="1"/>
  <c r="G184" i="4"/>
  <c r="H190" i="10" s="1"/>
  <c r="G101" i="4"/>
  <c r="H107" i="10" s="1"/>
  <c r="G130" i="4"/>
  <c r="H136" i="10" s="1"/>
  <c r="G91" i="4"/>
  <c r="H97" i="10" s="1"/>
  <c r="G139" i="4"/>
  <c r="H145" i="10" s="1"/>
  <c r="G128" i="4"/>
  <c r="H134" i="10" s="1"/>
  <c r="G215" i="4"/>
  <c r="H221" i="10" s="1"/>
  <c r="G206" i="4"/>
  <c r="H212" i="10" s="1"/>
  <c r="G133" i="4"/>
  <c r="H139" i="10" s="1"/>
  <c r="G155" i="4"/>
  <c r="H161" i="10" s="1"/>
  <c r="G196" i="4"/>
  <c r="H202" i="10" s="1"/>
  <c r="G69" i="4"/>
  <c r="H75" i="10" s="1"/>
  <c r="G169" i="4"/>
  <c r="H175" i="10" s="1"/>
  <c r="G260" i="4"/>
  <c r="H266" i="10" s="1"/>
  <c r="G212" i="4"/>
  <c r="H218" i="10" s="1"/>
  <c r="G174" i="4"/>
  <c r="H180" i="10" s="1"/>
  <c r="G166" i="4"/>
  <c r="H172" i="10" s="1"/>
  <c r="G180" i="4"/>
  <c r="H186" i="10" s="1"/>
  <c r="G221" i="4"/>
  <c r="H227" i="10" s="1"/>
  <c r="G178" i="4"/>
  <c r="H184" i="10" s="1"/>
  <c r="G176" i="4"/>
  <c r="H182" i="10" s="1"/>
  <c r="G93" i="4"/>
  <c r="H99" i="10" s="1"/>
  <c r="G161" i="4"/>
  <c r="H167" i="10" s="1"/>
  <c r="G120" i="4"/>
  <c r="H126" i="10" s="1"/>
  <c r="G235" i="4"/>
  <c r="H241" i="10" s="1"/>
  <c r="G188" i="4"/>
  <c r="H194" i="10" s="1"/>
  <c r="G213" i="4"/>
  <c r="H219" i="10" s="1"/>
  <c r="G163" i="4"/>
  <c r="H169" i="10" s="1"/>
  <c r="G247" i="4"/>
  <c r="H253" i="10" s="1"/>
  <c r="G267" i="4"/>
  <c r="H273" i="10" s="1"/>
  <c r="G202" i="4"/>
  <c r="H208" i="10" s="1"/>
  <c r="G216" i="4"/>
  <c r="H222" i="10" s="1"/>
  <c r="G150" i="4"/>
  <c r="H156" i="10" s="1"/>
  <c r="G263" i="4"/>
  <c r="H269" i="10" s="1"/>
  <c r="G264" i="4"/>
  <c r="H270" i="10" s="1"/>
  <c r="G262" i="4"/>
  <c r="H268" i="10" s="1"/>
  <c r="G225" i="4"/>
  <c r="H231" i="10" s="1"/>
  <c r="G190" i="4"/>
  <c r="H196" i="10" s="1"/>
  <c r="G231" i="4"/>
  <c r="H237" i="10" s="1"/>
  <c r="G233" i="4"/>
  <c r="H239" i="10" s="1"/>
  <c r="G255" i="4"/>
  <c r="H261" i="10" s="1"/>
  <c r="G123" i="4"/>
  <c r="H129" i="10" s="1"/>
  <c r="G217" i="4"/>
  <c r="H223" i="10" s="1"/>
  <c r="G222" i="4"/>
  <c r="H228" i="10" s="1"/>
  <c r="G272" i="4"/>
  <c r="H278" i="10" s="1"/>
  <c r="G143" i="4"/>
  <c r="H149" i="10" s="1"/>
  <c r="G219" i="4"/>
  <c r="H225" i="10" s="1"/>
  <c r="G218" i="4"/>
  <c r="H224" i="10" s="1"/>
  <c r="G226" i="4"/>
  <c r="H232" i="10" s="1"/>
  <c r="G185" i="4"/>
  <c r="H191" i="10" s="1"/>
  <c r="G227" i="4"/>
  <c r="H233" i="10" s="1"/>
  <c r="G243" i="4"/>
  <c r="H249" i="10" s="1"/>
  <c r="G259" i="4"/>
  <c r="H265" i="10" s="1"/>
  <c r="G211" i="4"/>
  <c r="H217" i="10" s="1"/>
  <c r="G258" i="4"/>
  <c r="H264" i="10" s="1"/>
  <c r="G253" i="4"/>
  <c r="H259" i="10" s="1"/>
  <c r="G229" i="4"/>
  <c r="H235" i="10" s="1"/>
  <c r="G239" i="4"/>
  <c r="H245" i="10" s="1"/>
  <c r="G220" i="4"/>
  <c r="H226" i="10" s="1"/>
  <c r="G237" i="4"/>
  <c r="H243" i="10" s="1"/>
  <c r="G249" i="4"/>
  <c r="H255" i="10" s="1"/>
  <c r="G147" i="4"/>
  <c r="H153" i="10" s="1"/>
  <c r="G268" i="4"/>
  <c r="H274" i="10" s="1"/>
  <c r="G245" i="4"/>
  <c r="H251" i="10" s="1"/>
  <c r="G257" i="4"/>
  <c r="H263" i="10" s="1"/>
  <c r="G234" i="4"/>
  <c r="H240" i="10" s="1"/>
  <c r="G209" i="4"/>
  <c r="H215" i="10" s="1"/>
  <c r="G274" i="4"/>
  <c r="H280" i="10" s="1"/>
  <c r="G214" i="4"/>
  <c r="H220" i="10" s="1"/>
  <c r="G254" i="4"/>
  <c r="H260" i="10" s="1"/>
  <c r="G252" i="4"/>
  <c r="H258" i="10" s="1"/>
  <c r="G244" i="4"/>
  <c r="H250" i="10" s="1"/>
  <c r="G275" i="4"/>
  <c r="H281" i="10" s="1"/>
  <c r="G197" i="4"/>
  <c r="H203" i="10" s="1"/>
  <c r="G230" i="4"/>
  <c r="H236" i="10" s="1"/>
  <c r="G242" i="4"/>
  <c r="H248" i="10" s="1"/>
  <c r="G265" i="4"/>
  <c r="H271" i="10" s="1"/>
  <c r="G271" i="4"/>
  <c r="H277" i="10" s="1"/>
  <c r="G248" i="4"/>
  <c r="H254" i="10" s="1"/>
  <c r="G199" i="4"/>
  <c r="H205" i="10" s="1"/>
  <c r="G241" i="4"/>
  <c r="H247" i="10" s="1"/>
  <c r="G228" i="4"/>
  <c r="H234" i="10" s="1"/>
  <c r="G236" i="4"/>
  <c r="H242" i="10" s="1"/>
  <c r="G251" i="4"/>
  <c r="H257" i="10" s="1"/>
  <c r="G270" i="4"/>
  <c r="H276" i="10" s="1"/>
  <c r="G266" i="4"/>
  <c r="H272" i="10" s="1"/>
  <c r="G261" i="4"/>
  <c r="H267" i="10" s="1"/>
  <c r="G273" i="4"/>
  <c r="H279" i="10" s="1"/>
  <c r="G11" i="10"/>
  <c r="G12" i="10"/>
  <c r="G56" i="10"/>
  <c r="G15" i="10"/>
  <c r="G40" i="10"/>
  <c r="G39" i="10"/>
  <c r="G13" i="10"/>
  <c r="G14" i="10"/>
  <c r="G29" i="10"/>
  <c r="G25" i="10"/>
  <c r="G49" i="10"/>
  <c r="G19" i="10"/>
  <c r="G24" i="10"/>
  <c r="G21" i="10"/>
  <c r="G31" i="10"/>
  <c r="G79" i="10"/>
  <c r="G48" i="10"/>
  <c r="G16" i="10"/>
  <c r="G78" i="10"/>
  <c r="G80" i="10"/>
  <c r="G18" i="10"/>
  <c r="G60" i="10"/>
  <c r="G32" i="10"/>
  <c r="G106" i="10"/>
  <c r="G93" i="10"/>
  <c r="G53" i="10"/>
  <c r="G33" i="10"/>
  <c r="G37" i="10"/>
  <c r="G94" i="10"/>
  <c r="G46" i="10"/>
  <c r="G50" i="10"/>
  <c r="G44" i="10"/>
  <c r="G98" i="10"/>
  <c r="G27" i="10"/>
  <c r="G57" i="10"/>
  <c r="G105" i="10"/>
  <c r="G69" i="10"/>
  <c r="G22" i="10"/>
  <c r="G36" i="10"/>
  <c r="G96" i="10"/>
  <c r="G77" i="10"/>
  <c r="G119" i="10"/>
  <c r="G74" i="10"/>
  <c r="G111" i="10"/>
  <c r="G23" i="10"/>
  <c r="G30" i="10"/>
  <c r="G152" i="10"/>
  <c r="G112" i="10"/>
  <c r="G87" i="10"/>
  <c r="G84" i="10"/>
  <c r="G66" i="10"/>
  <c r="G42" i="10"/>
  <c r="G45" i="10"/>
  <c r="G41" i="10"/>
  <c r="G178" i="10"/>
  <c r="G108" i="10"/>
  <c r="G121" i="10"/>
  <c r="G34" i="10"/>
  <c r="G72" i="10"/>
  <c r="G154" i="10"/>
  <c r="G104" i="10"/>
  <c r="G116" i="10"/>
  <c r="G76" i="10"/>
  <c r="G35" i="10"/>
  <c r="G52" i="10"/>
  <c r="G125" i="10"/>
  <c r="G73" i="10"/>
  <c r="G83" i="10"/>
  <c r="G114" i="10"/>
  <c r="G179" i="10"/>
  <c r="G102" i="10"/>
  <c r="G110" i="10"/>
  <c r="G17" i="10"/>
  <c r="G162" i="10"/>
  <c r="G26" i="10"/>
  <c r="G113" i="10"/>
  <c r="G63" i="10"/>
  <c r="G124" i="10"/>
  <c r="G207" i="10"/>
  <c r="G47" i="10"/>
  <c r="G143" i="10"/>
  <c r="G109" i="10"/>
  <c r="G43" i="10"/>
  <c r="G95" i="10"/>
  <c r="G89" i="10"/>
  <c r="G135" i="10"/>
  <c r="G59" i="10"/>
  <c r="G117" i="10"/>
  <c r="G28" i="10"/>
  <c r="G170" i="10"/>
  <c r="G91" i="10"/>
  <c r="G86" i="10"/>
  <c r="G189" i="10"/>
  <c r="G173" i="10"/>
  <c r="G70" i="10"/>
  <c r="G71" i="10"/>
  <c r="G55" i="10"/>
  <c r="G141" i="10"/>
  <c r="G65" i="10"/>
  <c r="G103" i="10"/>
  <c r="G38" i="10"/>
  <c r="G168" i="10"/>
  <c r="G67" i="10"/>
  <c r="G122" i="10"/>
  <c r="G151" i="10"/>
  <c r="G133" i="10"/>
  <c r="G132" i="10"/>
  <c r="G58" i="10"/>
  <c r="G209" i="10"/>
  <c r="G187" i="10"/>
  <c r="G127" i="10"/>
  <c r="G68" i="10"/>
  <c r="G188" i="10"/>
  <c r="G199" i="10"/>
  <c r="G229" i="10"/>
  <c r="G64" i="10"/>
  <c r="G147" i="10"/>
  <c r="G92" i="10"/>
  <c r="G150" i="10"/>
  <c r="G123" i="10"/>
  <c r="G20" i="10"/>
  <c r="G88" i="10"/>
  <c r="G183" i="10"/>
  <c r="G210" i="10"/>
  <c r="G130" i="10"/>
  <c r="G61" i="10"/>
  <c r="G62" i="10"/>
  <c r="G246" i="10"/>
  <c r="G193" i="10"/>
  <c r="G120" i="10"/>
  <c r="G181" i="10"/>
  <c r="G101" i="10"/>
  <c r="G201" i="10"/>
  <c r="G54" i="10"/>
  <c r="G176" i="10"/>
  <c r="G185" i="10"/>
  <c r="G163" i="10"/>
  <c r="G131" i="10"/>
  <c r="G155" i="10"/>
  <c r="G214" i="10"/>
  <c r="G211" i="10"/>
  <c r="G166" i="10"/>
  <c r="G90" i="10"/>
  <c r="G200" i="10"/>
  <c r="G144" i="10"/>
  <c r="G197" i="10"/>
  <c r="G160" i="10"/>
  <c r="G216" i="10"/>
  <c r="G82" i="10"/>
  <c r="G146" i="10"/>
  <c r="G137" i="10"/>
  <c r="G256" i="10"/>
  <c r="G115" i="10"/>
  <c r="G148" i="10"/>
  <c r="G81" i="10"/>
  <c r="G198" i="10"/>
  <c r="G100" i="10"/>
  <c r="G195" i="10"/>
  <c r="G142" i="10"/>
  <c r="G262" i="10"/>
  <c r="G230" i="10"/>
  <c r="G275" i="10"/>
  <c r="G118" i="10"/>
  <c r="G165" i="10"/>
  <c r="G252" i="10"/>
  <c r="G213" i="10"/>
  <c r="G85" i="10"/>
  <c r="G177" i="10"/>
  <c r="G140" i="10"/>
  <c r="G238" i="10"/>
  <c r="G244" i="10"/>
  <c r="G51" i="10"/>
  <c r="G159" i="10"/>
  <c r="G138" i="10"/>
  <c r="G204" i="10"/>
  <c r="G174" i="10"/>
  <c r="G128" i="10"/>
  <c r="G157" i="10"/>
  <c r="G192" i="10"/>
  <c r="G206" i="10"/>
  <c r="G171" i="10"/>
  <c r="G164" i="10"/>
  <c r="G158" i="10"/>
  <c r="G190" i="10"/>
  <c r="G107" i="10"/>
  <c r="G136" i="10"/>
  <c r="G97" i="10"/>
  <c r="G145" i="10"/>
  <c r="G134" i="10"/>
  <c r="G221" i="10"/>
  <c r="G212" i="10"/>
  <c r="G139" i="10"/>
  <c r="G161" i="10"/>
  <c r="G202" i="10"/>
  <c r="G75" i="10"/>
  <c r="G175" i="10"/>
  <c r="G266" i="10"/>
  <c r="G218" i="10"/>
  <c r="G180" i="10"/>
  <c r="G172" i="10"/>
  <c r="G186" i="10"/>
  <c r="G227" i="10"/>
  <c r="G184" i="10"/>
  <c r="G182" i="10"/>
  <c r="G99" i="10"/>
  <c r="G167" i="10"/>
  <c r="G126" i="10"/>
  <c r="G241" i="10"/>
  <c r="G194" i="10"/>
  <c r="G219" i="10"/>
  <c r="G169" i="10"/>
  <c r="G253" i="10"/>
  <c r="G273" i="10"/>
  <c r="G208" i="10"/>
  <c r="G222" i="10"/>
  <c r="G156" i="10"/>
  <c r="G269" i="10"/>
  <c r="G270" i="10"/>
  <c r="G268" i="10"/>
  <c r="G231" i="10"/>
  <c r="G196" i="10"/>
  <c r="G237" i="10"/>
  <c r="G239" i="10"/>
  <c r="G261" i="10"/>
  <c r="G129" i="10"/>
  <c r="G223" i="10"/>
  <c r="G228" i="10"/>
  <c r="G278" i="10"/>
  <c r="G149" i="10"/>
  <c r="G225" i="10"/>
  <c r="G224" i="10"/>
  <c r="G232" i="10"/>
  <c r="G191" i="10"/>
  <c r="G233" i="10"/>
  <c r="G249" i="10"/>
  <c r="G265" i="10"/>
  <c r="G217" i="10"/>
  <c r="G264" i="10"/>
  <c r="G259" i="10"/>
  <c r="G235" i="10"/>
  <c r="G245" i="10"/>
  <c r="G226" i="10"/>
  <c r="G243" i="10"/>
  <c r="G255" i="10"/>
  <c r="G153" i="10"/>
  <c r="G274" i="10"/>
  <c r="G251" i="10"/>
  <c r="G263" i="10"/>
  <c r="G240" i="10"/>
  <c r="G215" i="10"/>
  <c r="G280" i="10"/>
  <c r="G220" i="10"/>
  <c r="G260" i="10"/>
  <c r="G258" i="10"/>
  <c r="G250" i="10"/>
  <c r="G281" i="10"/>
  <c r="G203" i="10"/>
  <c r="G236" i="10"/>
  <c r="G248" i="10"/>
  <c r="G271" i="10"/>
  <c r="G277" i="10"/>
  <c r="G254" i="10"/>
  <c r="G205" i="10"/>
  <c r="G247" i="10"/>
  <c r="G234" i="10"/>
  <c r="G242" i="10"/>
  <c r="G257" i="10"/>
  <c r="G276" i="10"/>
  <c r="G272" i="10"/>
  <c r="G267" i="10"/>
  <c r="G279" i="10"/>
  <c r="E5" i="4"/>
  <c r="F11" i="10" s="1"/>
  <c r="E6" i="4"/>
  <c r="F12" i="10" s="1"/>
  <c r="E50" i="4"/>
  <c r="F56" i="10" s="1"/>
  <c r="E9" i="4"/>
  <c r="F15" i="10" s="1"/>
  <c r="E34" i="4"/>
  <c r="F40" i="10" s="1"/>
  <c r="E33" i="4"/>
  <c r="F39" i="10" s="1"/>
  <c r="E7" i="4"/>
  <c r="F13" i="10" s="1"/>
  <c r="E8" i="4"/>
  <c r="F14" i="10" s="1"/>
  <c r="E23" i="4"/>
  <c r="F29" i="10" s="1"/>
  <c r="E19" i="4"/>
  <c r="F25" i="10" s="1"/>
  <c r="E43" i="4"/>
  <c r="F49" i="10" s="1"/>
  <c r="E13" i="4"/>
  <c r="F19" i="10" s="1"/>
  <c r="E18" i="4"/>
  <c r="F24" i="10" s="1"/>
  <c r="E15" i="4"/>
  <c r="F21" i="10" s="1"/>
  <c r="E25" i="4"/>
  <c r="F31" i="10" s="1"/>
  <c r="E73" i="4"/>
  <c r="F79" i="10" s="1"/>
  <c r="E42" i="4"/>
  <c r="F48" i="10" s="1"/>
  <c r="E10" i="4"/>
  <c r="F16" i="10" s="1"/>
  <c r="E72" i="4"/>
  <c r="F78" i="10" s="1"/>
  <c r="E74" i="4"/>
  <c r="F80" i="10" s="1"/>
  <c r="E12" i="4"/>
  <c r="F18" i="10" s="1"/>
  <c r="E54" i="4"/>
  <c r="F60" i="10" s="1"/>
  <c r="E26" i="4"/>
  <c r="F32" i="10" s="1"/>
  <c r="E100" i="4"/>
  <c r="F106" i="10" s="1"/>
  <c r="E87" i="4"/>
  <c r="F93" i="10" s="1"/>
  <c r="E47" i="4"/>
  <c r="F53" i="10" s="1"/>
  <c r="E27" i="4"/>
  <c r="F33" i="10" s="1"/>
  <c r="E31" i="4"/>
  <c r="F37" i="10" s="1"/>
  <c r="E88" i="4"/>
  <c r="F94" i="10" s="1"/>
  <c r="E40" i="4"/>
  <c r="F46" i="10" s="1"/>
  <c r="E44" i="4"/>
  <c r="F50" i="10" s="1"/>
  <c r="E38" i="4"/>
  <c r="F44" i="10" s="1"/>
  <c r="E92" i="4"/>
  <c r="F98" i="10" s="1"/>
  <c r="E21" i="4"/>
  <c r="F27" i="10" s="1"/>
  <c r="E51" i="4"/>
  <c r="F57" i="10" s="1"/>
  <c r="E99" i="4"/>
  <c r="F105" i="10" s="1"/>
  <c r="E63" i="4"/>
  <c r="F69" i="10" s="1"/>
  <c r="E16" i="4"/>
  <c r="F22" i="10" s="1"/>
  <c r="E30" i="4"/>
  <c r="F36" i="10" s="1"/>
  <c r="E90" i="4"/>
  <c r="F96" i="10" s="1"/>
  <c r="E71" i="4"/>
  <c r="F77" i="10" s="1"/>
  <c r="E113" i="4"/>
  <c r="F119" i="10" s="1"/>
  <c r="E68" i="4"/>
  <c r="F74" i="10" s="1"/>
  <c r="E105" i="4"/>
  <c r="F111" i="10" s="1"/>
  <c r="E17" i="4"/>
  <c r="F23" i="10" s="1"/>
  <c r="E24" i="4"/>
  <c r="F30" i="10" s="1"/>
  <c r="E146" i="4"/>
  <c r="F152" i="10" s="1"/>
  <c r="E106" i="4"/>
  <c r="F112" i="10" s="1"/>
  <c r="E81" i="4"/>
  <c r="F87" i="10" s="1"/>
  <c r="E78" i="4"/>
  <c r="F84" i="10" s="1"/>
  <c r="E60" i="4"/>
  <c r="F66" i="10" s="1"/>
  <c r="E36" i="4"/>
  <c r="F42" i="10" s="1"/>
  <c r="E39" i="4"/>
  <c r="F45" i="10" s="1"/>
  <c r="E35" i="4"/>
  <c r="F41" i="10" s="1"/>
  <c r="E172" i="4"/>
  <c r="F178" i="10" s="1"/>
  <c r="E102" i="4"/>
  <c r="F108" i="10" s="1"/>
  <c r="E115" i="4"/>
  <c r="F121" i="10" s="1"/>
  <c r="E28" i="4"/>
  <c r="F34" i="10" s="1"/>
  <c r="E66" i="4"/>
  <c r="F72" i="10" s="1"/>
  <c r="E148" i="4"/>
  <c r="F154" i="10" s="1"/>
  <c r="E98" i="4"/>
  <c r="F104" i="10" s="1"/>
  <c r="E110" i="4"/>
  <c r="F116" i="10" s="1"/>
  <c r="E70" i="4"/>
  <c r="F76" i="10" s="1"/>
  <c r="E29" i="4"/>
  <c r="F35" i="10" s="1"/>
  <c r="E46" i="4"/>
  <c r="F52" i="10" s="1"/>
  <c r="E119" i="4"/>
  <c r="F125" i="10" s="1"/>
  <c r="E67" i="4"/>
  <c r="F73" i="10" s="1"/>
  <c r="E77" i="4"/>
  <c r="F83" i="10" s="1"/>
  <c r="E108" i="4"/>
  <c r="F114" i="10" s="1"/>
  <c r="E173" i="4"/>
  <c r="F179" i="10" s="1"/>
  <c r="E96" i="4"/>
  <c r="F102" i="10" s="1"/>
  <c r="E104" i="4"/>
  <c r="F110" i="10" s="1"/>
  <c r="E11" i="4"/>
  <c r="F17" i="10" s="1"/>
  <c r="E156" i="4"/>
  <c r="F162" i="10" s="1"/>
  <c r="E20" i="4"/>
  <c r="F26" i="10" s="1"/>
  <c r="E107" i="4"/>
  <c r="F113" i="10" s="1"/>
  <c r="E57" i="4"/>
  <c r="F63" i="10" s="1"/>
  <c r="E118" i="4"/>
  <c r="F124" i="10" s="1"/>
  <c r="E201" i="4"/>
  <c r="F207" i="10" s="1"/>
  <c r="E41" i="4"/>
  <c r="F47" i="10" s="1"/>
  <c r="E137" i="4"/>
  <c r="F143" i="10" s="1"/>
  <c r="E103" i="4"/>
  <c r="F109" i="10" s="1"/>
  <c r="E37" i="4"/>
  <c r="F43" i="10" s="1"/>
  <c r="E89" i="4"/>
  <c r="F95" i="10" s="1"/>
  <c r="E83" i="4"/>
  <c r="F89" i="10" s="1"/>
  <c r="E129" i="4"/>
  <c r="F135" i="10" s="1"/>
  <c r="E53" i="4"/>
  <c r="F59" i="10" s="1"/>
  <c r="E111" i="4"/>
  <c r="F117" i="10" s="1"/>
  <c r="E22" i="4"/>
  <c r="F28" i="10" s="1"/>
  <c r="E164" i="4"/>
  <c r="F170" i="10" s="1"/>
  <c r="E85" i="4"/>
  <c r="F91" i="10" s="1"/>
  <c r="E80" i="4"/>
  <c r="F86" i="10" s="1"/>
  <c r="E183" i="4"/>
  <c r="F189" i="10" s="1"/>
  <c r="E167" i="4"/>
  <c r="F173" i="10" s="1"/>
  <c r="E64" i="4"/>
  <c r="F70" i="10" s="1"/>
  <c r="E65" i="4"/>
  <c r="F71" i="10" s="1"/>
  <c r="E49" i="4"/>
  <c r="F55" i="10" s="1"/>
  <c r="E135" i="4"/>
  <c r="F141" i="10" s="1"/>
  <c r="E59" i="4"/>
  <c r="F65" i="10" s="1"/>
  <c r="E97" i="4"/>
  <c r="F103" i="10" s="1"/>
  <c r="E32" i="4"/>
  <c r="F38" i="10" s="1"/>
  <c r="E162" i="4"/>
  <c r="F168" i="10" s="1"/>
  <c r="E61" i="4"/>
  <c r="F67" i="10" s="1"/>
  <c r="E116" i="4"/>
  <c r="F122" i="10" s="1"/>
  <c r="E145" i="4"/>
  <c r="F151" i="10" s="1"/>
  <c r="E127" i="4"/>
  <c r="F133" i="10" s="1"/>
  <c r="E126" i="4"/>
  <c r="F132" i="10" s="1"/>
  <c r="E52" i="4"/>
  <c r="F58" i="10" s="1"/>
  <c r="E203" i="4"/>
  <c r="F209" i="10" s="1"/>
  <c r="E181" i="4"/>
  <c r="F187" i="10" s="1"/>
  <c r="E121" i="4"/>
  <c r="F127" i="10" s="1"/>
  <c r="E62" i="4"/>
  <c r="F68" i="10" s="1"/>
  <c r="E182" i="4"/>
  <c r="F188" i="10" s="1"/>
  <c r="E193" i="4"/>
  <c r="F199" i="10" s="1"/>
  <c r="E223" i="4"/>
  <c r="F229" i="10" s="1"/>
  <c r="E58" i="4"/>
  <c r="F64" i="10" s="1"/>
  <c r="E141" i="4"/>
  <c r="F147" i="10" s="1"/>
  <c r="E86" i="4"/>
  <c r="F92" i="10" s="1"/>
  <c r="E144" i="4"/>
  <c r="F150" i="10" s="1"/>
  <c r="E117" i="4"/>
  <c r="F123" i="10" s="1"/>
  <c r="E14" i="4"/>
  <c r="F20" i="10" s="1"/>
  <c r="E82" i="4"/>
  <c r="F88" i="10" s="1"/>
  <c r="E177" i="4"/>
  <c r="F183" i="10" s="1"/>
  <c r="E204" i="4"/>
  <c r="F210" i="10" s="1"/>
  <c r="E124" i="4"/>
  <c r="F130" i="10" s="1"/>
  <c r="E55" i="4"/>
  <c r="F61" i="10" s="1"/>
  <c r="E56" i="4"/>
  <c r="F62" i="10" s="1"/>
  <c r="E240" i="4"/>
  <c r="F246" i="10" s="1"/>
  <c r="E187" i="4"/>
  <c r="F193" i="10" s="1"/>
  <c r="E114" i="4"/>
  <c r="F120" i="10" s="1"/>
  <c r="E175" i="4"/>
  <c r="F181" i="10" s="1"/>
  <c r="E95" i="4"/>
  <c r="F101" i="10" s="1"/>
  <c r="E195" i="4"/>
  <c r="F201" i="10" s="1"/>
  <c r="E48" i="4"/>
  <c r="F54" i="10" s="1"/>
  <c r="E170" i="4"/>
  <c r="F176" i="10" s="1"/>
  <c r="E179" i="4"/>
  <c r="F185" i="10" s="1"/>
  <c r="E157" i="4"/>
  <c r="F163" i="10" s="1"/>
  <c r="E125" i="4"/>
  <c r="F131" i="10" s="1"/>
  <c r="E149" i="4"/>
  <c r="F155" i="10" s="1"/>
  <c r="E208" i="4"/>
  <c r="F214" i="10" s="1"/>
  <c r="E205" i="4"/>
  <c r="F211" i="10" s="1"/>
  <c r="E160" i="4"/>
  <c r="F166" i="10" s="1"/>
  <c r="E84" i="4"/>
  <c r="F90" i="10" s="1"/>
  <c r="E194" i="4"/>
  <c r="F200" i="10" s="1"/>
  <c r="E138" i="4"/>
  <c r="F144" i="10" s="1"/>
  <c r="E191" i="4"/>
  <c r="F197" i="10" s="1"/>
  <c r="E154" i="4"/>
  <c r="F160" i="10" s="1"/>
  <c r="E210" i="4"/>
  <c r="F216" i="10" s="1"/>
  <c r="E76" i="4"/>
  <c r="F82" i="10" s="1"/>
  <c r="E140" i="4"/>
  <c r="F146" i="10" s="1"/>
  <c r="E131" i="4"/>
  <c r="F137" i="10" s="1"/>
  <c r="E250" i="4"/>
  <c r="F256" i="10" s="1"/>
  <c r="E109" i="4"/>
  <c r="F115" i="10" s="1"/>
  <c r="E142" i="4"/>
  <c r="F148" i="10" s="1"/>
  <c r="E75" i="4"/>
  <c r="F81" i="10" s="1"/>
  <c r="E192" i="4"/>
  <c r="F198" i="10" s="1"/>
  <c r="E94" i="4"/>
  <c r="F100" i="10" s="1"/>
  <c r="E189" i="4"/>
  <c r="F195" i="10" s="1"/>
  <c r="E136" i="4"/>
  <c r="F142" i="10" s="1"/>
  <c r="E256" i="4"/>
  <c r="F262" i="10" s="1"/>
  <c r="E224" i="4"/>
  <c r="F230" i="10" s="1"/>
  <c r="E269" i="4"/>
  <c r="F275" i="10" s="1"/>
  <c r="E112" i="4"/>
  <c r="F118" i="10" s="1"/>
  <c r="E159" i="4"/>
  <c r="F165" i="10" s="1"/>
  <c r="E246" i="4"/>
  <c r="F252" i="10" s="1"/>
  <c r="E207" i="4"/>
  <c r="F213" i="10" s="1"/>
  <c r="E79" i="4"/>
  <c r="F85" i="10" s="1"/>
  <c r="E171" i="4"/>
  <c r="F177" i="10" s="1"/>
  <c r="E134" i="4"/>
  <c r="F140" i="10" s="1"/>
  <c r="E232" i="4"/>
  <c r="F238" i="10" s="1"/>
  <c r="E238" i="4"/>
  <c r="F244" i="10" s="1"/>
  <c r="E45" i="4"/>
  <c r="F51" i="10" s="1"/>
  <c r="E153" i="4"/>
  <c r="F159" i="10" s="1"/>
  <c r="E132" i="4"/>
  <c r="F138" i="10" s="1"/>
  <c r="E198" i="4"/>
  <c r="F204" i="10" s="1"/>
  <c r="E168" i="4"/>
  <c r="F174" i="10" s="1"/>
  <c r="E122" i="4"/>
  <c r="F128" i="10" s="1"/>
  <c r="E151" i="4"/>
  <c r="F157" i="10" s="1"/>
  <c r="E186" i="4"/>
  <c r="F192" i="10" s="1"/>
  <c r="E200" i="4"/>
  <c r="F206" i="10" s="1"/>
  <c r="E165" i="4"/>
  <c r="F171" i="10" s="1"/>
  <c r="E158" i="4"/>
  <c r="F164" i="10" s="1"/>
  <c r="E152" i="4"/>
  <c r="F158" i="10" s="1"/>
  <c r="E184" i="4"/>
  <c r="F190" i="10" s="1"/>
  <c r="E101" i="4"/>
  <c r="F107" i="10" s="1"/>
  <c r="E130" i="4"/>
  <c r="F136" i="10" s="1"/>
  <c r="E91" i="4"/>
  <c r="F97" i="10" s="1"/>
  <c r="E139" i="4"/>
  <c r="F145" i="10" s="1"/>
  <c r="E128" i="4"/>
  <c r="F134" i="10" s="1"/>
  <c r="E215" i="4"/>
  <c r="F221" i="10" s="1"/>
  <c r="E206" i="4"/>
  <c r="F212" i="10" s="1"/>
  <c r="E133" i="4"/>
  <c r="F139" i="10" s="1"/>
  <c r="E155" i="4"/>
  <c r="F161" i="10" s="1"/>
  <c r="E196" i="4"/>
  <c r="F202" i="10" s="1"/>
  <c r="E69" i="4"/>
  <c r="F75" i="10" s="1"/>
  <c r="E169" i="4"/>
  <c r="F175" i="10" s="1"/>
  <c r="E260" i="4"/>
  <c r="F266" i="10" s="1"/>
  <c r="E212" i="4"/>
  <c r="F218" i="10" s="1"/>
  <c r="E174" i="4"/>
  <c r="F180" i="10" s="1"/>
  <c r="E166" i="4"/>
  <c r="F172" i="10" s="1"/>
  <c r="E180" i="4"/>
  <c r="F186" i="10" s="1"/>
  <c r="E221" i="4"/>
  <c r="F227" i="10" s="1"/>
  <c r="E178" i="4"/>
  <c r="F184" i="10" s="1"/>
  <c r="E176" i="4"/>
  <c r="F182" i="10" s="1"/>
  <c r="E93" i="4"/>
  <c r="F99" i="10" s="1"/>
  <c r="E161" i="4"/>
  <c r="F167" i="10" s="1"/>
  <c r="E120" i="4"/>
  <c r="F126" i="10" s="1"/>
  <c r="E235" i="4"/>
  <c r="F241" i="10" s="1"/>
  <c r="E188" i="4"/>
  <c r="F194" i="10" s="1"/>
  <c r="E213" i="4"/>
  <c r="F219" i="10" s="1"/>
  <c r="E163" i="4"/>
  <c r="F169" i="10" s="1"/>
  <c r="E247" i="4"/>
  <c r="F253" i="10" s="1"/>
  <c r="E267" i="4"/>
  <c r="F273" i="10" s="1"/>
  <c r="E202" i="4"/>
  <c r="F208" i="10" s="1"/>
  <c r="E216" i="4"/>
  <c r="F222" i="10" s="1"/>
  <c r="E150" i="4"/>
  <c r="F156" i="10" s="1"/>
  <c r="E263" i="4"/>
  <c r="F269" i="10" s="1"/>
  <c r="E264" i="4"/>
  <c r="F270" i="10" s="1"/>
  <c r="E262" i="4"/>
  <c r="F268" i="10" s="1"/>
  <c r="E225" i="4"/>
  <c r="F231" i="10" s="1"/>
  <c r="E190" i="4"/>
  <c r="F196" i="10" s="1"/>
  <c r="E231" i="4"/>
  <c r="F237" i="10" s="1"/>
  <c r="E233" i="4"/>
  <c r="F239" i="10" s="1"/>
  <c r="E255" i="4"/>
  <c r="F261" i="10" s="1"/>
  <c r="E123" i="4"/>
  <c r="F129" i="10" s="1"/>
  <c r="E217" i="4"/>
  <c r="F223" i="10" s="1"/>
  <c r="E222" i="4"/>
  <c r="F228" i="10" s="1"/>
  <c r="E272" i="4"/>
  <c r="F278" i="10" s="1"/>
  <c r="E143" i="4"/>
  <c r="F149" i="10" s="1"/>
  <c r="E219" i="4"/>
  <c r="F225" i="10" s="1"/>
  <c r="E218" i="4"/>
  <c r="F224" i="10" s="1"/>
  <c r="E226" i="4"/>
  <c r="F232" i="10" s="1"/>
  <c r="E185" i="4"/>
  <c r="F191" i="10" s="1"/>
  <c r="E227" i="4"/>
  <c r="F233" i="10" s="1"/>
  <c r="E243" i="4"/>
  <c r="F249" i="10" s="1"/>
  <c r="E259" i="4"/>
  <c r="F265" i="10" s="1"/>
  <c r="E211" i="4"/>
  <c r="F217" i="10" s="1"/>
  <c r="E258" i="4"/>
  <c r="F264" i="10" s="1"/>
  <c r="E253" i="4"/>
  <c r="F259" i="10" s="1"/>
  <c r="E229" i="4"/>
  <c r="F235" i="10" s="1"/>
  <c r="E239" i="4"/>
  <c r="F245" i="10" s="1"/>
  <c r="E220" i="4"/>
  <c r="F226" i="10" s="1"/>
  <c r="E237" i="4"/>
  <c r="F243" i="10" s="1"/>
  <c r="E249" i="4"/>
  <c r="F255" i="10" s="1"/>
  <c r="E147" i="4"/>
  <c r="F153" i="10" s="1"/>
  <c r="E268" i="4"/>
  <c r="F274" i="10" s="1"/>
  <c r="E245" i="4"/>
  <c r="F251" i="10" s="1"/>
  <c r="E257" i="4"/>
  <c r="F263" i="10" s="1"/>
  <c r="E234" i="4"/>
  <c r="F240" i="10" s="1"/>
  <c r="E209" i="4"/>
  <c r="F215" i="10" s="1"/>
  <c r="E274" i="4"/>
  <c r="F280" i="10" s="1"/>
  <c r="E214" i="4"/>
  <c r="F220" i="10" s="1"/>
  <c r="E254" i="4"/>
  <c r="F260" i="10" s="1"/>
  <c r="E252" i="4"/>
  <c r="F258" i="10" s="1"/>
  <c r="E244" i="4"/>
  <c r="F250" i="10" s="1"/>
  <c r="E275" i="4"/>
  <c r="F281" i="10" s="1"/>
  <c r="E197" i="4"/>
  <c r="F203" i="10" s="1"/>
  <c r="E230" i="4"/>
  <c r="F236" i="10" s="1"/>
  <c r="E242" i="4"/>
  <c r="F248" i="10" s="1"/>
  <c r="E265" i="4"/>
  <c r="F271" i="10" s="1"/>
  <c r="E271" i="4"/>
  <c r="F277" i="10" s="1"/>
  <c r="E248" i="4"/>
  <c r="F254" i="10" s="1"/>
  <c r="E199" i="4"/>
  <c r="F205" i="10" s="1"/>
  <c r="E241" i="4"/>
  <c r="F247" i="10" s="1"/>
  <c r="E228" i="4"/>
  <c r="F234" i="10" s="1"/>
  <c r="E236" i="4"/>
  <c r="F242" i="10" s="1"/>
  <c r="E251" i="4"/>
  <c r="F257" i="10" s="1"/>
  <c r="E270" i="4"/>
  <c r="F276" i="10" s="1"/>
  <c r="E266" i="4"/>
  <c r="F272" i="10" s="1"/>
  <c r="E261" i="4"/>
  <c r="F267" i="10" s="1"/>
  <c r="E273" i="4"/>
  <c r="F279" i="10" s="1"/>
  <c r="D5" i="4"/>
  <c r="E11" i="10" s="1"/>
  <c r="D6" i="4"/>
  <c r="E12" i="10" s="1"/>
  <c r="D50" i="4"/>
  <c r="E56" i="10" s="1"/>
  <c r="D9" i="4"/>
  <c r="E15" i="10" s="1"/>
  <c r="D34" i="4"/>
  <c r="E40" i="10" s="1"/>
  <c r="D33" i="4"/>
  <c r="E39" i="10" s="1"/>
  <c r="D7" i="4"/>
  <c r="E13" i="10" s="1"/>
  <c r="D8" i="4"/>
  <c r="E14" i="10" s="1"/>
  <c r="D23" i="4"/>
  <c r="E29" i="10" s="1"/>
  <c r="D19" i="4"/>
  <c r="E25" i="10" s="1"/>
  <c r="D43" i="4"/>
  <c r="E49" i="10" s="1"/>
  <c r="D13" i="4"/>
  <c r="E19" i="10" s="1"/>
  <c r="D18" i="4"/>
  <c r="E24" i="10" s="1"/>
  <c r="D15" i="4"/>
  <c r="E21" i="10" s="1"/>
  <c r="D25" i="4"/>
  <c r="E31" i="10" s="1"/>
  <c r="D73" i="4"/>
  <c r="E79" i="10" s="1"/>
  <c r="D42" i="4"/>
  <c r="E48" i="10" s="1"/>
  <c r="D10" i="4"/>
  <c r="E16" i="10" s="1"/>
  <c r="D72" i="4"/>
  <c r="E78" i="10" s="1"/>
  <c r="D74" i="4"/>
  <c r="E80" i="10" s="1"/>
  <c r="D12" i="4"/>
  <c r="E18" i="10" s="1"/>
  <c r="D54" i="4"/>
  <c r="E60" i="10" s="1"/>
  <c r="D26" i="4"/>
  <c r="E32" i="10" s="1"/>
  <c r="D100" i="4"/>
  <c r="E106" i="10" s="1"/>
  <c r="D87" i="4"/>
  <c r="E93" i="10" s="1"/>
  <c r="D47" i="4"/>
  <c r="E53" i="10" s="1"/>
  <c r="D27" i="4"/>
  <c r="E33" i="10" s="1"/>
  <c r="D31" i="4"/>
  <c r="E37" i="10" s="1"/>
  <c r="D88" i="4"/>
  <c r="E94" i="10" s="1"/>
  <c r="D40" i="4"/>
  <c r="E46" i="10" s="1"/>
  <c r="D44" i="4"/>
  <c r="E50" i="10" s="1"/>
  <c r="D38" i="4"/>
  <c r="E44" i="10" s="1"/>
  <c r="D92" i="4"/>
  <c r="E98" i="10" s="1"/>
  <c r="D21" i="4"/>
  <c r="E27" i="10" s="1"/>
  <c r="D51" i="4"/>
  <c r="E57" i="10" s="1"/>
  <c r="D99" i="4"/>
  <c r="E105" i="10" s="1"/>
  <c r="D63" i="4"/>
  <c r="E69" i="10" s="1"/>
  <c r="D16" i="4"/>
  <c r="E22" i="10" s="1"/>
  <c r="D30" i="4"/>
  <c r="E36" i="10" s="1"/>
  <c r="D90" i="4"/>
  <c r="E96" i="10" s="1"/>
  <c r="D71" i="4"/>
  <c r="E77" i="10" s="1"/>
  <c r="D113" i="4"/>
  <c r="E119" i="10" s="1"/>
  <c r="D68" i="4"/>
  <c r="E74" i="10" s="1"/>
  <c r="D105" i="4"/>
  <c r="E111" i="10" s="1"/>
  <c r="D17" i="4"/>
  <c r="E23" i="10" s="1"/>
  <c r="D24" i="4"/>
  <c r="E30" i="10" s="1"/>
  <c r="D146" i="4"/>
  <c r="E152" i="10" s="1"/>
  <c r="D106" i="4"/>
  <c r="E112" i="10" s="1"/>
  <c r="D81" i="4"/>
  <c r="E87" i="10" s="1"/>
  <c r="D78" i="4"/>
  <c r="E84" i="10" s="1"/>
  <c r="D60" i="4"/>
  <c r="E66" i="10" s="1"/>
  <c r="D36" i="4"/>
  <c r="E42" i="10" s="1"/>
  <c r="D39" i="4"/>
  <c r="E45" i="10" s="1"/>
  <c r="D35" i="4"/>
  <c r="E41" i="10" s="1"/>
  <c r="D172" i="4"/>
  <c r="E178" i="10" s="1"/>
  <c r="D102" i="4"/>
  <c r="E108" i="10" s="1"/>
  <c r="D115" i="4"/>
  <c r="E121" i="10" s="1"/>
  <c r="D28" i="4"/>
  <c r="E34" i="10" s="1"/>
  <c r="D66" i="4"/>
  <c r="E72" i="10" s="1"/>
  <c r="D148" i="4"/>
  <c r="E154" i="10" s="1"/>
  <c r="D98" i="4"/>
  <c r="E104" i="10" s="1"/>
  <c r="D110" i="4"/>
  <c r="E116" i="10" s="1"/>
  <c r="D70" i="4"/>
  <c r="E76" i="10" s="1"/>
  <c r="D29" i="4"/>
  <c r="E35" i="10" s="1"/>
  <c r="D46" i="4"/>
  <c r="E52" i="10" s="1"/>
  <c r="D119" i="4"/>
  <c r="E125" i="10" s="1"/>
  <c r="D67" i="4"/>
  <c r="E73" i="10" s="1"/>
  <c r="D77" i="4"/>
  <c r="E83" i="10" s="1"/>
  <c r="D108" i="4"/>
  <c r="E114" i="10" s="1"/>
  <c r="D173" i="4"/>
  <c r="E179" i="10" s="1"/>
  <c r="D96" i="4"/>
  <c r="E102" i="10" s="1"/>
  <c r="D104" i="4"/>
  <c r="E110" i="10" s="1"/>
  <c r="D11" i="4"/>
  <c r="E17" i="10" s="1"/>
  <c r="D156" i="4"/>
  <c r="E162" i="10" s="1"/>
  <c r="D20" i="4"/>
  <c r="E26" i="10" s="1"/>
  <c r="D107" i="4"/>
  <c r="E113" i="10" s="1"/>
  <c r="D57" i="4"/>
  <c r="E63" i="10" s="1"/>
  <c r="D118" i="4"/>
  <c r="E124" i="10" s="1"/>
  <c r="D201" i="4"/>
  <c r="E207" i="10" s="1"/>
  <c r="D41" i="4"/>
  <c r="E47" i="10" s="1"/>
  <c r="D137" i="4"/>
  <c r="E143" i="10" s="1"/>
  <c r="D103" i="4"/>
  <c r="E109" i="10" s="1"/>
  <c r="D37" i="4"/>
  <c r="E43" i="10" s="1"/>
  <c r="D89" i="4"/>
  <c r="E95" i="10" s="1"/>
  <c r="D83" i="4"/>
  <c r="E89" i="10" s="1"/>
  <c r="D129" i="4"/>
  <c r="E135" i="10" s="1"/>
  <c r="D53" i="4"/>
  <c r="E59" i="10" s="1"/>
  <c r="D111" i="4"/>
  <c r="E117" i="10" s="1"/>
  <c r="D22" i="4"/>
  <c r="E28" i="10" s="1"/>
  <c r="D164" i="4"/>
  <c r="E170" i="10" s="1"/>
  <c r="D85" i="4"/>
  <c r="E91" i="10" s="1"/>
  <c r="D80" i="4"/>
  <c r="E86" i="10" s="1"/>
  <c r="D183" i="4"/>
  <c r="E189" i="10" s="1"/>
  <c r="D167" i="4"/>
  <c r="E173" i="10" s="1"/>
  <c r="D64" i="4"/>
  <c r="E70" i="10" s="1"/>
  <c r="D65" i="4"/>
  <c r="E71" i="10" s="1"/>
  <c r="D49" i="4"/>
  <c r="E55" i="10" s="1"/>
  <c r="D135" i="4"/>
  <c r="E141" i="10" s="1"/>
  <c r="D59" i="4"/>
  <c r="E65" i="10" s="1"/>
  <c r="D97" i="4"/>
  <c r="E103" i="10" s="1"/>
  <c r="D32" i="4"/>
  <c r="E38" i="10" s="1"/>
  <c r="D162" i="4"/>
  <c r="E168" i="10" s="1"/>
  <c r="D61" i="4"/>
  <c r="E67" i="10" s="1"/>
  <c r="D116" i="4"/>
  <c r="E122" i="10" s="1"/>
  <c r="D145" i="4"/>
  <c r="E151" i="10" s="1"/>
  <c r="D127" i="4"/>
  <c r="E133" i="10" s="1"/>
  <c r="D126" i="4"/>
  <c r="E132" i="10" s="1"/>
  <c r="D52" i="4"/>
  <c r="E58" i="10" s="1"/>
  <c r="D203" i="4"/>
  <c r="E209" i="10" s="1"/>
  <c r="D181" i="4"/>
  <c r="E187" i="10" s="1"/>
  <c r="D121" i="4"/>
  <c r="E127" i="10" s="1"/>
  <c r="D62" i="4"/>
  <c r="E68" i="10" s="1"/>
  <c r="D182" i="4"/>
  <c r="E188" i="10" s="1"/>
  <c r="D193" i="4"/>
  <c r="E199" i="10" s="1"/>
  <c r="D223" i="4"/>
  <c r="E229" i="10" s="1"/>
  <c r="D58" i="4"/>
  <c r="E64" i="10" s="1"/>
  <c r="D141" i="4"/>
  <c r="E147" i="10" s="1"/>
  <c r="D86" i="4"/>
  <c r="E92" i="10" s="1"/>
  <c r="D144" i="4"/>
  <c r="E150" i="10" s="1"/>
  <c r="D117" i="4"/>
  <c r="E123" i="10" s="1"/>
  <c r="D14" i="4"/>
  <c r="E20" i="10" s="1"/>
  <c r="D82" i="4"/>
  <c r="E88" i="10" s="1"/>
  <c r="D177" i="4"/>
  <c r="E183" i="10" s="1"/>
  <c r="D204" i="4"/>
  <c r="E210" i="10" s="1"/>
  <c r="D124" i="4"/>
  <c r="E130" i="10" s="1"/>
  <c r="D55" i="4"/>
  <c r="E61" i="10" s="1"/>
  <c r="D56" i="4"/>
  <c r="E62" i="10" s="1"/>
  <c r="D240" i="4"/>
  <c r="E246" i="10" s="1"/>
  <c r="D187" i="4"/>
  <c r="E193" i="10" s="1"/>
  <c r="D114" i="4"/>
  <c r="E120" i="10" s="1"/>
  <c r="D175" i="4"/>
  <c r="E181" i="10" s="1"/>
  <c r="D95" i="4"/>
  <c r="E101" i="10" s="1"/>
  <c r="D195" i="4"/>
  <c r="E201" i="10" s="1"/>
  <c r="D48" i="4"/>
  <c r="E54" i="10" s="1"/>
  <c r="D170" i="4"/>
  <c r="E176" i="10" s="1"/>
  <c r="D179" i="4"/>
  <c r="E185" i="10" s="1"/>
  <c r="D157" i="4"/>
  <c r="E163" i="10" s="1"/>
  <c r="D125" i="4"/>
  <c r="E131" i="10" s="1"/>
  <c r="D149" i="4"/>
  <c r="E155" i="10" s="1"/>
  <c r="D208" i="4"/>
  <c r="E214" i="10" s="1"/>
  <c r="D205" i="4"/>
  <c r="E211" i="10" s="1"/>
  <c r="D160" i="4"/>
  <c r="E166" i="10" s="1"/>
  <c r="D84" i="4"/>
  <c r="E90" i="10" s="1"/>
  <c r="D194" i="4"/>
  <c r="E200" i="10" s="1"/>
  <c r="D138" i="4"/>
  <c r="E144" i="10" s="1"/>
  <c r="D191" i="4"/>
  <c r="E197" i="10" s="1"/>
  <c r="D154" i="4"/>
  <c r="E160" i="10" s="1"/>
  <c r="D210" i="4"/>
  <c r="E216" i="10" s="1"/>
  <c r="D76" i="4"/>
  <c r="E82" i="10" s="1"/>
  <c r="D140" i="4"/>
  <c r="E146" i="10" s="1"/>
  <c r="D131" i="4"/>
  <c r="E137" i="10" s="1"/>
  <c r="D250" i="4"/>
  <c r="E256" i="10" s="1"/>
  <c r="D109" i="4"/>
  <c r="E115" i="10" s="1"/>
  <c r="D142" i="4"/>
  <c r="E148" i="10" s="1"/>
  <c r="D75" i="4"/>
  <c r="E81" i="10" s="1"/>
  <c r="D192" i="4"/>
  <c r="E198" i="10" s="1"/>
  <c r="D94" i="4"/>
  <c r="E100" i="10" s="1"/>
  <c r="D189" i="4"/>
  <c r="E195" i="10" s="1"/>
  <c r="D136" i="4"/>
  <c r="E142" i="10" s="1"/>
  <c r="D256" i="4"/>
  <c r="E262" i="10" s="1"/>
  <c r="D224" i="4"/>
  <c r="E230" i="10" s="1"/>
  <c r="D269" i="4"/>
  <c r="E275" i="10" s="1"/>
  <c r="D112" i="4"/>
  <c r="E118" i="10" s="1"/>
  <c r="D159" i="4"/>
  <c r="E165" i="10" s="1"/>
  <c r="D246" i="4"/>
  <c r="E252" i="10" s="1"/>
  <c r="D207" i="4"/>
  <c r="E213" i="10" s="1"/>
  <c r="D79" i="4"/>
  <c r="E85" i="10" s="1"/>
  <c r="D171" i="4"/>
  <c r="E177" i="10" s="1"/>
  <c r="D134" i="4"/>
  <c r="E140" i="10" s="1"/>
  <c r="D232" i="4"/>
  <c r="E238" i="10" s="1"/>
  <c r="D238" i="4"/>
  <c r="E244" i="10" s="1"/>
  <c r="D45" i="4"/>
  <c r="E51" i="10" s="1"/>
  <c r="D153" i="4"/>
  <c r="E159" i="10" s="1"/>
  <c r="D132" i="4"/>
  <c r="E138" i="10" s="1"/>
  <c r="D198" i="4"/>
  <c r="E204" i="10" s="1"/>
  <c r="D168" i="4"/>
  <c r="E174" i="10" s="1"/>
  <c r="D122" i="4"/>
  <c r="E128" i="10" s="1"/>
  <c r="D151" i="4"/>
  <c r="E157" i="10" s="1"/>
  <c r="D186" i="4"/>
  <c r="E192" i="10" s="1"/>
  <c r="D200" i="4"/>
  <c r="E206" i="10" s="1"/>
  <c r="D165" i="4"/>
  <c r="E171" i="10" s="1"/>
  <c r="D158" i="4"/>
  <c r="E164" i="10" s="1"/>
  <c r="D152" i="4"/>
  <c r="E158" i="10" s="1"/>
  <c r="D184" i="4"/>
  <c r="E190" i="10" s="1"/>
  <c r="D101" i="4"/>
  <c r="E107" i="10" s="1"/>
  <c r="D130" i="4"/>
  <c r="E136" i="10" s="1"/>
  <c r="D91" i="4"/>
  <c r="E97" i="10" s="1"/>
  <c r="D139" i="4"/>
  <c r="E145" i="10" s="1"/>
  <c r="D128" i="4"/>
  <c r="E134" i="10" s="1"/>
  <c r="D215" i="4"/>
  <c r="E221" i="10" s="1"/>
  <c r="D206" i="4"/>
  <c r="E212" i="10" s="1"/>
  <c r="D133" i="4"/>
  <c r="E139" i="10" s="1"/>
  <c r="D155" i="4"/>
  <c r="E161" i="10" s="1"/>
  <c r="D196" i="4"/>
  <c r="E202" i="10" s="1"/>
  <c r="D69" i="4"/>
  <c r="E75" i="10" s="1"/>
  <c r="D169" i="4"/>
  <c r="E175" i="10" s="1"/>
  <c r="D260" i="4"/>
  <c r="E266" i="10" s="1"/>
  <c r="D212" i="4"/>
  <c r="E218" i="10" s="1"/>
  <c r="D174" i="4"/>
  <c r="E180" i="10" s="1"/>
  <c r="D166" i="4"/>
  <c r="E172" i="10" s="1"/>
  <c r="D180" i="4"/>
  <c r="E186" i="10" s="1"/>
  <c r="D221" i="4"/>
  <c r="E227" i="10" s="1"/>
  <c r="D178" i="4"/>
  <c r="E184" i="10" s="1"/>
  <c r="D176" i="4"/>
  <c r="E182" i="10" s="1"/>
  <c r="D93" i="4"/>
  <c r="E99" i="10" s="1"/>
  <c r="D161" i="4"/>
  <c r="E167" i="10" s="1"/>
  <c r="D120" i="4"/>
  <c r="E126" i="10" s="1"/>
  <c r="D235" i="4"/>
  <c r="E241" i="10" s="1"/>
  <c r="D188" i="4"/>
  <c r="E194" i="10" s="1"/>
  <c r="D213" i="4"/>
  <c r="E219" i="10" s="1"/>
  <c r="D163" i="4"/>
  <c r="E169" i="10" s="1"/>
  <c r="D247" i="4"/>
  <c r="E253" i="10" s="1"/>
  <c r="D267" i="4"/>
  <c r="E273" i="10" s="1"/>
  <c r="D202" i="4"/>
  <c r="E208" i="10" s="1"/>
  <c r="D216" i="4"/>
  <c r="E222" i="10" s="1"/>
  <c r="D150" i="4"/>
  <c r="E156" i="10" s="1"/>
  <c r="D263" i="4"/>
  <c r="E269" i="10" s="1"/>
  <c r="D264" i="4"/>
  <c r="E270" i="10" s="1"/>
  <c r="D262" i="4"/>
  <c r="E268" i="10" s="1"/>
  <c r="D225" i="4"/>
  <c r="E231" i="10" s="1"/>
  <c r="D190" i="4"/>
  <c r="E196" i="10" s="1"/>
  <c r="D231" i="4"/>
  <c r="E237" i="10" s="1"/>
  <c r="D233" i="4"/>
  <c r="E239" i="10" s="1"/>
  <c r="D255" i="4"/>
  <c r="E261" i="10" s="1"/>
  <c r="D123" i="4"/>
  <c r="E129" i="10" s="1"/>
  <c r="D217" i="4"/>
  <c r="E223" i="10" s="1"/>
  <c r="D222" i="4"/>
  <c r="E228" i="10" s="1"/>
  <c r="D272" i="4"/>
  <c r="E278" i="10" s="1"/>
  <c r="D143" i="4"/>
  <c r="E149" i="10" s="1"/>
  <c r="D219" i="4"/>
  <c r="E225" i="10" s="1"/>
  <c r="D218" i="4"/>
  <c r="E224" i="10" s="1"/>
  <c r="D226" i="4"/>
  <c r="E232" i="10" s="1"/>
  <c r="D185" i="4"/>
  <c r="E191" i="10" s="1"/>
  <c r="D227" i="4"/>
  <c r="E233" i="10" s="1"/>
  <c r="D243" i="4"/>
  <c r="E249" i="10" s="1"/>
  <c r="D259" i="4"/>
  <c r="E265" i="10" s="1"/>
  <c r="D211" i="4"/>
  <c r="E217" i="10" s="1"/>
  <c r="D258" i="4"/>
  <c r="E264" i="10" s="1"/>
  <c r="D253" i="4"/>
  <c r="E259" i="10" s="1"/>
  <c r="D229" i="4"/>
  <c r="E235" i="10" s="1"/>
  <c r="D239" i="4"/>
  <c r="E245" i="10" s="1"/>
  <c r="D220" i="4"/>
  <c r="E226" i="10" s="1"/>
  <c r="D237" i="4"/>
  <c r="E243" i="10" s="1"/>
  <c r="D249" i="4"/>
  <c r="E255" i="10" s="1"/>
  <c r="D147" i="4"/>
  <c r="E153" i="10" s="1"/>
  <c r="D268" i="4"/>
  <c r="E274" i="10" s="1"/>
  <c r="D245" i="4"/>
  <c r="E251" i="10" s="1"/>
  <c r="D257" i="4"/>
  <c r="E263" i="10" s="1"/>
  <c r="D234" i="4"/>
  <c r="E240" i="10" s="1"/>
  <c r="D209" i="4"/>
  <c r="E215" i="10" s="1"/>
  <c r="D274" i="4"/>
  <c r="E280" i="10" s="1"/>
  <c r="D214" i="4"/>
  <c r="E220" i="10" s="1"/>
  <c r="D254" i="4"/>
  <c r="E260" i="10" s="1"/>
  <c r="D252" i="4"/>
  <c r="E258" i="10" s="1"/>
  <c r="D244" i="4"/>
  <c r="E250" i="10" s="1"/>
  <c r="D275" i="4"/>
  <c r="E281" i="10" s="1"/>
  <c r="D197" i="4"/>
  <c r="E203" i="10" s="1"/>
  <c r="D230" i="4"/>
  <c r="E236" i="10" s="1"/>
  <c r="D242" i="4"/>
  <c r="E248" i="10" s="1"/>
  <c r="D265" i="4"/>
  <c r="E271" i="10" s="1"/>
  <c r="D271" i="4"/>
  <c r="E277" i="10" s="1"/>
  <c r="D248" i="4"/>
  <c r="E254" i="10" s="1"/>
  <c r="D199" i="4"/>
  <c r="E205" i="10" s="1"/>
  <c r="D241" i="4"/>
  <c r="E247" i="10" s="1"/>
  <c r="D228" i="4"/>
  <c r="E234" i="10" s="1"/>
  <c r="D236" i="4"/>
  <c r="E242" i="10" s="1"/>
  <c r="D251" i="4"/>
  <c r="E257" i="10" s="1"/>
  <c r="D270" i="4"/>
  <c r="E276" i="10" s="1"/>
  <c r="D266" i="4"/>
  <c r="E272" i="10" s="1"/>
  <c r="D261" i="4"/>
  <c r="E267" i="10" s="1"/>
  <c r="D273" i="4"/>
  <c r="E279" i="10" s="1"/>
  <c r="A3" i="9"/>
  <c r="B3" i="9" s="1"/>
  <c r="C3" i="9" s="1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3" i="8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G7" i="10"/>
  <c r="F7" i="10"/>
  <c r="H4" i="10"/>
  <c r="H3" i="10"/>
  <c r="B3" i="8"/>
  <c r="C3" i="8" s="1"/>
  <c r="G2" i="4"/>
  <c r="F2" i="4"/>
  <c r="E2" i="4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3" i="5"/>
  <c r="C5" i="4"/>
  <c r="C6" i="4"/>
  <c r="D12" i="10" s="1"/>
  <c r="C50" i="4"/>
  <c r="D56" i="10" s="1"/>
  <c r="C9" i="4"/>
  <c r="D15" i="10" s="1"/>
  <c r="C34" i="4"/>
  <c r="D40" i="10" s="1"/>
  <c r="C33" i="4"/>
  <c r="D39" i="10" s="1"/>
  <c r="C7" i="4"/>
  <c r="D13" i="10" s="1"/>
  <c r="C8" i="4"/>
  <c r="D14" i="10" s="1"/>
  <c r="C23" i="4"/>
  <c r="D29" i="10" s="1"/>
  <c r="C19" i="4"/>
  <c r="D25" i="10" s="1"/>
  <c r="C43" i="4"/>
  <c r="D49" i="10" s="1"/>
  <c r="C13" i="4"/>
  <c r="D19" i="10" s="1"/>
  <c r="C18" i="4"/>
  <c r="D24" i="10" s="1"/>
  <c r="C15" i="4"/>
  <c r="D21" i="10" s="1"/>
  <c r="C25" i="4"/>
  <c r="D31" i="10" s="1"/>
  <c r="C73" i="4"/>
  <c r="D79" i="10" s="1"/>
  <c r="C42" i="4"/>
  <c r="D48" i="10" s="1"/>
  <c r="C10" i="4"/>
  <c r="D16" i="10" s="1"/>
  <c r="C72" i="4"/>
  <c r="D78" i="10" s="1"/>
  <c r="C74" i="4"/>
  <c r="D80" i="10" s="1"/>
  <c r="C12" i="4"/>
  <c r="D18" i="10" s="1"/>
  <c r="C54" i="4"/>
  <c r="D60" i="10" s="1"/>
  <c r="C26" i="4"/>
  <c r="D32" i="10" s="1"/>
  <c r="C100" i="4"/>
  <c r="D106" i="10" s="1"/>
  <c r="C87" i="4"/>
  <c r="D93" i="10" s="1"/>
  <c r="C47" i="4"/>
  <c r="D53" i="10" s="1"/>
  <c r="C27" i="4"/>
  <c r="D33" i="10" s="1"/>
  <c r="C31" i="4"/>
  <c r="D37" i="10" s="1"/>
  <c r="C88" i="4"/>
  <c r="D94" i="10" s="1"/>
  <c r="C40" i="4"/>
  <c r="D46" i="10" s="1"/>
  <c r="C44" i="4"/>
  <c r="D50" i="10" s="1"/>
  <c r="C38" i="4"/>
  <c r="D44" i="10" s="1"/>
  <c r="C92" i="4"/>
  <c r="D98" i="10" s="1"/>
  <c r="C21" i="4"/>
  <c r="D27" i="10" s="1"/>
  <c r="C51" i="4"/>
  <c r="D57" i="10" s="1"/>
  <c r="C99" i="4"/>
  <c r="D105" i="10" s="1"/>
  <c r="C63" i="4"/>
  <c r="D69" i="10" s="1"/>
  <c r="C16" i="4"/>
  <c r="D22" i="10" s="1"/>
  <c r="C30" i="4"/>
  <c r="D36" i="10" s="1"/>
  <c r="C90" i="4"/>
  <c r="D96" i="10" s="1"/>
  <c r="C71" i="4"/>
  <c r="D77" i="10" s="1"/>
  <c r="C113" i="4"/>
  <c r="D119" i="10" s="1"/>
  <c r="C68" i="4"/>
  <c r="D74" i="10" s="1"/>
  <c r="C105" i="4"/>
  <c r="D111" i="10" s="1"/>
  <c r="C17" i="4"/>
  <c r="D23" i="10" s="1"/>
  <c r="C24" i="4"/>
  <c r="D30" i="10" s="1"/>
  <c r="C146" i="4"/>
  <c r="D152" i="10" s="1"/>
  <c r="C106" i="4"/>
  <c r="D112" i="10" s="1"/>
  <c r="C81" i="4"/>
  <c r="D87" i="10" s="1"/>
  <c r="C78" i="4"/>
  <c r="D84" i="10" s="1"/>
  <c r="C60" i="4"/>
  <c r="D66" i="10" s="1"/>
  <c r="C36" i="4"/>
  <c r="D42" i="10" s="1"/>
  <c r="C39" i="4"/>
  <c r="D45" i="10" s="1"/>
  <c r="C35" i="4"/>
  <c r="D41" i="10" s="1"/>
  <c r="C172" i="4"/>
  <c r="D178" i="10" s="1"/>
  <c r="C102" i="4"/>
  <c r="D108" i="10" s="1"/>
  <c r="C115" i="4"/>
  <c r="D121" i="10" s="1"/>
  <c r="C28" i="4"/>
  <c r="D34" i="10" s="1"/>
  <c r="C66" i="4"/>
  <c r="D72" i="10" s="1"/>
  <c r="C148" i="4"/>
  <c r="D154" i="10" s="1"/>
  <c r="C98" i="4"/>
  <c r="D104" i="10" s="1"/>
  <c r="C110" i="4"/>
  <c r="D116" i="10" s="1"/>
  <c r="C70" i="4"/>
  <c r="D76" i="10" s="1"/>
  <c r="C29" i="4"/>
  <c r="D35" i="10" s="1"/>
  <c r="C46" i="4"/>
  <c r="D52" i="10" s="1"/>
  <c r="C119" i="4"/>
  <c r="D125" i="10" s="1"/>
  <c r="C67" i="4"/>
  <c r="D73" i="10" s="1"/>
  <c r="C77" i="4"/>
  <c r="D83" i="10" s="1"/>
  <c r="C108" i="4"/>
  <c r="D114" i="10" s="1"/>
  <c r="C173" i="4"/>
  <c r="D179" i="10" s="1"/>
  <c r="C96" i="4"/>
  <c r="D102" i="10" s="1"/>
  <c r="C104" i="4"/>
  <c r="D110" i="10" s="1"/>
  <c r="C11" i="4"/>
  <c r="D17" i="10" s="1"/>
  <c r="C156" i="4"/>
  <c r="D162" i="10" s="1"/>
  <c r="C20" i="4"/>
  <c r="D26" i="10" s="1"/>
  <c r="C107" i="4"/>
  <c r="D113" i="10" s="1"/>
  <c r="C57" i="4"/>
  <c r="D63" i="10" s="1"/>
  <c r="C118" i="4"/>
  <c r="D124" i="10" s="1"/>
  <c r="C201" i="4"/>
  <c r="D207" i="10" s="1"/>
  <c r="C41" i="4"/>
  <c r="D47" i="10" s="1"/>
  <c r="C137" i="4"/>
  <c r="D143" i="10" s="1"/>
  <c r="C103" i="4"/>
  <c r="D109" i="10" s="1"/>
  <c r="C37" i="4"/>
  <c r="D43" i="10" s="1"/>
  <c r="C89" i="4"/>
  <c r="D95" i="10" s="1"/>
  <c r="C83" i="4"/>
  <c r="D89" i="10" s="1"/>
  <c r="C129" i="4"/>
  <c r="D135" i="10" s="1"/>
  <c r="C53" i="4"/>
  <c r="D59" i="10" s="1"/>
  <c r="C111" i="4"/>
  <c r="D117" i="10" s="1"/>
  <c r="C22" i="4"/>
  <c r="D28" i="10" s="1"/>
  <c r="C164" i="4"/>
  <c r="D170" i="10" s="1"/>
  <c r="C85" i="4"/>
  <c r="D91" i="10" s="1"/>
  <c r="C80" i="4"/>
  <c r="D86" i="10" s="1"/>
  <c r="C183" i="4"/>
  <c r="D189" i="10" s="1"/>
  <c r="C167" i="4"/>
  <c r="D173" i="10" s="1"/>
  <c r="C64" i="4"/>
  <c r="D70" i="10" s="1"/>
  <c r="C65" i="4"/>
  <c r="D71" i="10" s="1"/>
  <c r="C49" i="4"/>
  <c r="D55" i="10" s="1"/>
  <c r="C135" i="4"/>
  <c r="D141" i="10" s="1"/>
  <c r="C59" i="4"/>
  <c r="D65" i="10" s="1"/>
  <c r="C97" i="4"/>
  <c r="D103" i="10" s="1"/>
  <c r="C32" i="4"/>
  <c r="D38" i="10" s="1"/>
  <c r="C162" i="4"/>
  <c r="D168" i="10" s="1"/>
  <c r="C61" i="4"/>
  <c r="D67" i="10" s="1"/>
  <c r="C116" i="4"/>
  <c r="D122" i="10" s="1"/>
  <c r="C145" i="4"/>
  <c r="D151" i="10" s="1"/>
  <c r="C127" i="4"/>
  <c r="D133" i="10" s="1"/>
  <c r="C126" i="4"/>
  <c r="D132" i="10" s="1"/>
  <c r="C52" i="4"/>
  <c r="D58" i="10" s="1"/>
  <c r="C203" i="4"/>
  <c r="D209" i="10" s="1"/>
  <c r="C181" i="4"/>
  <c r="D187" i="10" s="1"/>
  <c r="C121" i="4"/>
  <c r="D127" i="10" s="1"/>
  <c r="C62" i="4"/>
  <c r="D68" i="10" s="1"/>
  <c r="C182" i="4"/>
  <c r="D188" i="10" s="1"/>
  <c r="C193" i="4"/>
  <c r="D199" i="10" s="1"/>
  <c r="C223" i="4"/>
  <c r="D229" i="10" s="1"/>
  <c r="C58" i="4"/>
  <c r="D64" i="10" s="1"/>
  <c r="C141" i="4"/>
  <c r="D147" i="10" s="1"/>
  <c r="C86" i="4"/>
  <c r="D92" i="10" s="1"/>
  <c r="C144" i="4"/>
  <c r="D150" i="10" s="1"/>
  <c r="C117" i="4"/>
  <c r="D123" i="10" s="1"/>
  <c r="C14" i="4"/>
  <c r="D20" i="10" s="1"/>
  <c r="C82" i="4"/>
  <c r="D88" i="10" s="1"/>
  <c r="C177" i="4"/>
  <c r="D183" i="10" s="1"/>
  <c r="C204" i="4"/>
  <c r="D210" i="10" s="1"/>
  <c r="C124" i="4"/>
  <c r="D130" i="10" s="1"/>
  <c r="C55" i="4"/>
  <c r="D61" i="10" s="1"/>
  <c r="C56" i="4"/>
  <c r="D62" i="10" s="1"/>
  <c r="C240" i="4"/>
  <c r="D246" i="10" s="1"/>
  <c r="C187" i="4"/>
  <c r="D193" i="10" s="1"/>
  <c r="C114" i="4"/>
  <c r="D120" i="10" s="1"/>
  <c r="C175" i="4"/>
  <c r="D181" i="10" s="1"/>
  <c r="C95" i="4"/>
  <c r="D101" i="10" s="1"/>
  <c r="C195" i="4"/>
  <c r="D201" i="10" s="1"/>
  <c r="C48" i="4"/>
  <c r="D54" i="10" s="1"/>
  <c r="C170" i="4"/>
  <c r="D176" i="10" s="1"/>
  <c r="C179" i="4"/>
  <c r="D185" i="10" s="1"/>
  <c r="C157" i="4"/>
  <c r="D163" i="10" s="1"/>
  <c r="C125" i="4"/>
  <c r="D131" i="10" s="1"/>
  <c r="C149" i="4"/>
  <c r="D155" i="10" s="1"/>
  <c r="C208" i="4"/>
  <c r="D214" i="10" s="1"/>
  <c r="C205" i="4"/>
  <c r="D211" i="10" s="1"/>
  <c r="C160" i="4"/>
  <c r="D166" i="10" s="1"/>
  <c r="C84" i="4"/>
  <c r="D90" i="10" s="1"/>
  <c r="C194" i="4"/>
  <c r="D200" i="10" s="1"/>
  <c r="C138" i="4"/>
  <c r="D144" i="10" s="1"/>
  <c r="C191" i="4"/>
  <c r="D197" i="10" s="1"/>
  <c r="C154" i="4"/>
  <c r="D160" i="10" s="1"/>
  <c r="C210" i="4"/>
  <c r="D216" i="10" s="1"/>
  <c r="C76" i="4"/>
  <c r="D82" i="10" s="1"/>
  <c r="C140" i="4"/>
  <c r="D146" i="10" s="1"/>
  <c r="C131" i="4"/>
  <c r="D137" i="10" s="1"/>
  <c r="C250" i="4"/>
  <c r="D256" i="10" s="1"/>
  <c r="C109" i="4"/>
  <c r="D115" i="10" s="1"/>
  <c r="C142" i="4"/>
  <c r="D148" i="10" s="1"/>
  <c r="C75" i="4"/>
  <c r="D81" i="10" s="1"/>
  <c r="C192" i="4"/>
  <c r="D198" i="10" s="1"/>
  <c r="C94" i="4"/>
  <c r="D100" i="10" s="1"/>
  <c r="C189" i="4"/>
  <c r="D195" i="10" s="1"/>
  <c r="C136" i="4"/>
  <c r="D142" i="10" s="1"/>
  <c r="C256" i="4"/>
  <c r="D262" i="10" s="1"/>
  <c r="C224" i="4"/>
  <c r="D230" i="10" s="1"/>
  <c r="C269" i="4"/>
  <c r="D275" i="10" s="1"/>
  <c r="C112" i="4"/>
  <c r="D118" i="10" s="1"/>
  <c r="C159" i="4"/>
  <c r="D165" i="10" s="1"/>
  <c r="C246" i="4"/>
  <c r="D252" i="10" s="1"/>
  <c r="C207" i="4"/>
  <c r="D213" i="10" s="1"/>
  <c r="C79" i="4"/>
  <c r="D85" i="10" s="1"/>
  <c r="C171" i="4"/>
  <c r="D177" i="10" s="1"/>
  <c r="C134" i="4"/>
  <c r="D140" i="10" s="1"/>
  <c r="C232" i="4"/>
  <c r="D238" i="10" s="1"/>
  <c r="C238" i="4"/>
  <c r="D244" i="10" s="1"/>
  <c r="C45" i="4"/>
  <c r="D51" i="10" s="1"/>
  <c r="C153" i="4"/>
  <c r="D159" i="10" s="1"/>
  <c r="C132" i="4"/>
  <c r="D138" i="10" s="1"/>
  <c r="C198" i="4"/>
  <c r="D204" i="10" s="1"/>
  <c r="C168" i="4"/>
  <c r="D174" i="10" s="1"/>
  <c r="C122" i="4"/>
  <c r="D128" i="10" s="1"/>
  <c r="C151" i="4"/>
  <c r="D157" i="10" s="1"/>
  <c r="C186" i="4"/>
  <c r="D192" i="10" s="1"/>
  <c r="C200" i="4"/>
  <c r="D206" i="10" s="1"/>
  <c r="C165" i="4"/>
  <c r="D171" i="10" s="1"/>
  <c r="C158" i="4"/>
  <c r="D164" i="10" s="1"/>
  <c r="C152" i="4"/>
  <c r="D158" i="10" s="1"/>
  <c r="C184" i="4"/>
  <c r="D190" i="10" s="1"/>
  <c r="C101" i="4"/>
  <c r="D107" i="10" s="1"/>
  <c r="C130" i="4"/>
  <c r="D136" i="10" s="1"/>
  <c r="C91" i="4"/>
  <c r="D97" i="10" s="1"/>
  <c r="C139" i="4"/>
  <c r="D145" i="10" s="1"/>
  <c r="C128" i="4"/>
  <c r="D134" i="10" s="1"/>
  <c r="C215" i="4"/>
  <c r="D221" i="10" s="1"/>
  <c r="C206" i="4"/>
  <c r="D212" i="10" s="1"/>
  <c r="C133" i="4"/>
  <c r="D139" i="10" s="1"/>
  <c r="C155" i="4"/>
  <c r="D161" i="10" s="1"/>
  <c r="C196" i="4"/>
  <c r="D202" i="10" s="1"/>
  <c r="C69" i="4"/>
  <c r="D75" i="10" s="1"/>
  <c r="C169" i="4"/>
  <c r="D175" i="10" s="1"/>
  <c r="C260" i="4"/>
  <c r="D266" i="10" s="1"/>
  <c r="C212" i="4"/>
  <c r="D218" i="10" s="1"/>
  <c r="C174" i="4"/>
  <c r="D180" i="10" s="1"/>
  <c r="C166" i="4"/>
  <c r="D172" i="10" s="1"/>
  <c r="C180" i="4"/>
  <c r="D186" i="10" s="1"/>
  <c r="C221" i="4"/>
  <c r="D227" i="10" s="1"/>
  <c r="C178" i="4"/>
  <c r="D184" i="10" s="1"/>
  <c r="C176" i="4"/>
  <c r="D182" i="10" s="1"/>
  <c r="C93" i="4"/>
  <c r="D99" i="10" s="1"/>
  <c r="C161" i="4"/>
  <c r="D167" i="10" s="1"/>
  <c r="C120" i="4"/>
  <c r="D126" i="10" s="1"/>
  <c r="C235" i="4"/>
  <c r="D241" i="10" s="1"/>
  <c r="C188" i="4"/>
  <c r="D194" i="10" s="1"/>
  <c r="C213" i="4"/>
  <c r="D219" i="10" s="1"/>
  <c r="C163" i="4"/>
  <c r="D169" i="10" s="1"/>
  <c r="C247" i="4"/>
  <c r="D253" i="10" s="1"/>
  <c r="C267" i="4"/>
  <c r="D273" i="10" s="1"/>
  <c r="C202" i="4"/>
  <c r="D208" i="10" s="1"/>
  <c r="C216" i="4"/>
  <c r="D222" i="10" s="1"/>
  <c r="C150" i="4"/>
  <c r="D156" i="10" s="1"/>
  <c r="C263" i="4"/>
  <c r="D269" i="10" s="1"/>
  <c r="C264" i="4"/>
  <c r="D270" i="10" s="1"/>
  <c r="C262" i="4"/>
  <c r="D268" i="10" s="1"/>
  <c r="C225" i="4"/>
  <c r="D231" i="10" s="1"/>
  <c r="C190" i="4"/>
  <c r="D196" i="10" s="1"/>
  <c r="C231" i="4"/>
  <c r="D237" i="10" s="1"/>
  <c r="C233" i="4"/>
  <c r="D239" i="10" s="1"/>
  <c r="C255" i="4"/>
  <c r="D261" i="10" s="1"/>
  <c r="C123" i="4"/>
  <c r="D129" i="10" s="1"/>
  <c r="C217" i="4"/>
  <c r="D223" i="10" s="1"/>
  <c r="C222" i="4"/>
  <c r="D228" i="10" s="1"/>
  <c r="C272" i="4"/>
  <c r="D278" i="10" s="1"/>
  <c r="C143" i="4"/>
  <c r="D149" i="10" s="1"/>
  <c r="C219" i="4"/>
  <c r="D225" i="10" s="1"/>
  <c r="C218" i="4"/>
  <c r="D224" i="10" s="1"/>
  <c r="C226" i="4"/>
  <c r="D232" i="10" s="1"/>
  <c r="C185" i="4"/>
  <c r="D191" i="10" s="1"/>
  <c r="C227" i="4"/>
  <c r="D233" i="10" s="1"/>
  <c r="C243" i="4"/>
  <c r="D249" i="10" s="1"/>
  <c r="C259" i="4"/>
  <c r="D265" i="10" s="1"/>
  <c r="C211" i="4"/>
  <c r="D217" i="10" s="1"/>
  <c r="C258" i="4"/>
  <c r="D264" i="10" s="1"/>
  <c r="C253" i="4"/>
  <c r="D259" i="10" s="1"/>
  <c r="C229" i="4"/>
  <c r="D235" i="10" s="1"/>
  <c r="C239" i="4"/>
  <c r="D245" i="10" s="1"/>
  <c r="C220" i="4"/>
  <c r="D226" i="10" s="1"/>
  <c r="C237" i="4"/>
  <c r="D243" i="10" s="1"/>
  <c r="C249" i="4"/>
  <c r="D255" i="10" s="1"/>
  <c r="C147" i="4"/>
  <c r="D153" i="10" s="1"/>
  <c r="C268" i="4"/>
  <c r="D274" i="10" s="1"/>
  <c r="C245" i="4"/>
  <c r="D251" i="10" s="1"/>
  <c r="C257" i="4"/>
  <c r="D263" i="10" s="1"/>
  <c r="C234" i="4"/>
  <c r="D240" i="10" s="1"/>
  <c r="C209" i="4"/>
  <c r="D215" i="10" s="1"/>
  <c r="C274" i="4"/>
  <c r="D280" i="10" s="1"/>
  <c r="C214" i="4"/>
  <c r="D220" i="10" s="1"/>
  <c r="C254" i="4"/>
  <c r="D260" i="10" s="1"/>
  <c r="C252" i="4"/>
  <c r="D258" i="10" s="1"/>
  <c r="C244" i="4"/>
  <c r="D250" i="10" s="1"/>
  <c r="C275" i="4"/>
  <c r="D281" i="10" s="1"/>
  <c r="C197" i="4"/>
  <c r="D203" i="10" s="1"/>
  <c r="C230" i="4"/>
  <c r="D236" i="10" s="1"/>
  <c r="C242" i="4"/>
  <c r="D248" i="10" s="1"/>
  <c r="C265" i="4"/>
  <c r="D271" i="10" s="1"/>
  <c r="C271" i="4"/>
  <c r="D277" i="10" s="1"/>
  <c r="C248" i="4"/>
  <c r="D254" i="10" s="1"/>
  <c r="C199" i="4"/>
  <c r="D205" i="10" s="1"/>
  <c r="C241" i="4"/>
  <c r="D247" i="10" s="1"/>
  <c r="C228" i="4"/>
  <c r="D234" i="10" s="1"/>
  <c r="C236" i="4"/>
  <c r="D242" i="10" s="1"/>
  <c r="C251" i="4"/>
  <c r="D257" i="10" s="1"/>
  <c r="C270" i="4"/>
  <c r="D276" i="10" s="1"/>
  <c r="C266" i="4"/>
  <c r="D272" i="10" s="1"/>
  <c r="C261" i="4"/>
  <c r="D267" i="10" s="1"/>
  <c r="C273" i="4"/>
  <c r="D279" i="10" s="1"/>
  <c r="A4" i="5"/>
  <c r="A5" i="5"/>
  <c r="A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F4" i="10" l="1"/>
  <c r="G5" i="10"/>
  <c r="H6" i="10"/>
  <c r="B4" i="8"/>
  <c r="B5" i="8" s="1"/>
  <c r="B6" i="8" s="1"/>
  <c r="B7" i="8" s="1"/>
  <c r="F3" i="4"/>
  <c r="K73" i="4" s="1"/>
  <c r="G3" i="4"/>
  <c r="L154" i="4" s="1"/>
  <c r="H7" i="10"/>
  <c r="F5" i="10"/>
  <c r="F6" i="10"/>
  <c r="G6" i="10"/>
  <c r="K89" i="4"/>
  <c r="H4" i="7"/>
  <c r="H4" i="8"/>
  <c r="H6" i="7"/>
  <c r="H6" i="8"/>
  <c r="H5" i="10"/>
  <c r="F3" i="10"/>
  <c r="G3" i="10"/>
  <c r="K149" i="4"/>
  <c r="K11" i="4"/>
  <c r="K161" i="4"/>
  <c r="E3" i="4"/>
  <c r="J231" i="4" s="1"/>
  <c r="H5" i="7"/>
  <c r="H8" i="7" s="1"/>
  <c r="K84" i="4"/>
  <c r="K207" i="4"/>
  <c r="J139" i="4"/>
  <c r="B3" i="7"/>
  <c r="B4" i="7" s="1"/>
  <c r="C4" i="7" s="1"/>
  <c r="H5" i="8"/>
  <c r="H8" i="8" s="1"/>
  <c r="H5" i="9"/>
  <c r="H4" i="9"/>
  <c r="H6" i="9"/>
  <c r="G4" i="10"/>
  <c r="B4" i="9"/>
  <c r="C5" i="8"/>
  <c r="C4" i="8"/>
  <c r="K120" i="4"/>
  <c r="J96" i="4"/>
  <c r="K259" i="4"/>
  <c r="K180" i="4"/>
  <c r="J21" i="4"/>
  <c r="L216" i="4"/>
  <c r="J14" i="4"/>
  <c r="K241" i="4"/>
  <c r="K208" i="4"/>
  <c r="J65" i="4"/>
  <c r="K253" i="4"/>
  <c r="K198" i="4"/>
  <c r="K146" i="4"/>
  <c r="K219" i="4"/>
  <c r="K162" i="4"/>
  <c r="K42" i="4"/>
  <c r="K138" i="4"/>
  <c r="K34" i="4"/>
  <c r="K271" i="4"/>
  <c r="K210" i="4"/>
  <c r="K23" i="4"/>
  <c r="K228" i="4"/>
  <c r="K124" i="4"/>
  <c r="K254" i="4"/>
  <c r="J150" i="4"/>
  <c r="J33" i="4"/>
  <c r="J264" i="4"/>
  <c r="J168" i="4"/>
  <c r="J167" i="4"/>
  <c r="K13" i="4"/>
  <c r="K213" i="4"/>
  <c r="K131" i="4"/>
  <c r="L46" i="4"/>
  <c r="L178" i="4"/>
  <c r="K226" i="4"/>
  <c r="K117" i="4"/>
  <c r="J73" i="4"/>
  <c r="K233" i="4"/>
  <c r="K136" i="4"/>
  <c r="K44" i="4"/>
  <c r="K202" i="4"/>
  <c r="K129" i="4"/>
  <c r="K92" i="4"/>
  <c r="K224" i="4"/>
  <c r="K12" i="4"/>
  <c r="K76" i="4"/>
  <c r="K99" i="4"/>
  <c r="K159" i="4"/>
  <c r="K87" i="4"/>
  <c r="K109" i="4"/>
  <c r="K18" i="4"/>
  <c r="K205" i="4"/>
  <c r="K266" i="4"/>
  <c r="J263" i="4"/>
  <c r="J208" i="4"/>
  <c r="J163" i="4"/>
  <c r="J122" i="4"/>
  <c r="J151" i="4"/>
  <c r="K114" i="4"/>
  <c r="L219" i="4"/>
  <c r="L138" i="4"/>
  <c r="L36" i="4"/>
  <c r="J201" i="4"/>
  <c r="J37" i="4"/>
  <c r="J243" i="4"/>
  <c r="J114" i="4"/>
  <c r="J159" i="4"/>
  <c r="J152" i="4"/>
  <c r="J146" i="4"/>
  <c r="J13" i="4"/>
  <c r="J149" i="4"/>
  <c r="J165" i="4"/>
  <c r="J118" i="4"/>
  <c r="J116" i="4"/>
  <c r="J42" i="4"/>
  <c r="J213" i="4"/>
  <c r="J25" i="4"/>
  <c r="J260" i="4"/>
  <c r="J170" i="4"/>
  <c r="J138" i="4"/>
  <c r="J113" i="4"/>
  <c r="J186" i="4"/>
  <c r="J190" i="4"/>
  <c r="J86" i="4"/>
  <c r="J84" i="4"/>
  <c r="J101" i="4"/>
  <c r="J103" i="4"/>
  <c r="J121" i="4"/>
  <c r="J195" i="4"/>
  <c r="J252" i="4"/>
  <c r="J187" i="4"/>
  <c r="J47" i="4"/>
  <c r="J112" i="4"/>
  <c r="J93" i="4"/>
  <c r="J162" i="4"/>
  <c r="J56" i="4"/>
  <c r="J134" i="4"/>
  <c r="J119" i="4"/>
  <c r="K68" i="4"/>
  <c r="K50" i="4"/>
  <c r="K15" i="4"/>
  <c r="K167" i="4"/>
  <c r="K215" i="4"/>
  <c r="K261" i="4"/>
  <c r="K172" i="4"/>
  <c r="K170" i="4"/>
  <c r="K216" i="4"/>
  <c r="K8" i="4"/>
  <c r="K52" i="4"/>
  <c r="K10" i="4"/>
  <c r="K135" i="4"/>
  <c r="K196" i="4"/>
  <c r="K66" i="4"/>
  <c r="K177" i="4"/>
  <c r="K91" i="4"/>
  <c r="K274" i="4"/>
  <c r="K104" i="4"/>
  <c r="K256" i="4"/>
  <c r="K110" i="4"/>
  <c r="K160" i="4"/>
  <c r="K231" i="4"/>
  <c r="K7" i="4"/>
  <c r="K53" i="4"/>
  <c r="K152" i="4"/>
  <c r="K199" i="4"/>
  <c r="K29" i="4"/>
  <c r="K184" i="4"/>
  <c r="K119" i="4"/>
  <c r="K191" i="4"/>
  <c r="K217" i="4"/>
  <c r="K43" i="4"/>
  <c r="K85" i="4"/>
  <c r="K75" i="4"/>
  <c r="K262" i="4"/>
  <c r="K31" i="4"/>
  <c r="K62" i="4"/>
  <c r="K255" i="4"/>
  <c r="K19" i="4"/>
  <c r="K118" i="4"/>
  <c r="K189" i="4"/>
  <c r="K252" i="4"/>
  <c r="K26" i="4"/>
  <c r="K144" i="4"/>
  <c r="K174" i="4"/>
  <c r="K111" i="4"/>
  <c r="K150" i="4"/>
  <c r="K6" i="4"/>
  <c r="K103" i="4"/>
  <c r="K269" i="4"/>
  <c r="K230" i="4"/>
  <c r="K27" i="4"/>
  <c r="K126" i="4"/>
  <c r="K238" i="4"/>
  <c r="K243" i="4"/>
  <c r="K106" i="4"/>
  <c r="K179" i="4"/>
  <c r="K90" i="4"/>
  <c r="K245" i="4"/>
  <c r="K178" i="4"/>
  <c r="K80" i="4"/>
  <c r="K211" i="4"/>
  <c r="K153" i="4"/>
  <c r="K203" i="4"/>
  <c r="K17" i="4"/>
  <c r="K234" i="4"/>
  <c r="K101" i="4"/>
  <c r="K14" i="4"/>
  <c r="K115" i="4"/>
  <c r="K265" i="4"/>
  <c r="K169" i="4"/>
  <c r="K95" i="4"/>
  <c r="K77" i="4"/>
  <c r="K147" i="4"/>
  <c r="K165" i="4"/>
  <c r="K141" i="4"/>
  <c r="K39" i="4"/>
  <c r="K197" i="4"/>
  <c r="K155" i="4"/>
  <c r="K187" i="4"/>
  <c r="K46" i="4"/>
  <c r="K5" i="4"/>
  <c r="K225" i="4"/>
  <c r="K192" i="4"/>
  <c r="K35" i="4"/>
  <c r="K86" i="4"/>
  <c r="K158" i="4"/>
  <c r="K268" i="4"/>
  <c r="K40" i="4"/>
  <c r="K21" i="4"/>
  <c r="K251" i="4"/>
  <c r="K133" i="4"/>
  <c r="K190" i="4"/>
  <c r="K94" i="4"/>
  <c r="K183" i="4"/>
  <c r="K88" i="4"/>
  <c r="K185" i="4"/>
  <c r="K134" i="4"/>
  <c r="K145" i="4"/>
  <c r="K71" i="4"/>
  <c r="K249" i="4"/>
  <c r="K200" i="4"/>
  <c r="K58" i="4"/>
  <c r="K36" i="4"/>
  <c r="K143" i="4"/>
  <c r="K246" i="4"/>
  <c r="K32" i="4"/>
  <c r="K63" i="4"/>
  <c r="K239" i="4"/>
  <c r="K122" i="4"/>
  <c r="K182" i="4"/>
  <c r="K81" i="4"/>
  <c r="K270" i="4"/>
  <c r="K176" i="4"/>
  <c r="K33" i="4"/>
  <c r="K173" i="4"/>
  <c r="K48" i="4"/>
  <c r="K212" i="4"/>
  <c r="L22" i="4"/>
  <c r="L257" i="4"/>
  <c r="L117" i="4"/>
  <c r="L8" i="4"/>
  <c r="L229" i="4"/>
  <c r="L62" i="4"/>
  <c r="L73" i="4"/>
  <c r="L31" i="4"/>
  <c r="L136" i="4"/>
  <c r="L146" i="4"/>
  <c r="L231" i="4"/>
  <c r="L167" i="4"/>
  <c r="L147" i="4"/>
  <c r="L195" i="4"/>
  <c r="L12" i="4"/>
  <c r="L186" i="4"/>
  <c r="L72" i="4"/>
  <c r="L21" i="4"/>
  <c r="L89" i="4"/>
  <c r="L243" i="4"/>
  <c r="L149" i="4"/>
  <c r="L66" i="4"/>
  <c r="L209" i="4"/>
  <c r="L142" i="4"/>
  <c r="L156" i="4"/>
  <c r="L197" i="4"/>
  <c r="L224" i="4"/>
  <c r="L137" i="4"/>
  <c r="L5" i="4"/>
  <c r="L10" i="4"/>
  <c r="L52" i="4"/>
  <c r="L245" i="4"/>
  <c r="L131" i="4"/>
  <c r="L96" i="4"/>
  <c r="L248" i="4"/>
  <c r="L207" i="4"/>
  <c r="L129" i="4"/>
  <c r="L33" i="4"/>
  <c r="L128" i="4"/>
  <c r="L203" i="4"/>
  <c r="L88" i="4"/>
  <c r="L9" i="4"/>
  <c r="L175" i="4"/>
  <c r="L220" i="4"/>
  <c r="L228" i="4"/>
  <c r="L115" i="4"/>
  <c r="L270" i="4"/>
  <c r="L184" i="4"/>
  <c r="L104" i="4"/>
  <c r="L247" i="4"/>
  <c r="L168" i="4"/>
  <c r="L41" i="4"/>
  <c r="L204" i="4"/>
  <c r="L233" i="4"/>
  <c r="L121" i="4"/>
  <c r="L252" i="4"/>
  <c r="L189" i="4"/>
  <c r="L24" i="4"/>
  <c r="L165" i="4"/>
  <c r="L108" i="4"/>
  <c r="L159" i="4"/>
  <c r="L37" i="4"/>
  <c r="L151" i="4"/>
  <c r="L200" i="4"/>
  <c r="L251" i="4"/>
  <c r="L91" i="4"/>
  <c r="L126" i="4"/>
  <c r="L43" i="4"/>
  <c r="L221" i="4"/>
  <c r="L82" i="4"/>
  <c r="L47" i="4"/>
  <c r="L188" i="4"/>
  <c r="L187" i="4"/>
  <c r="L92" i="4"/>
  <c r="L269" i="4"/>
  <c r="L225" i="4"/>
  <c r="L13" i="4"/>
  <c r="L174" i="4"/>
  <c r="L144" i="4"/>
  <c r="L26" i="4"/>
  <c r="L202" i="4"/>
  <c r="L48" i="4"/>
  <c r="L16" i="4"/>
  <c r="L211" i="4"/>
  <c r="L94" i="4"/>
  <c r="L98" i="4"/>
  <c r="L97" i="4"/>
  <c r="L163" i="4"/>
  <c r="L51" i="4"/>
  <c r="L135" i="4"/>
  <c r="L145" i="4"/>
  <c r="L23" i="4"/>
  <c r="L241" i="4"/>
  <c r="L250" i="4"/>
  <c r="L100" i="4"/>
  <c r="L169" i="4"/>
  <c r="L256" i="4"/>
  <c r="L38" i="4"/>
  <c r="L148" i="4"/>
  <c r="L120" i="4"/>
  <c r="L201" i="4"/>
  <c r="L258" i="4"/>
  <c r="L55" i="4"/>
  <c r="L271" i="4"/>
  <c r="L246" i="4"/>
  <c r="L39" i="4"/>
  <c r="L222" i="4"/>
  <c r="L60" i="4"/>
  <c r="L114" i="4"/>
  <c r="L58" i="4"/>
  <c r="L274" i="4"/>
  <c r="L238" i="4"/>
  <c r="L20" i="4"/>
  <c r="L236" i="4"/>
  <c r="L130" i="4"/>
  <c r="L164" i="4"/>
  <c r="L19" i="4"/>
  <c r="L155" i="4"/>
  <c r="L49" i="4"/>
  <c r="L42" i="4"/>
  <c r="L193" i="4"/>
  <c r="L208" i="4"/>
  <c r="L199" i="4"/>
  <c r="L152" i="4"/>
  <c r="L53" i="4"/>
  <c r="L7" i="4"/>
  <c r="L212" i="4"/>
  <c r="L162" i="4"/>
  <c r="L54" i="4"/>
  <c r="L190" i="4"/>
  <c r="L124" i="4"/>
  <c r="L17" i="4"/>
  <c r="L77" i="4"/>
  <c r="L112" i="4"/>
  <c r="L50" i="4"/>
  <c r="L78" i="4"/>
  <c r="L185" i="4"/>
  <c r="L235" i="4"/>
  <c r="L84" i="4"/>
  <c r="L143" i="4"/>
  <c r="L217" i="4"/>
  <c r="L177" i="4"/>
  <c r="L28" i="4"/>
  <c r="L213" i="4"/>
  <c r="L170" i="4"/>
  <c r="L173" i="4"/>
  <c r="L176" i="4"/>
  <c r="L71" i="4"/>
  <c r="L166" i="4"/>
  <c r="L65" i="4"/>
  <c r="L44" i="4"/>
  <c r="L32" i="4"/>
  <c r="L259" i="4"/>
  <c r="L68" i="4"/>
  <c r="L123" i="4"/>
  <c r="L234" i="4"/>
  <c r="L172" i="4"/>
  <c r="L254" i="4"/>
  <c r="L237" i="4"/>
  <c r="J87" i="4"/>
  <c r="K171" i="4"/>
  <c r="K107" i="4"/>
  <c r="J62" i="4"/>
  <c r="J106" i="4"/>
  <c r="K244" i="4"/>
  <c r="K206" i="4"/>
  <c r="K56" i="4"/>
  <c r="K70" i="4"/>
  <c r="J144" i="4"/>
  <c r="J172" i="4"/>
  <c r="K248" i="4"/>
  <c r="K140" i="4"/>
  <c r="K54" i="4"/>
  <c r="K214" i="4"/>
  <c r="K49" i="4"/>
  <c r="K123" i="4"/>
  <c r="K83" i="4"/>
  <c r="K267" i="4"/>
  <c r="K97" i="4"/>
  <c r="K272" i="4"/>
  <c r="K22" i="4"/>
  <c r="K263" i="4"/>
  <c r="K57" i="4"/>
  <c r="K93" i="4"/>
  <c r="J98" i="4"/>
  <c r="J78" i="4"/>
  <c r="J171" i="4"/>
  <c r="J109" i="4"/>
  <c r="J48" i="4"/>
  <c r="J248" i="4"/>
  <c r="J253" i="4"/>
  <c r="J129" i="4"/>
  <c r="J176" i="4"/>
  <c r="J128" i="4"/>
  <c r="J232" i="4"/>
  <c r="J154" i="4"/>
  <c r="J34" i="4"/>
  <c r="J19" i="4"/>
  <c r="J240" i="4"/>
  <c r="J275" i="4"/>
  <c r="J239" i="4"/>
  <c r="J258" i="4"/>
  <c r="J199" i="4"/>
  <c r="J249" i="4"/>
  <c r="J137" i="4"/>
  <c r="K20" i="4"/>
  <c r="K100" i="4"/>
  <c r="K55" i="4"/>
  <c r="L153" i="4"/>
  <c r="L107" i="4"/>
  <c r="L264" i="4"/>
  <c r="L34" i="4"/>
  <c r="L139" i="4"/>
  <c r="H4" i="6"/>
  <c r="H7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J182" i="4"/>
  <c r="K130" i="4"/>
  <c r="L101" i="4"/>
  <c r="J59" i="4"/>
  <c r="J51" i="4"/>
  <c r="K220" i="4"/>
  <c r="K151" i="4"/>
  <c r="K193" i="4"/>
  <c r="K78" i="4"/>
  <c r="J145" i="4"/>
  <c r="K257" i="4"/>
  <c r="K240" i="4"/>
  <c r="K105" i="4"/>
  <c r="J111" i="4"/>
  <c r="J100" i="4"/>
  <c r="K218" i="4"/>
  <c r="K79" i="4"/>
  <c r="K61" i="4"/>
  <c r="K30" i="4"/>
  <c r="J64" i="4"/>
  <c r="J44" i="4"/>
  <c r="K258" i="4"/>
  <c r="K132" i="4"/>
  <c r="K181" i="4"/>
  <c r="K24" i="4"/>
  <c r="L134" i="4"/>
  <c r="L6" i="4"/>
  <c r="L196" i="4"/>
  <c r="L67" i="4"/>
  <c r="L69" i="4"/>
  <c r="L99" i="4"/>
  <c r="L18" i="4"/>
  <c r="L57" i="4"/>
  <c r="L205" i="4"/>
  <c r="L93" i="4"/>
  <c r="L266" i="4"/>
  <c r="L35" i="4"/>
  <c r="L86" i="4"/>
  <c r="L158" i="4"/>
  <c r="L268" i="4"/>
  <c r="L30" i="4"/>
  <c r="L61" i="4"/>
  <c r="L79" i="4"/>
  <c r="L218" i="4"/>
  <c r="L105" i="4"/>
  <c r="L45" i="4"/>
  <c r="L119" i="4"/>
  <c r="L95" i="4"/>
  <c r="L81" i="4"/>
  <c r="L182" i="4"/>
  <c r="L122" i="4"/>
  <c r="L239" i="4"/>
  <c r="L113" i="4"/>
  <c r="L127" i="4"/>
  <c r="L232" i="4"/>
  <c r="L227" i="4"/>
  <c r="L27" i="4"/>
  <c r="L85" i="4"/>
  <c r="L75" i="4"/>
  <c r="L262" i="4"/>
  <c r="L74" i="4"/>
  <c r="L210" i="4"/>
  <c r="L103" i="4"/>
  <c r="L230" i="4"/>
  <c r="L223" i="4"/>
  <c r="L242" i="4"/>
  <c r="L63" i="4"/>
  <c r="L141" i="4"/>
  <c r="L260" i="4"/>
  <c r="L40" i="4"/>
  <c r="L181" i="4"/>
  <c r="L215" i="4"/>
  <c r="L25" i="4"/>
  <c r="L64" i="4"/>
  <c r="L198" i="4"/>
  <c r="L273" i="4"/>
  <c r="L192" i="4"/>
  <c r="L106" i="4"/>
  <c r="L194" i="4"/>
  <c r="L255" i="4"/>
  <c r="L272" i="4"/>
  <c r="L102" i="4"/>
  <c r="L179" i="4"/>
  <c r="L150" i="4"/>
  <c r="K186" i="4"/>
  <c r="K74" i="4"/>
  <c r="L11" i="4"/>
  <c r="K72" i="4"/>
  <c r="K82" i="4"/>
  <c r="K175" i="4"/>
  <c r="J43" i="4"/>
  <c r="L180" i="4"/>
  <c r="L14" i="4"/>
  <c r="E3" i="10"/>
  <c r="L83" i="4"/>
  <c r="L76" i="4"/>
  <c r="L267" i="4"/>
  <c r="L15" i="4"/>
  <c r="L118" i="4"/>
  <c r="L160" i="4"/>
  <c r="L161" i="4"/>
  <c r="L261" i="4"/>
  <c r="L70" i="4"/>
  <c r="L56" i="4"/>
  <c r="L206" i="4"/>
  <c r="L244" i="4"/>
  <c r="L80" i="4"/>
  <c r="L214" i="4"/>
  <c r="L29" i="4"/>
  <c r="L240" i="4"/>
  <c r="L133" i="4"/>
  <c r="L275" i="4"/>
  <c r="L249" i="4"/>
  <c r="L90" i="4"/>
  <c r="L116" i="4"/>
  <c r="L171" i="4"/>
  <c r="L226" i="4"/>
  <c r="K127" i="4"/>
  <c r="K235" i="4"/>
  <c r="J92" i="4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E4" i="10"/>
  <c r="E5" i="10"/>
  <c r="D3" i="4"/>
  <c r="B3" i="6"/>
  <c r="J77" i="4"/>
  <c r="K275" i="4"/>
  <c r="H6" i="6"/>
  <c r="C3" i="4"/>
  <c r="K142" i="4"/>
  <c r="K67" i="4"/>
  <c r="K222" i="4"/>
  <c r="K41" i="4"/>
  <c r="K229" i="4"/>
  <c r="K232" i="4"/>
  <c r="K60" i="4"/>
  <c r="K28" i="4"/>
  <c r="K227" i="4"/>
  <c r="K112" i="4"/>
  <c r="K148" i="4"/>
  <c r="J74" i="4"/>
  <c r="J46" i="4"/>
  <c r="J126" i="4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E6" i="10"/>
  <c r="E7" i="10"/>
  <c r="K221" i="4"/>
  <c r="K59" i="4"/>
  <c r="K242" i="4"/>
  <c r="K204" i="4"/>
  <c r="K47" i="4"/>
  <c r="K264" i="4"/>
  <c r="K223" i="4"/>
  <c r="K164" i="4"/>
  <c r="K51" i="4"/>
  <c r="K69" i="4"/>
  <c r="K116" i="4"/>
  <c r="J36" i="4"/>
  <c r="J68" i="4"/>
  <c r="J9" i="4"/>
  <c r="H7" i="9"/>
  <c r="L157" i="4"/>
  <c r="H5" i="6"/>
  <c r="K113" i="4"/>
  <c r="K209" i="4"/>
  <c r="K154" i="4"/>
  <c r="K9" i="4"/>
  <c r="K168" i="4"/>
  <c r="K156" i="4"/>
  <c r="K236" i="4"/>
  <c r="K163" i="4"/>
  <c r="K125" i="4"/>
  <c r="K37" i="4"/>
  <c r="K237" i="4"/>
  <c r="K194" i="4"/>
  <c r="J5" i="4"/>
  <c r="J85" i="4"/>
  <c r="J99" i="4"/>
  <c r="D2" i="4"/>
  <c r="H6" i="5"/>
  <c r="C7" i="8"/>
  <c r="B8" i="8"/>
  <c r="C2" i="4"/>
  <c r="H5" i="5"/>
  <c r="D11" i="10"/>
  <c r="H4" i="5"/>
  <c r="B3" i="5"/>
  <c r="L263" i="4"/>
  <c r="J27" i="4"/>
  <c r="J89" i="4"/>
  <c r="J49" i="4"/>
  <c r="J66" i="4"/>
  <c r="L87" i="4"/>
  <c r="K139" i="4" l="1"/>
  <c r="K64" i="4"/>
  <c r="K38" i="4"/>
  <c r="K157" i="4"/>
  <c r="K195" i="4"/>
  <c r="K45" i="4"/>
  <c r="K121" i="4"/>
  <c r="K102" i="4"/>
  <c r="K96" i="4"/>
  <c r="K260" i="4"/>
  <c r="K65" i="4"/>
  <c r="C6" i="8"/>
  <c r="K108" i="4"/>
  <c r="K16" i="4"/>
  <c r="J6" i="4"/>
  <c r="J257" i="4"/>
  <c r="J202" i="4"/>
  <c r="J16" i="4"/>
  <c r="J205" i="4"/>
  <c r="J209" i="4"/>
  <c r="J83" i="4"/>
  <c r="J235" i="4"/>
  <c r="J132" i="4"/>
  <c r="J210" i="4"/>
  <c r="J102" i="4"/>
  <c r="J10" i="4"/>
  <c r="J241" i="4"/>
  <c r="J219" i="4"/>
  <c r="J35" i="4"/>
  <c r="J94" i="4"/>
  <c r="J236" i="4"/>
  <c r="J32" i="4"/>
  <c r="J255" i="4"/>
  <c r="J215" i="4"/>
  <c r="J200" i="4"/>
  <c r="J71" i="4"/>
  <c r="J191" i="4"/>
  <c r="J274" i="4"/>
  <c r="J67" i="4"/>
  <c r="J15" i="4"/>
  <c r="J265" i="4"/>
  <c r="J217" i="4"/>
  <c r="J107" i="4"/>
  <c r="J104" i="4"/>
  <c r="J261" i="4"/>
  <c r="J181" i="4"/>
  <c r="J267" i="4"/>
  <c r="J238" i="4"/>
  <c r="J105" i="4"/>
  <c r="J90" i="4"/>
  <c r="J189" i="4"/>
  <c r="J108" i="4"/>
  <c r="J270" i="4"/>
  <c r="J212" i="4"/>
  <c r="J124" i="4"/>
  <c r="J53" i="4"/>
  <c r="L110" i="4"/>
  <c r="L191" i="4"/>
  <c r="J271" i="4"/>
  <c r="J224" i="4"/>
  <c r="J69" i="4"/>
  <c r="J204" i="4"/>
  <c r="J180" i="4"/>
  <c r="J38" i="4"/>
  <c r="J148" i="4"/>
  <c r="J268" i="4"/>
  <c r="B5" i="7"/>
  <c r="J82" i="4"/>
  <c r="J7" i="4"/>
  <c r="L109" i="4"/>
  <c r="J228" i="4"/>
  <c r="J242" i="4"/>
  <c r="J175" i="4"/>
  <c r="J233" i="4"/>
  <c r="J123" i="4"/>
  <c r="J17" i="4"/>
  <c r="J29" i="4"/>
  <c r="J262" i="4"/>
  <c r="J173" i="4"/>
  <c r="J18" i="4"/>
  <c r="J117" i="4"/>
  <c r="J185" i="4"/>
  <c r="J206" i="4"/>
  <c r="J192" i="4"/>
  <c r="J266" i="4"/>
  <c r="J222" i="4"/>
  <c r="J164" i="4"/>
  <c r="J155" i="4"/>
  <c r="J174" i="4"/>
  <c r="J220" i="4"/>
  <c r="J88" i="4"/>
  <c r="J179" i="4"/>
  <c r="J234" i="4"/>
  <c r="J120" i="4"/>
  <c r="J45" i="4"/>
  <c r="J125" i="4"/>
  <c r="J237" i="4"/>
  <c r="J127" i="4"/>
  <c r="J188" i="4"/>
  <c r="J216" i="4"/>
  <c r="J75" i="4"/>
  <c r="J246" i="4"/>
  <c r="J177" i="4"/>
  <c r="J80" i="4"/>
  <c r="J8" i="4"/>
  <c r="J95" i="4"/>
  <c r="J147" i="4"/>
  <c r="J178" i="4"/>
  <c r="J60" i="4"/>
  <c r="J20" i="4"/>
  <c r="J245" i="4"/>
  <c r="J272" i="4"/>
  <c r="J196" i="4"/>
  <c r="J81" i="4"/>
  <c r="J50" i="4"/>
  <c r="J97" i="4"/>
  <c r="J58" i="4"/>
  <c r="J133" i="4"/>
  <c r="J227" i="4"/>
  <c r="J54" i="4"/>
  <c r="J226" i="4"/>
  <c r="J41" i="4"/>
  <c r="J22" i="4"/>
  <c r="J131" i="4"/>
  <c r="J28" i="4"/>
  <c r="J211" i="4"/>
  <c r="J136" i="4"/>
  <c r="J135" i="4"/>
  <c r="J30" i="4"/>
  <c r="L111" i="4"/>
  <c r="J141" i="4"/>
  <c r="C3" i="7"/>
  <c r="D3" i="9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L183" i="4"/>
  <c r="J157" i="4"/>
  <c r="J218" i="4"/>
  <c r="J229" i="4"/>
  <c r="K137" i="4"/>
  <c r="K25" i="4"/>
  <c r="K250" i="4"/>
  <c r="K247" i="4"/>
  <c r="K188" i="4"/>
  <c r="K128" i="4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J57" i="4"/>
  <c r="J184" i="4"/>
  <c r="J140" i="4"/>
  <c r="J244" i="4"/>
  <c r="J225" i="4"/>
  <c r="J130" i="4"/>
  <c r="J12" i="4"/>
  <c r="J194" i="4"/>
  <c r="J197" i="4"/>
  <c r="J40" i="4"/>
  <c r="J223" i="4"/>
  <c r="J183" i="4"/>
  <c r="J166" i="4"/>
  <c r="J207" i="4"/>
  <c r="J273" i="4"/>
  <c r="J259" i="4"/>
  <c r="J221" i="4"/>
  <c r="J63" i="4"/>
  <c r="J256" i="4"/>
  <c r="J55" i="4"/>
  <c r="J110" i="4"/>
  <c r="J72" i="4"/>
  <c r="J143" i="4"/>
  <c r="J91" i="4"/>
  <c r="J31" i="4"/>
  <c r="J70" i="4"/>
  <c r="J169" i="4"/>
  <c r="J269" i="4"/>
  <c r="J251" i="4"/>
  <c r="J11" i="4"/>
  <c r="J161" i="4"/>
  <c r="J24" i="4"/>
  <c r="J76" i="4"/>
  <c r="J230" i="4"/>
  <c r="J52" i="4"/>
  <c r="J23" i="4"/>
  <c r="L132" i="4"/>
  <c r="L59" i="4"/>
  <c r="J79" i="4"/>
  <c r="J156" i="4"/>
  <c r="J254" i="4"/>
  <c r="J198" i="4"/>
  <c r="J193" i="4"/>
  <c r="J26" i="4"/>
  <c r="L265" i="4"/>
  <c r="L140" i="4"/>
  <c r="J160" i="4"/>
  <c r="J39" i="4"/>
  <c r="J214" i="4"/>
  <c r="J158" i="4"/>
  <c r="J203" i="4"/>
  <c r="J61" i="4"/>
  <c r="J153" i="4"/>
  <c r="H7" i="8"/>
  <c r="E3" i="8" s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H8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J247" i="4"/>
  <c r="K98" i="4"/>
  <c r="K166" i="4"/>
  <c r="J250" i="4"/>
  <c r="K273" i="4"/>
  <c r="J142" i="4"/>
  <c r="K201" i="4"/>
  <c r="L253" i="4"/>
  <c r="J115" i="4"/>
  <c r="L125" i="4"/>
  <c r="B5" i="9"/>
  <c r="C4" i="9"/>
  <c r="B4" i="6"/>
  <c r="C3" i="6"/>
  <c r="I225" i="4"/>
  <c r="I192" i="4"/>
  <c r="I80" i="4"/>
  <c r="I31" i="4"/>
  <c r="I222" i="4"/>
  <c r="I112" i="4"/>
  <c r="I59" i="4"/>
  <c r="I51" i="4"/>
  <c r="I268" i="4"/>
  <c r="I158" i="4"/>
  <c r="I86" i="4"/>
  <c r="I35" i="4"/>
  <c r="I271" i="4"/>
  <c r="I260" i="4"/>
  <c r="I195" i="4"/>
  <c r="I108" i="4"/>
  <c r="I34" i="4"/>
  <c r="I150" i="4"/>
  <c r="I250" i="4"/>
  <c r="I111" i="4"/>
  <c r="I100" i="4"/>
  <c r="I253" i="4"/>
  <c r="I198" i="4"/>
  <c r="I121" i="4"/>
  <c r="I146" i="4"/>
  <c r="I220" i="4"/>
  <c r="I151" i="4"/>
  <c r="I193" i="4"/>
  <c r="I78" i="4"/>
  <c r="I197" i="4"/>
  <c r="I155" i="4"/>
  <c r="I187" i="4"/>
  <c r="I46" i="4"/>
  <c r="I5" i="4"/>
  <c r="I247" i="4"/>
  <c r="I210" i="4"/>
  <c r="I89" i="4"/>
  <c r="I74" i="4"/>
  <c r="I243" i="4"/>
  <c r="I238" i="4"/>
  <c r="I126" i="4"/>
  <c r="I68" i="4"/>
  <c r="I252" i="4"/>
  <c r="I215" i="4"/>
  <c r="I55" i="4"/>
  <c r="I110" i="4"/>
  <c r="I266" i="4"/>
  <c r="I93" i="4"/>
  <c r="I270" i="4"/>
  <c r="I176" i="4"/>
  <c r="I208" i="4"/>
  <c r="I107" i="4"/>
  <c r="I13" i="4"/>
  <c r="I163" i="4"/>
  <c r="I154" i="4"/>
  <c r="I37" i="4"/>
  <c r="I72" i="4"/>
  <c r="I219" i="4"/>
  <c r="I207" i="4"/>
  <c r="I162" i="4"/>
  <c r="I16" i="4"/>
  <c r="I147" i="4"/>
  <c r="I165" i="4"/>
  <c r="I141" i="4"/>
  <c r="I39" i="4"/>
  <c r="I241" i="4"/>
  <c r="I166" i="4"/>
  <c r="I179" i="4"/>
  <c r="I104" i="4"/>
  <c r="I8" i="4"/>
  <c r="I233" i="4"/>
  <c r="I136" i="4"/>
  <c r="I64" i="4"/>
  <c r="I44" i="4"/>
  <c r="I217" i="4"/>
  <c r="I269" i="4"/>
  <c r="I135" i="4"/>
  <c r="I21" i="4"/>
  <c r="I239" i="4"/>
  <c r="I122" i="4"/>
  <c r="I182" i="4"/>
  <c r="I81" i="4"/>
  <c r="I265" i="4"/>
  <c r="I169" i="4"/>
  <c r="I95" i="4"/>
  <c r="I77" i="4"/>
  <c r="I9" i="4"/>
  <c r="I262" i="4"/>
  <c r="I75" i="4"/>
  <c r="I85" i="4"/>
  <c r="I27" i="4"/>
  <c r="I258" i="4"/>
  <c r="I132" i="4"/>
  <c r="I181" i="4"/>
  <c r="I24" i="4"/>
  <c r="I254" i="4"/>
  <c r="I128" i="4"/>
  <c r="I124" i="4"/>
  <c r="I98" i="4"/>
  <c r="I275" i="4"/>
  <c r="I133" i="4"/>
  <c r="I240" i="4"/>
  <c r="I29" i="4"/>
  <c r="I199" i="4"/>
  <c r="I174" i="4"/>
  <c r="I170" i="4"/>
  <c r="I96" i="4"/>
  <c r="I7" i="4"/>
  <c r="I264" i="4"/>
  <c r="I142" i="4"/>
  <c r="I164" i="4"/>
  <c r="I47" i="4"/>
  <c r="I185" i="4"/>
  <c r="I134" i="4"/>
  <c r="I214" i="4"/>
  <c r="I139" i="4"/>
  <c r="I204" i="4"/>
  <c r="I148" i="4"/>
  <c r="I242" i="4"/>
  <c r="I69" i="4"/>
  <c r="I175" i="4"/>
  <c r="I67" i="4"/>
  <c r="I50" i="4"/>
  <c r="I202" i="4"/>
  <c r="I140" i="4"/>
  <c r="I129" i="4"/>
  <c r="I54" i="4"/>
  <c r="I143" i="4"/>
  <c r="I246" i="4"/>
  <c r="I32" i="4"/>
  <c r="I63" i="4"/>
  <c r="I257" i="4"/>
  <c r="I184" i="4"/>
  <c r="I117" i="4"/>
  <c r="I102" i="4"/>
  <c r="I273" i="4"/>
  <c r="I120" i="4"/>
  <c r="I84" i="4"/>
  <c r="I201" i="4"/>
  <c r="I25" i="4"/>
  <c r="I213" i="4"/>
  <c r="I191" i="4"/>
  <c r="I103" i="4"/>
  <c r="I45" i="4"/>
  <c r="I186" i="4"/>
  <c r="I212" i="4"/>
  <c r="I267" i="4"/>
  <c r="I226" i="4"/>
  <c r="I244" i="4"/>
  <c r="I230" i="4"/>
  <c r="I10" i="4"/>
  <c r="I224" i="4"/>
  <c r="I92" i="4"/>
  <c r="I200" i="4"/>
  <c r="I36" i="4"/>
  <c r="I178" i="4"/>
  <c r="I20" i="4"/>
  <c r="I231" i="4"/>
  <c r="I167" i="4"/>
  <c r="I211" i="4"/>
  <c r="I205" i="4"/>
  <c r="I17" i="4"/>
  <c r="I255" i="4"/>
  <c r="I194" i="4"/>
  <c r="I106" i="4"/>
  <c r="I218" i="4"/>
  <c r="I131" i="4"/>
  <c r="I172" i="4"/>
  <c r="I209" i="4"/>
  <c r="I232" i="4"/>
  <c r="I156" i="4"/>
  <c r="I228" i="4"/>
  <c r="I101" i="4"/>
  <c r="I145" i="4"/>
  <c r="I71" i="4"/>
  <c r="I52" i="4"/>
  <c r="I223" i="4"/>
  <c r="I48" i="4"/>
  <c r="I76" i="4"/>
  <c r="I171" i="4"/>
  <c r="I206" i="4"/>
  <c r="I196" i="4"/>
  <c r="I6" i="4"/>
  <c r="I138" i="4"/>
  <c r="I42" i="4"/>
  <c r="I159" i="4"/>
  <c r="I99" i="4"/>
  <c r="I91" i="4"/>
  <c r="I66" i="4"/>
  <c r="I161" i="4"/>
  <c r="I118" i="4"/>
  <c r="I190" i="4"/>
  <c r="I203" i="4"/>
  <c r="I88" i="4"/>
  <c r="I235" i="4"/>
  <c r="I62" i="4"/>
  <c r="I38" i="4"/>
  <c r="I216" i="4"/>
  <c r="I144" i="4"/>
  <c r="I30" i="4"/>
  <c r="I227" i="4"/>
  <c r="I125" i="4"/>
  <c r="I28" i="4"/>
  <c r="I234" i="4"/>
  <c r="I109" i="4"/>
  <c r="I22" i="4"/>
  <c r="I87" i="4"/>
  <c r="I105" i="4"/>
  <c r="I60" i="4"/>
  <c r="I173" i="4"/>
  <c r="I83" i="4"/>
  <c r="I116" i="4"/>
  <c r="I56" i="4"/>
  <c r="I114" i="4"/>
  <c r="I123" i="4"/>
  <c r="I49" i="4"/>
  <c r="I249" i="4"/>
  <c r="I58" i="4"/>
  <c r="I251" i="4"/>
  <c r="I149" i="4"/>
  <c r="I43" i="4"/>
  <c r="I189" i="4"/>
  <c r="I40" i="4"/>
  <c r="I153" i="4"/>
  <c r="I183" i="4"/>
  <c r="I18" i="4"/>
  <c r="I168" i="4"/>
  <c r="I65" i="4"/>
  <c r="I73" i="4"/>
  <c r="I152" i="4"/>
  <c r="I61" i="4"/>
  <c r="I26" i="4"/>
  <c r="I221" i="4"/>
  <c r="I82" i="4"/>
  <c r="I113" i="4"/>
  <c r="I263" i="4"/>
  <c r="I157" i="4"/>
  <c r="I11" i="4"/>
  <c r="I23" i="4"/>
  <c r="I259" i="4"/>
  <c r="I237" i="4"/>
  <c r="I248" i="4"/>
  <c r="I33" i="4"/>
  <c r="I12" i="4"/>
  <c r="I90" i="4"/>
  <c r="I70" i="4"/>
  <c r="I119" i="4"/>
  <c r="I188" i="4"/>
  <c r="I137" i="4"/>
  <c r="I272" i="4"/>
  <c r="I97" i="4"/>
  <c r="I274" i="4"/>
  <c r="I177" i="4"/>
  <c r="I261" i="4"/>
  <c r="I160" i="4"/>
  <c r="I15" i="4"/>
  <c r="I94" i="4"/>
  <c r="I57" i="4"/>
  <c r="I229" i="4"/>
  <c r="I256" i="4"/>
  <c r="I41" i="4"/>
  <c r="I245" i="4"/>
  <c r="I79" i="4"/>
  <c r="I53" i="4"/>
  <c r="I236" i="4"/>
  <c r="I130" i="4"/>
  <c r="I127" i="4"/>
  <c r="I19" i="4"/>
  <c r="I180" i="4"/>
  <c r="I14" i="4"/>
  <c r="I115" i="4"/>
  <c r="H8" i="6"/>
  <c r="H7" i="6"/>
  <c r="H7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H8" i="5"/>
  <c r="D6" i="10"/>
  <c r="D4" i="10"/>
  <c r="D7" i="10"/>
  <c r="M11" i="10" s="1"/>
  <c r="D3" i="10"/>
  <c r="D5" i="10"/>
  <c r="H205" i="4"/>
  <c r="M205" i="4" s="1"/>
  <c r="H18" i="4"/>
  <c r="M18" i="4" s="1"/>
  <c r="H183" i="4"/>
  <c r="H94" i="4"/>
  <c r="H211" i="4"/>
  <c r="M211" i="4" s="1"/>
  <c r="H219" i="4"/>
  <c r="M219" i="4" s="1"/>
  <c r="H110" i="4"/>
  <c r="H181" i="4"/>
  <c r="H27" i="4"/>
  <c r="M27" i="4" s="1"/>
  <c r="H20" i="4"/>
  <c r="H75" i="4"/>
  <c r="H178" i="4"/>
  <c r="H214" i="4"/>
  <c r="M214" i="4" s="1"/>
  <c r="H13" i="4"/>
  <c r="M13" i="4" s="1"/>
  <c r="H80" i="4"/>
  <c r="H208" i="4"/>
  <c r="M208" i="4" s="1"/>
  <c r="H225" i="4"/>
  <c r="M225" i="4" s="1"/>
  <c r="H161" i="4"/>
  <c r="M161" i="4" s="1"/>
  <c r="H81" i="4"/>
  <c r="H49" i="4"/>
  <c r="H122" i="4"/>
  <c r="M122" i="4" s="1"/>
  <c r="H123" i="4"/>
  <c r="H6" i="4"/>
  <c r="H78" i="4"/>
  <c r="M78" i="4" s="1"/>
  <c r="H114" i="4"/>
  <c r="M114" i="4" s="1"/>
  <c r="H25" i="4"/>
  <c r="H64" i="4"/>
  <c r="H84" i="4"/>
  <c r="M84" i="4" s="1"/>
  <c r="H233" i="4"/>
  <c r="M233" i="4" s="1"/>
  <c r="H273" i="4"/>
  <c r="H38" i="4"/>
  <c r="H41" i="4"/>
  <c r="H256" i="4"/>
  <c r="M256" i="4" s="1"/>
  <c r="H235" i="4"/>
  <c r="H257" i="4"/>
  <c r="H264" i="4"/>
  <c r="M264" i="4" s="1"/>
  <c r="H34" i="4"/>
  <c r="M34" i="4" s="1"/>
  <c r="H63" i="4"/>
  <c r="H108" i="4"/>
  <c r="H32" i="4"/>
  <c r="M32" i="4" s="1"/>
  <c r="H195" i="4"/>
  <c r="M195" i="4" s="1"/>
  <c r="H246" i="4"/>
  <c r="H260" i="4"/>
  <c r="M260" i="4" s="1"/>
  <c r="H143" i="4"/>
  <c r="H271" i="4"/>
  <c r="M271" i="4" s="1"/>
  <c r="H268" i="4"/>
  <c r="H54" i="4"/>
  <c r="H35" i="4"/>
  <c r="H129" i="4"/>
  <c r="M129" i="4" s="1"/>
  <c r="H86" i="4"/>
  <c r="H140" i="4"/>
  <c r="H72" i="4"/>
  <c r="M72" i="4" s="1"/>
  <c r="H60" i="4"/>
  <c r="M60" i="4" s="1"/>
  <c r="H37" i="4"/>
  <c r="H223" i="4"/>
  <c r="H154" i="4"/>
  <c r="M154" i="4" s="1"/>
  <c r="H186" i="4"/>
  <c r="M186" i="4" s="1"/>
  <c r="H163" i="4"/>
  <c r="M163" i="4" s="1"/>
  <c r="H237" i="4"/>
  <c r="H259" i="4"/>
  <c r="H212" i="4"/>
  <c r="M212" i="4" s="1"/>
  <c r="H74" i="4"/>
  <c r="M74" i="4" s="1"/>
  <c r="H36" i="4"/>
  <c r="H89" i="4"/>
  <c r="M89" i="4" s="1"/>
  <c r="H58" i="4"/>
  <c r="M58" i="4" s="1"/>
  <c r="H210" i="4"/>
  <c r="H200" i="4"/>
  <c r="M200" i="4" s="1"/>
  <c r="H247" i="4"/>
  <c r="M247" i="4" s="1"/>
  <c r="H275" i="4"/>
  <c r="M275" i="4" s="1"/>
  <c r="H217" i="4"/>
  <c r="H23" i="4"/>
  <c r="H71" i="4"/>
  <c r="M71" i="4" s="1"/>
  <c r="H11" i="4"/>
  <c r="M11" i="4" s="1"/>
  <c r="H145" i="4"/>
  <c r="M145" i="4" s="1"/>
  <c r="H157" i="4"/>
  <c r="H134" i="4"/>
  <c r="M134" i="4" s="1"/>
  <c r="H180" i="4"/>
  <c r="M180" i="4" s="1"/>
  <c r="H185" i="4"/>
  <c r="H232" i="4"/>
  <c r="M232" i="4" s="1"/>
  <c r="H230" i="4"/>
  <c r="M230" i="4" s="1"/>
  <c r="H47" i="4"/>
  <c r="M47" i="4" s="1"/>
  <c r="H28" i="4"/>
  <c r="H164" i="4"/>
  <c r="H82" i="4"/>
  <c r="M82" i="4" s="1"/>
  <c r="H142" i="4"/>
  <c r="M142" i="4" s="1"/>
  <c r="H26" i="4"/>
  <c r="H172" i="4"/>
  <c r="H53" i="4"/>
  <c r="H236" i="4"/>
  <c r="M236" i="4" s="1"/>
  <c r="H190" i="4"/>
  <c r="H151" i="4"/>
  <c r="H40" i="4"/>
  <c r="M40" i="4" s="1"/>
  <c r="H160" i="4"/>
  <c r="M160" i="4" s="1"/>
  <c r="H68" i="4"/>
  <c r="M68" i="4" s="1"/>
  <c r="H85" i="4"/>
  <c r="M85" i="4" s="1"/>
  <c r="H251" i="4"/>
  <c r="H231" i="4"/>
  <c r="M231" i="4" s="1"/>
  <c r="H148" i="4"/>
  <c r="M148" i="4" s="1"/>
  <c r="H45" i="4"/>
  <c r="H229" i="4"/>
  <c r="M229" i="4" s="1"/>
  <c r="H220" i="4"/>
  <c r="M220" i="4" s="1"/>
  <c r="H224" i="4"/>
  <c r="H188" i="4"/>
  <c r="H215" i="4"/>
  <c r="H103" i="4"/>
  <c r="M103" i="4" s="1"/>
  <c r="H191" i="4"/>
  <c r="H44" i="4"/>
  <c r="M44" i="4" s="1"/>
  <c r="H120" i="4"/>
  <c r="H244" i="4"/>
  <c r="M244" i="4" s="1"/>
  <c r="H248" i="4"/>
  <c r="M248" i="4" s="1"/>
  <c r="H62" i="4"/>
  <c r="H168" i="4"/>
  <c r="M168" i="4" s="1"/>
  <c r="H255" i="4"/>
  <c r="M255" i="4" s="1"/>
  <c r="H39" i="4"/>
  <c r="H165" i="4"/>
  <c r="H33" i="4"/>
  <c r="M33" i="4" s="1"/>
  <c r="H48" i="4"/>
  <c r="M48" i="4" s="1"/>
  <c r="H59" i="4"/>
  <c r="H222" i="4"/>
  <c r="H99" i="4"/>
  <c r="M99" i="4" s="1"/>
  <c r="H159" i="4"/>
  <c r="M159" i="4" s="1"/>
  <c r="H252" i="4"/>
  <c r="H14" i="4"/>
  <c r="M14" i="4" s="1"/>
  <c r="H234" i="4"/>
  <c r="H156" i="4"/>
  <c r="M156" i="4" s="1"/>
  <c r="H30" i="4"/>
  <c r="H144" i="4"/>
  <c r="H131" i="4"/>
  <c r="M131" i="4" s="1"/>
  <c r="H152" i="4"/>
  <c r="M152" i="4" s="1"/>
  <c r="H216" i="4"/>
  <c r="M216" i="4" s="1"/>
  <c r="H245" i="4"/>
  <c r="M245" i="4" s="1"/>
  <c r="H249" i="4"/>
  <c r="M249" i="4" s="1"/>
  <c r="H213" i="4"/>
  <c r="M213" i="4" s="1"/>
  <c r="H100" i="4"/>
  <c r="M100" i="4" s="1"/>
  <c r="H102" i="4"/>
  <c r="H111" i="4"/>
  <c r="H117" i="4"/>
  <c r="M117" i="4" s="1"/>
  <c r="H250" i="4"/>
  <c r="H184" i="4"/>
  <c r="M184" i="4" s="1"/>
  <c r="H150" i="4"/>
  <c r="M150" i="4" s="1"/>
  <c r="H241" i="4"/>
  <c r="M241" i="4" s="1"/>
  <c r="H227" i="4"/>
  <c r="M227" i="4" s="1"/>
  <c r="H88" i="4"/>
  <c r="M88" i="4" s="1"/>
  <c r="H203" i="4"/>
  <c r="M203" i="4" s="1"/>
  <c r="H153" i="4"/>
  <c r="M153" i="4" s="1"/>
  <c r="H228" i="4"/>
  <c r="H155" i="4"/>
  <c r="H193" i="4"/>
  <c r="H121" i="4"/>
  <c r="M121" i="4" s="1"/>
  <c r="H198" i="4"/>
  <c r="H73" i="4"/>
  <c r="M73" i="4" s="1"/>
  <c r="H221" i="4"/>
  <c r="H51" i="4"/>
  <c r="M51" i="4" s="1"/>
  <c r="H242" i="4"/>
  <c r="H109" i="4"/>
  <c r="H125" i="4"/>
  <c r="H170" i="4"/>
  <c r="M170" i="4" s="1"/>
  <c r="H98" i="4"/>
  <c r="H128" i="4"/>
  <c r="M128" i="4" s="1"/>
  <c r="H261" i="4"/>
  <c r="M261" i="4" s="1"/>
  <c r="H118" i="4"/>
  <c r="M118" i="4" s="1"/>
  <c r="H189" i="4"/>
  <c r="M189" i="4" s="1"/>
  <c r="H66" i="4"/>
  <c r="M66" i="4" s="1"/>
  <c r="H149" i="4"/>
  <c r="H262" i="4"/>
  <c r="M262" i="4" s="1"/>
  <c r="H132" i="4"/>
  <c r="H105" i="4"/>
  <c r="H204" i="4"/>
  <c r="H176" i="4"/>
  <c r="M176" i="4" s="1"/>
  <c r="H46" i="4"/>
  <c r="M46" i="4" s="1"/>
  <c r="H187" i="4"/>
  <c r="H258" i="4"/>
  <c r="H146" i="4"/>
  <c r="M146" i="4" s="1"/>
  <c r="H206" i="4"/>
  <c r="M206" i="4" s="1"/>
  <c r="H65" i="4"/>
  <c r="H162" i="4"/>
  <c r="H77" i="4"/>
  <c r="M77" i="4" s="1"/>
  <c r="H95" i="4"/>
  <c r="H202" i="4"/>
  <c r="H113" i="4"/>
  <c r="M113" i="4" s="1"/>
  <c r="H61" i="4"/>
  <c r="M61" i="4" s="1"/>
  <c r="H218" i="4"/>
  <c r="M218" i="4" s="1"/>
  <c r="H90" i="4"/>
  <c r="H57" i="4"/>
  <c r="H93" i="4"/>
  <c r="M93" i="4" s="1"/>
  <c r="H15" i="4"/>
  <c r="H167" i="4"/>
  <c r="H43" i="4"/>
  <c r="M43" i="4" s="1"/>
  <c r="H238" i="4"/>
  <c r="M238" i="4" s="1"/>
  <c r="H243" i="4"/>
  <c r="H107" i="4"/>
  <c r="H5" i="4"/>
  <c r="M5" i="4" s="1"/>
  <c r="H138" i="4"/>
  <c r="M138" i="4" s="1"/>
  <c r="H119" i="4"/>
  <c r="H70" i="4"/>
  <c r="M70" i="4" s="1"/>
  <c r="H56" i="4"/>
  <c r="M56" i="4" s="1"/>
  <c r="H265" i="4"/>
  <c r="M265" i="4" s="1"/>
  <c r="H106" i="4"/>
  <c r="M106" i="4" s="1"/>
  <c r="H240" i="4"/>
  <c r="M240" i="4" s="1"/>
  <c r="H133" i="4"/>
  <c r="H207" i="4"/>
  <c r="M207" i="4" s="1"/>
  <c r="H12" i="4"/>
  <c r="H147" i="4"/>
  <c r="M147" i="4" s="1"/>
  <c r="H50" i="4"/>
  <c r="M50" i="4" s="1"/>
  <c r="H67" i="4"/>
  <c r="M67" i="4" s="1"/>
  <c r="H270" i="4"/>
  <c r="M270" i="4" s="1"/>
  <c r="H169" i="4"/>
  <c r="H158" i="4"/>
  <c r="M158" i="4" s="1"/>
  <c r="H101" i="4"/>
  <c r="M101" i="4" s="1"/>
  <c r="H127" i="4"/>
  <c r="H7" i="4"/>
  <c r="H174" i="4"/>
  <c r="M174" i="4" s="1"/>
  <c r="H8" i="4"/>
  <c r="M8" i="4" s="1"/>
  <c r="H179" i="4"/>
  <c r="H196" i="4"/>
  <c r="H124" i="4"/>
  <c r="M124" i="4" s="1"/>
  <c r="H55" i="4"/>
  <c r="M55" i="4" s="1"/>
  <c r="H177" i="4"/>
  <c r="M177" i="4" s="1"/>
  <c r="H91" i="4"/>
  <c r="H31" i="4"/>
  <c r="H52" i="4"/>
  <c r="M52" i="4" s="1"/>
  <c r="H139" i="4"/>
  <c r="H92" i="4"/>
  <c r="M92" i="4" s="1"/>
  <c r="H182" i="4"/>
  <c r="M182" i="4" s="1"/>
  <c r="H197" i="4"/>
  <c r="M197" i="4" s="1"/>
  <c r="H21" i="4"/>
  <c r="M21" i="4" s="1"/>
  <c r="H209" i="4"/>
  <c r="M209" i="4" s="1"/>
  <c r="H267" i="4"/>
  <c r="M267" i="4" s="1"/>
  <c r="H272" i="4"/>
  <c r="M272" i="4" s="1"/>
  <c r="H104" i="4"/>
  <c r="M104" i="4" s="1"/>
  <c r="H141" i="4"/>
  <c r="H16" i="4"/>
  <c r="H112" i="4"/>
  <c r="M112" i="4" s="1"/>
  <c r="H115" i="4"/>
  <c r="H171" i="4"/>
  <c r="H17" i="4"/>
  <c r="M17" i="4" s="1"/>
  <c r="H254" i="4"/>
  <c r="M254" i="4" s="1"/>
  <c r="H24" i="4"/>
  <c r="H126" i="4"/>
  <c r="M126" i="4" s="1"/>
  <c r="H274" i="4"/>
  <c r="H192" i="4"/>
  <c r="M192" i="4" s="1"/>
  <c r="H42" i="4"/>
  <c r="M42" i="4" s="1"/>
  <c r="H137" i="4"/>
  <c r="H239" i="4"/>
  <c r="M239" i="4" s="1"/>
  <c r="H10" i="4"/>
  <c r="M10" i="4" s="1"/>
  <c r="H135" i="4"/>
  <c r="M135" i="4" s="1"/>
  <c r="H269" i="4"/>
  <c r="H201" i="4"/>
  <c r="M201" i="4" s="1"/>
  <c r="H136" i="4"/>
  <c r="M136" i="4" s="1"/>
  <c r="H253" i="4"/>
  <c r="M253" i="4" s="1"/>
  <c r="H130" i="4"/>
  <c r="M130" i="4" s="1"/>
  <c r="H29" i="4"/>
  <c r="M29" i="4" s="1"/>
  <c r="H194" i="4"/>
  <c r="M194" i="4" s="1"/>
  <c r="H83" i="4"/>
  <c r="H76" i="4"/>
  <c r="H173" i="4"/>
  <c r="M173" i="4" s="1"/>
  <c r="H175" i="4"/>
  <c r="M175" i="4" s="1"/>
  <c r="H69" i="4"/>
  <c r="H97" i="4"/>
  <c r="H87" i="4"/>
  <c r="M87" i="4" s="1"/>
  <c r="H22" i="4"/>
  <c r="M22" i="4" s="1"/>
  <c r="H19" i="4"/>
  <c r="H96" i="4"/>
  <c r="H79" i="4"/>
  <c r="M79" i="4" s="1"/>
  <c r="H266" i="4"/>
  <c r="M266" i="4" s="1"/>
  <c r="H116" i="4"/>
  <c r="H226" i="4"/>
  <c r="H9" i="4"/>
  <c r="M9" i="4" s="1"/>
  <c r="H263" i="4"/>
  <c r="M263" i="4" s="1"/>
  <c r="H199" i="4"/>
  <c r="H166" i="4"/>
  <c r="B9" i="8"/>
  <c r="C8" i="8"/>
  <c r="B4" i="5"/>
  <c r="C3" i="5"/>
  <c r="M162" i="4" l="1"/>
  <c r="M204" i="4"/>
  <c r="M221" i="4"/>
  <c r="M111" i="4"/>
  <c r="M259" i="4"/>
  <c r="M143" i="4"/>
  <c r="M181" i="4"/>
  <c r="M166" i="4"/>
  <c r="M226" i="4"/>
  <c r="M96" i="4"/>
  <c r="M97" i="4"/>
  <c r="M76" i="4"/>
  <c r="M269" i="4"/>
  <c r="M137" i="4"/>
  <c r="M171" i="4"/>
  <c r="M141" i="4"/>
  <c r="M91" i="4"/>
  <c r="M196" i="4"/>
  <c r="M7" i="4"/>
  <c r="M169" i="4"/>
  <c r="M107" i="4"/>
  <c r="M167" i="4"/>
  <c r="M90" i="4"/>
  <c r="M202" i="4"/>
  <c r="M65" i="4"/>
  <c r="M187" i="4"/>
  <c r="M105" i="4"/>
  <c r="M109" i="4"/>
  <c r="M155" i="4"/>
  <c r="M102" i="4"/>
  <c r="M144" i="4"/>
  <c r="M222" i="4"/>
  <c r="M165" i="4"/>
  <c r="M62" i="4"/>
  <c r="M188" i="4"/>
  <c r="M45" i="4"/>
  <c r="M151" i="4"/>
  <c r="M172" i="4"/>
  <c r="M164" i="4"/>
  <c r="M157" i="4"/>
  <c r="M23" i="4"/>
  <c r="M36" i="4"/>
  <c r="M237" i="4"/>
  <c r="M223" i="4"/>
  <c r="M140" i="4"/>
  <c r="M54" i="4"/>
  <c r="M108" i="4"/>
  <c r="M257" i="4"/>
  <c r="M38" i="4"/>
  <c r="M64" i="4"/>
  <c r="M6" i="4"/>
  <c r="M81" i="4"/>
  <c r="M80" i="4"/>
  <c r="M75" i="4"/>
  <c r="M110" i="4"/>
  <c r="M274" i="4"/>
  <c r="M16" i="4"/>
  <c r="M31" i="4"/>
  <c r="M133" i="4"/>
  <c r="M57" i="4"/>
  <c r="M258" i="4"/>
  <c r="M149" i="4"/>
  <c r="M125" i="4"/>
  <c r="M193" i="4"/>
  <c r="M234" i="4"/>
  <c r="M120" i="4"/>
  <c r="M215" i="4"/>
  <c r="M251" i="4"/>
  <c r="M53" i="4"/>
  <c r="M35" i="4"/>
  <c r="M41" i="4"/>
  <c r="M49" i="4"/>
  <c r="M178" i="4"/>
  <c r="M94" i="4"/>
  <c r="M199" i="4"/>
  <c r="M116" i="4"/>
  <c r="M19" i="4"/>
  <c r="M69" i="4"/>
  <c r="M83" i="4"/>
  <c r="M24" i="4"/>
  <c r="M115" i="4"/>
  <c r="M139" i="4"/>
  <c r="M179" i="4"/>
  <c r="M127" i="4"/>
  <c r="M12" i="4"/>
  <c r="M119" i="4"/>
  <c r="M243" i="4"/>
  <c r="M15" i="4"/>
  <c r="M95" i="4"/>
  <c r="M132" i="4"/>
  <c r="M98" i="4"/>
  <c r="M242" i="4"/>
  <c r="M198" i="4"/>
  <c r="M228" i="4"/>
  <c r="M250" i="4"/>
  <c r="M30" i="4"/>
  <c r="M252" i="4"/>
  <c r="M59" i="4"/>
  <c r="M39" i="4"/>
  <c r="M191" i="4"/>
  <c r="M224" i="4"/>
  <c r="M190" i="4"/>
  <c r="M26" i="4"/>
  <c r="M28" i="4"/>
  <c r="M185" i="4"/>
  <c r="M217" i="4"/>
  <c r="M210" i="4"/>
  <c r="M37" i="4"/>
  <c r="M86" i="4"/>
  <c r="M268" i="4"/>
  <c r="M246" i="4"/>
  <c r="M63" i="4"/>
  <c r="M235" i="4"/>
  <c r="M273" i="4"/>
  <c r="M25" i="4"/>
  <c r="M123" i="4"/>
  <c r="M20" i="4"/>
  <c r="B6" i="7"/>
  <c r="C5" i="7"/>
  <c r="M183" i="4"/>
  <c r="B6" i="9"/>
  <c r="C5" i="9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B5" i="6"/>
  <c r="C4" i="6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I23" i="10"/>
  <c r="I161" i="10"/>
  <c r="I267" i="10"/>
  <c r="I194" i="10"/>
  <c r="I145" i="10"/>
  <c r="I192" i="10"/>
  <c r="I91" i="10"/>
  <c r="I146" i="10"/>
  <c r="I144" i="10"/>
  <c r="I114" i="10"/>
  <c r="I65" i="10"/>
  <c r="I112" i="10"/>
  <c r="I223" i="10"/>
  <c r="I34" i="10"/>
  <c r="I201" i="10"/>
  <c r="I16" i="10"/>
  <c r="I215" i="10"/>
  <c r="I190" i="10"/>
  <c r="I126" i="10"/>
  <c r="I62" i="10"/>
  <c r="I221" i="10"/>
  <c r="I141" i="10"/>
  <c r="I77" i="10"/>
  <c r="I13" i="10"/>
  <c r="I252" i="10"/>
  <c r="I188" i="10"/>
  <c r="I124" i="10"/>
  <c r="I52" i="10"/>
  <c r="I219" i="10"/>
  <c r="I87" i="10"/>
  <c r="I59" i="10"/>
  <c r="I47" i="10"/>
  <c r="I111" i="10"/>
  <c r="I175" i="10"/>
  <c r="I275" i="10"/>
  <c r="I60" i="10"/>
  <c r="I35" i="10"/>
  <c r="I99" i="10"/>
  <c r="I163" i="10"/>
  <c r="I261" i="10"/>
  <c r="I266" i="10"/>
  <c r="I202" i="10"/>
  <c r="I138" i="10"/>
  <c r="I74" i="10"/>
  <c r="I281" i="10"/>
  <c r="I153" i="10"/>
  <c r="I89" i="10"/>
  <c r="I25" i="10"/>
  <c r="I264" i="10"/>
  <c r="I200" i="10"/>
  <c r="I136" i="10"/>
  <c r="I68" i="10"/>
  <c r="I251" i="10"/>
  <c r="I107" i="10"/>
  <c r="I245" i="10"/>
  <c r="I262" i="10"/>
  <c r="I198" i="10"/>
  <c r="I134" i="10"/>
  <c r="I70" i="10"/>
  <c r="I257" i="10"/>
  <c r="I149" i="10"/>
  <c r="I85" i="10"/>
  <c r="I21" i="10"/>
  <c r="I260" i="10"/>
  <c r="I196" i="10"/>
  <c r="I132" i="10"/>
  <c r="I64" i="10"/>
  <c r="I235" i="10"/>
  <c r="I103" i="10"/>
  <c r="I33" i="10"/>
  <c r="I123" i="10"/>
  <c r="I130" i="10"/>
  <c r="I81" i="10"/>
  <c r="I128" i="10"/>
  <c r="I18" i="10"/>
  <c r="I255" i="10"/>
  <c r="I50" i="10"/>
  <c r="I241" i="10"/>
  <c r="I36" i="10"/>
  <c r="I226" i="10"/>
  <c r="I177" i="10"/>
  <c r="I224" i="10"/>
  <c r="I155" i="10"/>
  <c r="I273" i="10"/>
  <c r="I270" i="10"/>
  <c r="I174" i="10"/>
  <c r="I110" i="10"/>
  <c r="I46" i="10"/>
  <c r="I193" i="10"/>
  <c r="I125" i="10"/>
  <c r="I61" i="10"/>
  <c r="I225" i="10"/>
  <c r="I236" i="10"/>
  <c r="I172" i="10"/>
  <c r="I108" i="10"/>
  <c r="I32" i="10"/>
  <c r="I183" i="10"/>
  <c r="I12" i="10"/>
  <c r="I75" i="10"/>
  <c r="I63" i="10"/>
  <c r="I127" i="10"/>
  <c r="I191" i="10"/>
  <c r="I277" i="10"/>
  <c r="I76" i="10"/>
  <c r="I51" i="10"/>
  <c r="I115" i="10"/>
  <c r="I179" i="10"/>
  <c r="I271" i="10"/>
  <c r="I250" i="10"/>
  <c r="I186" i="10"/>
  <c r="I122" i="10"/>
  <c r="I58" i="10"/>
  <c r="I213" i="10"/>
  <c r="I137" i="10"/>
  <c r="I73" i="10"/>
  <c r="I269" i="10"/>
  <c r="I248" i="10"/>
  <c r="I184" i="10"/>
  <c r="I120" i="10"/>
  <c r="I48" i="10"/>
  <c r="I207" i="10"/>
  <c r="I71" i="10"/>
  <c r="I210" i="10"/>
  <c r="I208" i="10"/>
  <c r="I229" i="10"/>
  <c r="I66" i="10"/>
  <c r="I17" i="10"/>
  <c r="I56" i="10"/>
  <c r="I97" i="10"/>
  <c r="I242" i="10"/>
  <c r="I197" i="10"/>
  <c r="I240" i="10"/>
  <c r="I187" i="10"/>
  <c r="I162" i="10"/>
  <c r="I113" i="10"/>
  <c r="I160" i="10"/>
  <c r="I279" i="10"/>
  <c r="I254" i="10"/>
  <c r="I158" i="10"/>
  <c r="I94" i="10"/>
  <c r="I30" i="10"/>
  <c r="I173" i="10"/>
  <c r="I109" i="10"/>
  <c r="I45" i="10"/>
  <c r="I189" i="10"/>
  <c r="I220" i="10"/>
  <c r="I156" i="10"/>
  <c r="I92" i="10"/>
  <c r="I265" i="10"/>
  <c r="I151" i="10"/>
  <c r="I27" i="10"/>
  <c r="I15" i="10"/>
  <c r="I79" i="10"/>
  <c r="I143" i="10"/>
  <c r="I211" i="10"/>
  <c r="I28" i="10"/>
  <c r="I11" i="10"/>
  <c r="I67" i="10"/>
  <c r="I131" i="10"/>
  <c r="I195" i="10"/>
  <c r="I239" i="10"/>
  <c r="I234" i="10"/>
  <c r="I170" i="10"/>
  <c r="I106" i="10"/>
  <c r="I42" i="10"/>
  <c r="I185" i="10"/>
  <c r="I121" i="10"/>
  <c r="I57" i="10"/>
  <c r="I217" i="10"/>
  <c r="I232" i="10"/>
  <c r="I168" i="10"/>
  <c r="I104" i="10"/>
  <c r="I24" i="10"/>
  <c r="I171" i="10"/>
  <c r="I231" i="10"/>
  <c r="I230" i="10"/>
  <c r="I166" i="10"/>
  <c r="I102" i="10"/>
  <c r="I38" i="10"/>
  <c r="I181" i="10"/>
  <c r="I117" i="10"/>
  <c r="I53" i="10"/>
  <c r="I209" i="10"/>
  <c r="I228" i="10"/>
  <c r="I164" i="10"/>
  <c r="I100" i="10"/>
  <c r="I20" i="10"/>
  <c r="I167" i="10"/>
  <c r="I82" i="10"/>
  <c r="I80" i="10"/>
  <c r="I258" i="10"/>
  <c r="I233" i="10"/>
  <c r="I256" i="10"/>
  <c r="I227" i="10"/>
  <c r="I272" i="10"/>
  <c r="I178" i="10"/>
  <c r="I129" i="10"/>
  <c r="I176" i="10"/>
  <c r="I39" i="10"/>
  <c r="I274" i="10"/>
  <c r="I98" i="10"/>
  <c r="I49" i="10"/>
  <c r="I96" i="10"/>
  <c r="I247" i="10"/>
  <c r="I206" i="10"/>
  <c r="I142" i="10"/>
  <c r="I78" i="10"/>
  <c r="I14" i="10"/>
  <c r="I157" i="10"/>
  <c r="I93" i="10"/>
  <c r="I29" i="10"/>
  <c r="I268" i="10"/>
  <c r="I204" i="10"/>
  <c r="I140" i="10"/>
  <c r="I72" i="10"/>
  <c r="I259" i="10"/>
  <c r="I119" i="10"/>
  <c r="I43" i="10"/>
  <c r="I31" i="10"/>
  <c r="I95" i="10"/>
  <c r="I159" i="10"/>
  <c r="I243" i="10"/>
  <c r="I44" i="10"/>
  <c r="I19" i="10"/>
  <c r="I83" i="10"/>
  <c r="I147" i="10"/>
  <c r="I238" i="10"/>
  <c r="I203" i="10"/>
  <c r="I218" i="10"/>
  <c r="I154" i="10"/>
  <c r="I90" i="10"/>
  <c r="I26" i="10"/>
  <c r="I169" i="10"/>
  <c r="I105" i="10"/>
  <c r="I41" i="10"/>
  <c r="I280" i="10"/>
  <c r="I216" i="10"/>
  <c r="I152" i="10"/>
  <c r="I88" i="10"/>
  <c r="I249" i="10"/>
  <c r="I139" i="10"/>
  <c r="I222" i="10"/>
  <c r="I278" i="10"/>
  <c r="I214" i="10"/>
  <c r="I150" i="10"/>
  <c r="I86" i="10"/>
  <c r="I22" i="10"/>
  <c r="I165" i="10"/>
  <c r="I101" i="10"/>
  <c r="I37" i="10"/>
  <c r="I276" i="10"/>
  <c r="I212" i="10"/>
  <c r="I148" i="10"/>
  <c r="I84" i="10"/>
  <c r="I237" i="10"/>
  <c r="I135" i="10"/>
  <c r="I182" i="10"/>
  <c r="I133" i="10"/>
  <c r="I180" i="10"/>
  <c r="I55" i="10"/>
  <c r="I118" i="10"/>
  <c r="I69" i="10"/>
  <c r="I116" i="10"/>
  <c r="I263" i="10"/>
  <c r="I54" i="10"/>
  <c r="I253" i="10"/>
  <c r="I40" i="10"/>
  <c r="I246" i="10"/>
  <c r="I205" i="10"/>
  <c r="I244" i="10"/>
  <c r="I199" i="10"/>
  <c r="L119" i="10"/>
  <c r="L270" i="10"/>
  <c r="L135" i="10"/>
  <c r="L60" i="10"/>
  <c r="L236" i="10"/>
  <c r="L54" i="10"/>
  <c r="L39" i="10"/>
  <c r="L199" i="10"/>
  <c r="L124" i="10"/>
  <c r="L238" i="10"/>
  <c r="L25" i="10"/>
  <c r="L267" i="10"/>
  <c r="L241" i="10"/>
  <c r="L134" i="10"/>
  <c r="L182" i="10"/>
  <c r="L169" i="10"/>
  <c r="L118" i="10"/>
  <c r="L222" i="10"/>
  <c r="L230" i="10"/>
  <c r="L201" i="10"/>
  <c r="L55" i="10"/>
  <c r="L190" i="10"/>
  <c r="L174" i="10"/>
  <c r="L214" i="10"/>
  <c r="L254" i="10"/>
  <c r="L167" i="10"/>
  <c r="L12" i="10"/>
  <c r="L217" i="10"/>
  <c r="L269" i="10"/>
  <c r="L255" i="10"/>
  <c r="L251" i="10"/>
  <c r="L102" i="10"/>
  <c r="L126" i="10"/>
  <c r="L142" i="10"/>
  <c r="L172" i="10"/>
  <c r="L262" i="10"/>
  <c r="L246" i="10"/>
  <c r="L103" i="10"/>
  <c r="L225" i="10"/>
  <c r="L166" i="10"/>
  <c r="L265" i="10"/>
  <c r="L153" i="10"/>
  <c r="L150" i="10"/>
  <c r="L73" i="10"/>
  <c r="L239" i="10"/>
  <c r="L158" i="10"/>
  <c r="L137" i="10"/>
  <c r="L140" i="10"/>
  <c r="L188" i="10"/>
  <c r="L89" i="10"/>
  <c r="L206" i="10"/>
  <c r="L198" i="10"/>
  <c r="L71" i="10"/>
  <c r="L108" i="10"/>
  <c r="L105" i="10"/>
  <c r="L223" i="10"/>
  <c r="L41" i="10"/>
  <c r="L278" i="10"/>
  <c r="L268" i="10"/>
  <c r="L70" i="10"/>
  <c r="L76" i="10"/>
  <c r="L249" i="10"/>
  <c r="L204" i="10"/>
  <c r="L183" i="10"/>
  <c r="L252" i="10"/>
  <c r="L38" i="10"/>
  <c r="L86" i="10"/>
  <c r="L44" i="10"/>
  <c r="L22" i="10"/>
  <c r="L57" i="10"/>
  <c r="L92" i="10"/>
  <c r="L87" i="10"/>
  <c r="L43" i="10"/>
  <c r="L107" i="10"/>
  <c r="L171" i="10"/>
  <c r="L263" i="10"/>
  <c r="L48" i="10"/>
  <c r="L112" i="10"/>
  <c r="L176" i="10"/>
  <c r="L240" i="10"/>
  <c r="L13" i="10"/>
  <c r="L77" i="10"/>
  <c r="L141" i="10"/>
  <c r="L209" i="10"/>
  <c r="L58" i="10"/>
  <c r="L122" i="10"/>
  <c r="L186" i="10"/>
  <c r="L250" i="10"/>
  <c r="L275" i="10"/>
  <c r="L47" i="10"/>
  <c r="L111" i="10"/>
  <c r="L175" i="10"/>
  <c r="L271" i="10"/>
  <c r="L52" i="10"/>
  <c r="L116" i="10"/>
  <c r="L180" i="10"/>
  <c r="L244" i="10"/>
  <c r="L17" i="10"/>
  <c r="L81" i="10"/>
  <c r="L145" i="10"/>
  <c r="L213" i="10"/>
  <c r="L62" i="10"/>
  <c r="L19" i="10"/>
  <c r="L83" i="10"/>
  <c r="L147" i="10"/>
  <c r="L215" i="10"/>
  <c r="L24" i="10"/>
  <c r="L88" i="10"/>
  <c r="L152" i="10"/>
  <c r="L216" i="10"/>
  <c r="L280" i="10"/>
  <c r="L53" i="10"/>
  <c r="L117" i="10"/>
  <c r="L181" i="10"/>
  <c r="L34" i="10"/>
  <c r="L98" i="10"/>
  <c r="L162" i="10"/>
  <c r="L226" i="10"/>
  <c r="L231" i="10"/>
  <c r="L205" i="10"/>
  <c r="L28" i="10"/>
  <c r="L59" i="10"/>
  <c r="L123" i="10"/>
  <c r="L187" i="10"/>
  <c r="L245" i="10"/>
  <c r="L64" i="10"/>
  <c r="L128" i="10"/>
  <c r="L192" i="10"/>
  <c r="L256" i="10"/>
  <c r="L29" i="10"/>
  <c r="L93" i="10"/>
  <c r="L157" i="10"/>
  <c r="L277" i="10"/>
  <c r="L74" i="10"/>
  <c r="L138" i="10"/>
  <c r="L202" i="10"/>
  <c r="L266" i="10"/>
  <c r="L257" i="10"/>
  <c r="L63" i="10"/>
  <c r="L127" i="10"/>
  <c r="L191" i="10"/>
  <c r="L261" i="10"/>
  <c r="L68" i="10"/>
  <c r="L132" i="10"/>
  <c r="L196" i="10"/>
  <c r="L260" i="10"/>
  <c r="L33" i="10"/>
  <c r="L97" i="10"/>
  <c r="L161" i="10"/>
  <c r="L14" i="10"/>
  <c r="L78" i="10"/>
  <c r="L35" i="10"/>
  <c r="L99" i="10"/>
  <c r="L163" i="10"/>
  <c r="L247" i="10"/>
  <c r="L40" i="10"/>
  <c r="L104" i="10"/>
  <c r="L168" i="10"/>
  <c r="L232" i="10"/>
  <c r="L253" i="10"/>
  <c r="L69" i="10"/>
  <c r="L133" i="10"/>
  <c r="L197" i="10"/>
  <c r="L50" i="10"/>
  <c r="L114" i="10"/>
  <c r="L178" i="10"/>
  <c r="L242" i="10"/>
  <c r="L259" i="10"/>
  <c r="L185" i="10"/>
  <c r="L220" i="10"/>
  <c r="L219" i="10"/>
  <c r="L11" i="10"/>
  <c r="L75" i="10"/>
  <c r="L139" i="10"/>
  <c r="L203" i="10"/>
  <c r="L16" i="10"/>
  <c r="L80" i="10"/>
  <c r="L144" i="10"/>
  <c r="L208" i="10"/>
  <c r="L272" i="10"/>
  <c r="L45" i="10"/>
  <c r="L109" i="10"/>
  <c r="L173" i="10"/>
  <c r="L26" i="10"/>
  <c r="L90" i="10"/>
  <c r="L154" i="10"/>
  <c r="L218" i="10"/>
  <c r="L211" i="10"/>
  <c r="L15" i="10"/>
  <c r="L79" i="10"/>
  <c r="L143" i="10"/>
  <c r="L207" i="10"/>
  <c r="L20" i="10"/>
  <c r="L84" i="10"/>
  <c r="L148" i="10"/>
  <c r="L212" i="10"/>
  <c r="L276" i="10"/>
  <c r="L49" i="10"/>
  <c r="L113" i="10"/>
  <c r="L177" i="10"/>
  <c r="L30" i="10"/>
  <c r="L94" i="10"/>
  <c r="L51" i="10"/>
  <c r="L115" i="10"/>
  <c r="L179" i="10"/>
  <c r="L279" i="10"/>
  <c r="L56" i="10"/>
  <c r="L120" i="10"/>
  <c r="L184" i="10"/>
  <c r="L248" i="10"/>
  <c r="L21" i="10"/>
  <c r="L85" i="10"/>
  <c r="L149" i="10"/>
  <c r="L229" i="10"/>
  <c r="L66" i="10"/>
  <c r="L130" i="10"/>
  <c r="L194" i="10"/>
  <c r="L258" i="10"/>
  <c r="L233" i="10"/>
  <c r="L23" i="10"/>
  <c r="L121" i="10"/>
  <c r="L156" i="10"/>
  <c r="L151" i="10"/>
  <c r="L27" i="10"/>
  <c r="L91" i="10"/>
  <c r="L155" i="10"/>
  <c r="L227" i="10"/>
  <c r="L32" i="10"/>
  <c r="L96" i="10"/>
  <c r="L160" i="10"/>
  <c r="L224" i="10"/>
  <c r="L221" i="10"/>
  <c r="L61" i="10"/>
  <c r="L125" i="10"/>
  <c r="L189" i="10"/>
  <c r="L42" i="10"/>
  <c r="L106" i="10"/>
  <c r="L170" i="10"/>
  <c r="L234" i="10"/>
  <c r="L243" i="10"/>
  <c r="L31" i="10"/>
  <c r="L95" i="10"/>
  <c r="L159" i="10"/>
  <c r="L235" i="10"/>
  <c r="L36" i="10"/>
  <c r="L100" i="10"/>
  <c r="L164" i="10"/>
  <c r="L228" i="10"/>
  <c r="L237" i="10"/>
  <c r="L65" i="10"/>
  <c r="L129" i="10"/>
  <c r="L193" i="10"/>
  <c r="L46" i="10"/>
  <c r="L110" i="10"/>
  <c r="L67" i="10"/>
  <c r="L131" i="10"/>
  <c r="L195" i="10"/>
  <c r="L273" i="10"/>
  <c r="L72" i="10"/>
  <c r="L136" i="10"/>
  <c r="L200" i="10"/>
  <c r="L264" i="10"/>
  <c r="L37" i="10"/>
  <c r="L101" i="10"/>
  <c r="L165" i="10"/>
  <c r="L18" i="10"/>
  <c r="L82" i="10"/>
  <c r="L146" i="10"/>
  <c r="L210" i="10"/>
  <c r="L274" i="10"/>
  <c r="L281" i="10"/>
  <c r="B5" i="5"/>
  <c r="C4" i="5"/>
  <c r="M233" i="10"/>
  <c r="M125" i="10"/>
  <c r="M170" i="10"/>
  <c r="M164" i="10"/>
  <c r="M46" i="10"/>
  <c r="M267" i="10"/>
  <c r="M61" i="10"/>
  <c r="M238" i="10"/>
  <c r="M260" i="10"/>
  <c r="M269" i="10"/>
  <c r="M247" i="10"/>
  <c r="M257" i="10"/>
  <c r="M43" i="10"/>
  <c r="M32" i="10"/>
  <c r="M249" i="10"/>
  <c r="M142" i="10"/>
  <c r="M132" i="10"/>
  <c r="M171" i="10"/>
  <c r="M93" i="10"/>
  <c r="M68" i="10"/>
  <c r="M47" i="10"/>
  <c r="M111" i="10"/>
  <c r="M106" i="10"/>
  <c r="M275" i="10"/>
  <c r="M190" i="10"/>
  <c r="M75" i="10"/>
  <c r="M160" i="10"/>
  <c r="M74" i="10"/>
  <c r="M78" i="10"/>
  <c r="M228" i="10"/>
  <c r="M65" i="10"/>
  <c r="M128" i="10"/>
  <c r="M100" i="10"/>
  <c r="M193" i="10"/>
  <c r="M189" i="10"/>
  <c r="M29" i="10"/>
  <c r="M206" i="10"/>
  <c r="M110" i="10"/>
  <c r="M96" i="10"/>
  <c r="M79" i="10"/>
  <c r="M202" i="10"/>
  <c r="M129" i="10"/>
  <c r="M203" i="10"/>
  <c r="M266" i="10"/>
  <c r="M261" i="10"/>
  <c r="M224" i="10"/>
  <c r="M97" i="10"/>
  <c r="M36" i="10"/>
  <c r="M243" i="10"/>
  <c r="M207" i="10"/>
  <c r="M175" i="10"/>
  <c r="M14" i="10"/>
  <c r="M157" i="10"/>
  <c r="M196" i="10"/>
  <c r="M161" i="10"/>
  <c r="M234" i="10"/>
  <c r="M253" i="10"/>
  <c r="M192" i="10"/>
  <c r="M33" i="10"/>
  <c r="M239" i="10"/>
  <c r="M107" i="10"/>
  <c r="M143" i="10"/>
  <c r="M139" i="10"/>
  <c r="M174" i="10"/>
  <c r="M256" i="10"/>
  <c r="M64" i="10"/>
  <c r="M42" i="10"/>
  <c r="M15" i="10"/>
  <c r="M270" i="10"/>
  <c r="M138" i="10"/>
  <c r="M51" i="10"/>
  <c r="M115" i="10"/>
  <c r="M179" i="10"/>
  <c r="M255" i="10"/>
  <c r="M40" i="10"/>
  <c r="M104" i="10"/>
  <c r="M168" i="10"/>
  <c r="M232" i="10"/>
  <c r="M265" i="10"/>
  <c r="M69" i="10"/>
  <c r="M133" i="10"/>
  <c r="M197" i="10"/>
  <c r="M50" i="10"/>
  <c r="M114" i="10"/>
  <c r="M178" i="10"/>
  <c r="M242" i="10"/>
  <c r="M213" i="10"/>
  <c r="M55" i="10"/>
  <c r="M119" i="10"/>
  <c r="M183" i="10"/>
  <c r="M263" i="10"/>
  <c r="M44" i="10"/>
  <c r="M108" i="10"/>
  <c r="M172" i="10"/>
  <c r="M236" i="10"/>
  <c r="M277" i="10"/>
  <c r="M73" i="10"/>
  <c r="M137" i="10"/>
  <c r="M201" i="10"/>
  <c r="M54" i="10"/>
  <c r="M118" i="10"/>
  <c r="M182" i="10"/>
  <c r="M246" i="10"/>
  <c r="M225" i="10"/>
  <c r="M126" i="10"/>
  <c r="M209" i="10"/>
  <c r="M81" i="10"/>
  <c r="M244" i="10"/>
  <c r="M116" i="10"/>
  <c r="M279" i="10"/>
  <c r="M127" i="10"/>
  <c r="M237" i="10"/>
  <c r="M186" i="10"/>
  <c r="M58" i="10"/>
  <c r="M141" i="10"/>
  <c r="M13" i="10"/>
  <c r="M176" i="10"/>
  <c r="M48" i="10"/>
  <c r="M187" i="10"/>
  <c r="M59" i="10"/>
  <c r="M67" i="10"/>
  <c r="M131" i="10"/>
  <c r="M195" i="10"/>
  <c r="M229" i="10"/>
  <c r="M56" i="10"/>
  <c r="M120" i="10"/>
  <c r="M184" i="10"/>
  <c r="M248" i="10"/>
  <c r="M21" i="10"/>
  <c r="M85" i="10"/>
  <c r="M149" i="10"/>
  <c r="M221" i="10"/>
  <c r="M66" i="10"/>
  <c r="M130" i="10"/>
  <c r="M194" i="10"/>
  <c r="M258" i="10"/>
  <c r="M273" i="10"/>
  <c r="M71" i="10"/>
  <c r="M135" i="10"/>
  <c r="M199" i="10"/>
  <c r="M245" i="10"/>
  <c r="M60" i="10"/>
  <c r="M124" i="10"/>
  <c r="M188" i="10"/>
  <c r="M252" i="10"/>
  <c r="M25" i="10"/>
  <c r="M89" i="10"/>
  <c r="M153" i="10"/>
  <c r="M241" i="10"/>
  <c r="M70" i="10"/>
  <c r="M134" i="10"/>
  <c r="M198" i="10"/>
  <c r="M262" i="10"/>
  <c r="M254" i="10"/>
  <c r="M94" i="10"/>
  <c r="M177" i="10"/>
  <c r="M49" i="10"/>
  <c r="M212" i="10"/>
  <c r="M84" i="10"/>
  <c r="M223" i="10"/>
  <c r="M95" i="10"/>
  <c r="M235" i="10"/>
  <c r="M154" i="10"/>
  <c r="M26" i="10"/>
  <c r="M109" i="10"/>
  <c r="M272" i="10"/>
  <c r="M144" i="10"/>
  <c r="M16" i="10"/>
  <c r="M155" i="10"/>
  <c r="M27" i="10"/>
  <c r="M19" i="10"/>
  <c r="M83" i="10"/>
  <c r="M147" i="10"/>
  <c r="M211" i="10"/>
  <c r="M281" i="10"/>
  <c r="M72" i="10"/>
  <c r="M136" i="10"/>
  <c r="M200" i="10"/>
  <c r="M264" i="10"/>
  <c r="M37" i="10"/>
  <c r="M101" i="10"/>
  <c r="M165" i="10"/>
  <c r="M18" i="10"/>
  <c r="M82" i="10"/>
  <c r="M146" i="10"/>
  <c r="M210" i="10"/>
  <c r="M274" i="10"/>
  <c r="M23" i="10"/>
  <c r="M87" i="10"/>
  <c r="M151" i="10"/>
  <c r="M215" i="10"/>
  <c r="M12" i="10"/>
  <c r="M76" i="10"/>
  <c r="M140" i="10"/>
  <c r="M204" i="10"/>
  <c r="M268" i="10"/>
  <c r="M41" i="10"/>
  <c r="M105" i="10"/>
  <c r="M169" i="10"/>
  <c r="M22" i="10"/>
  <c r="M86" i="10"/>
  <c r="M150" i="10"/>
  <c r="M214" i="10"/>
  <c r="M278" i="10"/>
  <c r="M222" i="10"/>
  <c r="M62" i="10"/>
  <c r="M145" i="10"/>
  <c r="M17" i="10"/>
  <c r="M180" i="10"/>
  <c r="M52" i="10"/>
  <c r="M191" i="10"/>
  <c r="M63" i="10"/>
  <c r="M250" i="10"/>
  <c r="M122" i="10"/>
  <c r="M205" i="10"/>
  <c r="M77" i="10"/>
  <c r="M240" i="10"/>
  <c r="M112" i="10"/>
  <c r="M271" i="10"/>
  <c r="M123" i="10"/>
  <c r="M35" i="10"/>
  <c r="M99" i="10"/>
  <c r="M163" i="10"/>
  <c r="M227" i="10"/>
  <c r="M24" i="10"/>
  <c r="M88" i="10"/>
  <c r="M152" i="10"/>
  <c r="M216" i="10"/>
  <c r="M280" i="10"/>
  <c r="M53" i="10"/>
  <c r="M117" i="10"/>
  <c r="M181" i="10"/>
  <c r="M34" i="10"/>
  <c r="M98" i="10"/>
  <c r="M162" i="10"/>
  <c r="M226" i="10"/>
  <c r="M251" i="10"/>
  <c r="M39" i="10"/>
  <c r="M103" i="10"/>
  <c r="M167" i="10"/>
  <c r="M231" i="10"/>
  <c r="M28" i="10"/>
  <c r="M92" i="10"/>
  <c r="M156" i="10"/>
  <c r="M220" i="10"/>
  <c r="M217" i="10"/>
  <c r="M57" i="10"/>
  <c r="M121" i="10"/>
  <c r="M185" i="10"/>
  <c r="M38" i="10"/>
  <c r="M102" i="10"/>
  <c r="M166" i="10"/>
  <c r="M230" i="10"/>
  <c r="M259" i="10"/>
  <c r="M158" i="10"/>
  <c r="M30" i="10"/>
  <c r="M113" i="10"/>
  <c r="M276" i="10"/>
  <c r="M148" i="10"/>
  <c r="M20" i="10"/>
  <c r="M159" i="10"/>
  <c r="M31" i="10"/>
  <c r="M218" i="10"/>
  <c r="M90" i="10"/>
  <c r="M173" i="10"/>
  <c r="M45" i="10"/>
  <c r="M208" i="10"/>
  <c r="M80" i="10"/>
  <c r="M219" i="10"/>
  <c r="M91" i="10"/>
  <c r="B10" i="8"/>
  <c r="C9" i="8"/>
  <c r="K53" i="10"/>
  <c r="K215" i="10"/>
  <c r="K165" i="10"/>
  <c r="K130" i="10"/>
  <c r="K238" i="10"/>
  <c r="K267" i="10"/>
  <c r="K213" i="10"/>
  <c r="K62" i="10"/>
  <c r="K198" i="10"/>
  <c r="K199" i="10"/>
  <c r="K167" i="10"/>
  <c r="K189" i="10"/>
  <c r="K158" i="10"/>
  <c r="K246" i="10"/>
  <c r="K233" i="10"/>
  <c r="K232" i="10"/>
  <c r="K209" i="10"/>
  <c r="K126" i="10"/>
  <c r="K143" i="10"/>
  <c r="K52" i="10"/>
  <c r="K111" i="10"/>
  <c r="K108" i="10"/>
  <c r="K221" i="10"/>
  <c r="K174" i="10"/>
  <c r="K258" i="10"/>
  <c r="K257" i="10"/>
  <c r="K117" i="10"/>
  <c r="K98" i="10"/>
  <c r="K222" i="10"/>
  <c r="K235" i="10"/>
  <c r="K192" i="10"/>
  <c r="K30" i="10"/>
  <c r="K182" i="10"/>
  <c r="K270" i="10"/>
  <c r="K274" i="10"/>
  <c r="K245" i="10"/>
  <c r="K60" i="10"/>
  <c r="K82" i="10"/>
  <c r="K210" i="10"/>
  <c r="K264" i="10"/>
  <c r="K50" i="10"/>
  <c r="K194" i="10"/>
  <c r="K278" i="10"/>
  <c r="K11" i="10"/>
  <c r="K169" i="10"/>
  <c r="K146" i="10"/>
  <c r="K242" i="10"/>
  <c r="K271" i="10"/>
  <c r="K21" i="10"/>
  <c r="K66" i="10"/>
  <c r="K206" i="10"/>
  <c r="K207" i="10"/>
  <c r="K190" i="10"/>
  <c r="K254" i="10"/>
  <c r="K259" i="10"/>
  <c r="K63" i="10"/>
  <c r="K241" i="10"/>
  <c r="K31" i="10"/>
  <c r="K211" i="10"/>
  <c r="K72" i="10"/>
  <c r="K136" i="10"/>
  <c r="K200" i="10"/>
  <c r="K20" i="10"/>
  <c r="K132" i="10"/>
  <c r="K220" i="10"/>
  <c r="K185" i="10"/>
  <c r="K41" i="10"/>
  <c r="K85" i="10"/>
  <c r="K94" i="10"/>
  <c r="K214" i="10"/>
  <c r="K227" i="10"/>
  <c r="K148" i="10"/>
  <c r="K18" i="10"/>
  <c r="K178" i="10"/>
  <c r="K262" i="10"/>
  <c r="K277" i="10"/>
  <c r="K137" i="10"/>
  <c r="K114" i="10"/>
  <c r="K226" i="10"/>
  <c r="K243" i="10"/>
  <c r="K34" i="10"/>
  <c r="K162" i="10"/>
  <c r="K230" i="10"/>
  <c r="K153" i="10"/>
  <c r="K28" i="10"/>
  <c r="K265" i="10"/>
  <c r="K104" i="10"/>
  <c r="K184" i="10"/>
  <c r="K64" i="10"/>
  <c r="K176" i="10"/>
  <c r="K268" i="10"/>
  <c r="K57" i="10"/>
  <c r="K121" i="10"/>
  <c r="K44" i="10"/>
  <c r="K140" i="10"/>
  <c r="K224" i="10"/>
  <c r="K197" i="10"/>
  <c r="K45" i="10"/>
  <c r="K109" i="10"/>
  <c r="K173" i="10"/>
  <c r="K38" i="10"/>
  <c r="K102" i="10"/>
  <c r="K47" i="10"/>
  <c r="K80" i="10"/>
  <c r="K164" i="10"/>
  <c r="K244" i="10"/>
  <c r="K229" i="10"/>
  <c r="K65" i="10"/>
  <c r="K129" i="10"/>
  <c r="K201" i="10"/>
  <c r="K58" i="10"/>
  <c r="K122" i="10"/>
  <c r="K186" i="10"/>
  <c r="K250" i="10"/>
  <c r="K251" i="10"/>
  <c r="K133" i="10"/>
  <c r="K172" i="10"/>
  <c r="K166" i="10"/>
  <c r="K46" i="10"/>
  <c r="K101" i="10"/>
  <c r="K128" i="10"/>
  <c r="K247" i="10"/>
  <c r="K87" i="10"/>
  <c r="K75" i="10"/>
  <c r="K139" i="10"/>
  <c r="K223" i="10"/>
  <c r="K32" i="10"/>
  <c r="K67" i="10"/>
  <c r="K131" i="10"/>
  <c r="K203" i="10"/>
  <c r="K24" i="10"/>
  <c r="K15" i="10"/>
  <c r="K68" i="10"/>
  <c r="K36" i="10"/>
  <c r="K120" i="10"/>
  <c r="K216" i="10"/>
  <c r="K92" i="10"/>
  <c r="K196" i="10"/>
  <c r="K217" i="10"/>
  <c r="K73" i="10"/>
  <c r="K39" i="10"/>
  <c r="K76" i="10"/>
  <c r="K160" i="10"/>
  <c r="K240" i="10"/>
  <c r="K225" i="10"/>
  <c r="K61" i="10"/>
  <c r="K125" i="10"/>
  <c r="K193" i="10"/>
  <c r="K54" i="10"/>
  <c r="K118" i="10"/>
  <c r="K135" i="10"/>
  <c r="K100" i="10"/>
  <c r="K188" i="10"/>
  <c r="K260" i="10"/>
  <c r="K17" i="10"/>
  <c r="K81" i="10"/>
  <c r="K145" i="10"/>
  <c r="K261" i="10"/>
  <c r="K74" i="10"/>
  <c r="K138" i="10"/>
  <c r="K202" i="10"/>
  <c r="K266" i="10"/>
  <c r="K279" i="10"/>
  <c r="K69" i="10"/>
  <c r="K84" i="10"/>
  <c r="K142" i="10"/>
  <c r="K14" i="10"/>
  <c r="K37" i="10"/>
  <c r="K12" i="10"/>
  <c r="K183" i="10"/>
  <c r="K55" i="10"/>
  <c r="K27" i="10"/>
  <c r="K91" i="10"/>
  <c r="K155" i="10"/>
  <c r="K255" i="10"/>
  <c r="K19" i="10"/>
  <c r="K83" i="10"/>
  <c r="K147" i="10"/>
  <c r="K239" i="10"/>
  <c r="K40" i="10"/>
  <c r="K103" i="10"/>
  <c r="K71" i="10"/>
  <c r="K56" i="10"/>
  <c r="K152" i="10"/>
  <c r="K95" i="10"/>
  <c r="K112" i="10"/>
  <c r="K236" i="10"/>
  <c r="K269" i="10"/>
  <c r="K89" i="10"/>
  <c r="K127" i="10"/>
  <c r="K96" i="10"/>
  <c r="K180" i="10"/>
  <c r="K256" i="10"/>
  <c r="K13" i="10"/>
  <c r="K77" i="10"/>
  <c r="K141" i="10"/>
  <c r="K237" i="10"/>
  <c r="K70" i="10"/>
  <c r="K134" i="10"/>
  <c r="K263" i="10"/>
  <c r="K124" i="10"/>
  <c r="K208" i="10"/>
  <c r="K276" i="10"/>
  <c r="K33" i="10"/>
  <c r="K97" i="10"/>
  <c r="K161" i="10"/>
  <c r="K26" i="10"/>
  <c r="K90" i="10"/>
  <c r="K154" i="10"/>
  <c r="K218" i="10"/>
  <c r="K187" i="10"/>
  <c r="K273" i="10"/>
  <c r="K249" i="10"/>
  <c r="K79" i="10"/>
  <c r="K110" i="10"/>
  <c r="K181" i="10"/>
  <c r="K280" i="10"/>
  <c r="K23" i="10"/>
  <c r="K151" i="10"/>
  <c r="K43" i="10"/>
  <c r="K107" i="10"/>
  <c r="K171" i="10"/>
  <c r="K253" i="10"/>
  <c r="K35" i="10"/>
  <c r="K99" i="10"/>
  <c r="K163" i="10"/>
  <c r="K275" i="10"/>
  <c r="K195" i="10"/>
  <c r="K159" i="10"/>
  <c r="K88" i="10"/>
  <c r="K168" i="10"/>
  <c r="K175" i="10"/>
  <c r="K156" i="10"/>
  <c r="K252" i="10"/>
  <c r="K25" i="10"/>
  <c r="K105" i="10"/>
  <c r="K231" i="10"/>
  <c r="K116" i="10"/>
  <c r="K204" i="10"/>
  <c r="K272" i="10"/>
  <c r="K29" i="10"/>
  <c r="K93" i="10"/>
  <c r="K157" i="10"/>
  <c r="K22" i="10"/>
  <c r="K86" i="10"/>
  <c r="K150" i="10"/>
  <c r="K48" i="10"/>
  <c r="K144" i="10"/>
  <c r="K228" i="10"/>
  <c r="K205" i="10"/>
  <c r="K49" i="10"/>
  <c r="K113" i="10"/>
  <c r="K177" i="10"/>
  <c r="K42" i="10"/>
  <c r="K106" i="10"/>
  <c r="K170" i="10"/>
  <c r="K234" i="10"/>
  <c r="K219" i="10"/>
  <c r="K248" i="10"/>
  <c r="K78" i="10"/>
  <c r="K149" i="10"/>
  <c r="K212" i="10"/>
  <c r="K119" i="10"/>
  <c r="K59" i="10"/>
  <c r="K123" i="10"/>
  <c r="K191" i="10"/>
  <c r="K16" i="10"/>
  <c r="K51" i="10"/>
  <c r="K115" i="10"/>
  <c r="K179" i="10"/>
  <c r="K281" i="10"/>
  <c r="J152" i="10"/>
  <c r="J106" i="10"/>
  <c r="J245" i="10"/>
  <c r="J90" i="10"/>
  <c r="J57" i="10"/>
  <c r="J23" i="10"/>
  <c r="J202" i="10"/>
  <c r="J169" i="10"/>
  <c r="J64" i="10"/>
  <c r="J119" i="10"/>
  <c r="J32" i="10"/>
  <c r="J204" i="10"/>
  <c r="J29" i="10"/>
  <c r="J93" i="10"/>
  <c r="J157" i="10"/>
  <c r="J221" i="10"/>
  <c r="J62" i="10"/>
  <c r="J126" i="10"/>
  <c r="J190" i="10"/>
  <c r="J254" i="10"/>
  <c r="J241" i="10"/>
  <c r="J171" i="10"/>
  <c r="J88" i="10"/>
  <c r="J240" i="10"/>
  <c r="J49" i="10"/>
  <c r="J113" i="10"/>
  <c r="J177" i="10"/>
  <c r="J18" i="10"/>
  <c r="J82" i="10"/>
  <c r="J146" i="10"/>
  <c r="J210" i="10"/>
  <c r="J274" i="10"/>
  <c r="J55" i="10"/>
  <c r="J223" i="10"/>
  <c r="J140" i="10"/>
  <c r="J225" i="10"/>
  <c r="J69" i="10"/>
  <c r="J133" i="10"/>
  <c r="J197" i="10"/>
  <c r="J38" i="10"/>
  <c r="J102" i="10"/>
  <c r="J166" i="10"/>
  <c r="J230" i="10"/>
  <c r="J255" i="10"/>
  <c r="J186" i="10"/>
  <c r="J153" i="10"/>
  <c r="J24" i="10"/>
  <c r="J35" i="10"/>
  <c r="J99" i="10"/>
  <c r="J163" i="10"/>
  <c r="J227" i="10"/>
  <c r="J36" i="10"/>
  <c r="J100" i="10"/>
  <c r="J164" i="10"/>
  <c r="J228" i="10"/>
  <c r="J281" i="10"/>
  <c r="J151" i="10"/>
  <c r="J170" i="10"/>
  <c r="J73" i="10"/>
  <c r="J231" i="10"/>
  <c r="J26" i="10"/>
  <c r="J256" i="10"/>
  <c r="J138" i="10"/>
  <c r="J105" i="10"/>
  <c r="J159" i="10"/>
  <c r="J76" i="10"/>
  <c r="J236" i="10"/>
  <c r="J45" i="10"/>
  <c r="J109" i="10"/>
  <c r="J173" i="10"/>
  <c r="J14" i="10"/>
  <c r="J78" i="10"/>
  <c r="J142" i="10"/>
  <c r="J206" i="10"/>
  <c r="J270" i="10"/>
  <c r="J43" i="10"/>
  <c r="J215" i="10"/>
  <c r="J234" i="10"/>
  <c r="J80" i="10"/>
  <c r="J137" i="10"/>
  <c r="J63" i="10"/>
  <c r="J263" i="10"/>
  <c r="J218" i="10"/>
  <c r="J185" i="10"/>
  <c r="J108" i="10"/>
  <c r="J277" i="10"/>
  <c r="J74" i="10"/>
  <c r="J41" i="10"/>
  <c r="J31" i="10"/>
  <c r="J203" i="10"/>
  <c r="J120" i="10"/>
  <c r="J264" i="10"/>
  <c r="J61" i="10"/>
  <c r="J125" i="10"/>
  <c r="J189" i="10"/>
  <c r="J30" i="10"/>
  <c r="J94" i="10"/>
  <c r="J158" i="10"/>
  <c r="J222" i="10"/>
  <c r="J239" i="10"/>
  <c r="J87" i="10"/>
  <c r="J237" i="10"/>
  <c r="J172" i="10"/>
  <c r="J17" i="10"/>
  <c r="J81" i="10"/>
  <c r="J145" i="10"/>
  <c r="J209" i="10"/>
  <c r="J50" i="10"/>
  <c r="J114" i="10"/>
  <c r="J178" i="10"/>
  <c r="J242" i="10"/>
  <c r="J275" i="10"/>
  <c r="J139" i="10"/>
  <c r="J56" i="10"/>
  <c r="J220" i="10"/>
  <c r="J37" i="10"/>
  <c r="J101" i="10"/>
  <c r="J165" i="10"/>
  <c r="J257" i="10"/>
  <c r="J70" i="10"/>
  <c r="J134" i="10"/>
  <c r="J198" i="10"/>
  <c r="J262" i="10"/>
  <c r="J265" i="10"/>
  <c r="J229" i="10"/>
  <c r="J58" i="10"/>
  <c r="J25" i="10"/>
  <c r="J11" i="10"/>
  <c r="J67" i="10"/>
  <c r="J131" i="10"/>
  <c r="J195" i="10"/>
  <c r="J253" i="10"/>
  <c r="J68" i="10"/>
  <c r="J132" i="10"/>
  <c r="J196" i="10"/>
  <c r="J260" i="10"/>
  <c r="J201" i="10"/>
  <c r="J243" i="10"/>
  <c r="J42" i="10"/>
  <c r="J154" i="10"/>
  <c r="J121" i="10"/>
  <c r="J191" i="10"/>
  <c r="J266" i="10"/>
  <c r="J273" i="10"/>
  <c r="J224" i="10"/>
  <c r="J75" i="10"/>
  <c r="J267" i="10"/>
  <c r="J160" i="10"/>
  <c r="J261" i="10"/>
  <c r="J77" i="10"/>
  <c r="J141" i="10"/>
  <c r="J205" i="10"/>
  <c r="J46" i="10"/>
  <c r="J110" i="10"/>
  <c r="J174" i="10"/>
  <c r="J238" i="10"/>
  <c r="J271" i="10"/>
  <c r="J127" i="10"/>
  <c r="J44" i="10"/>
  <c r="J216" i="10"/>
  <c r="J33" i="10"/>
  <c r="J97" i="10"/>
  <c r="J161" i="10"/>
  <c r="J233" i="10"/>
  <c r="J66" i="10"/>
  <c r="J130" i="10"/>
  <c r="J194" i="10"/>
  <c r="J258" i="10"/>
  <c r="J249" i="10"/>
  <c r="J183" i="10"/>
  <c r="J96" i="10"/>
  <c r="J248" i="10"/>
  <c r="J53" i="10"/>
  <c r="J117" i="10"/>
  <c r="J181" i="10"/>
  <c r="J22" i="10"/>
  <c r="J86" i="10"/>
  <c r="J150" i="10"/>
  <c r="J214" i="10"/>
  <c r="J278" i="10"/>
  <c r="J250" i="10"/>
  <c r="J217" i="10"/>
  <c r="J192" i="10"/>
  <c r="J19" i="10"/>
  <c r="J83" i="10"/>
  <c r="J147" i="10"/>
  <c r="J211" i="10"/>
  <c r="J20" i="10"/>
  <c r="J84" i="10"/>
  <c r="J148" i="10"/>
  <c r="J212" i="10"/>
  <c r="J276" i="10"/>
  <c r="J128" i="10"/>
  <c r="J193" i="10"/>
  <c r="J226" i="10"/>
  <c r="J184" i="10"/>
  <c r="J213" i="10"/>
  <c r="J246" i="10"/>
  <c r="J259" i="10"/>
  <c r="J244" i="10"/>
  <c r="J176" i="10"/>
  <c r="J92" i="10"/>
  <c r="J269" i="10"/>
  <c r="J175" i="10"/>
  <c r="J91" i="10"/>
  <c r="J272" i="10"/>
  <c r="J188" i="10"/>
  <c r="J104" i="10"/>
  <c r="J279" i="10"/>
  <c r="J167" i="10"/>
  <c r="J79" i="10"/>
  <c r="J268" i="10"/>
  <c r="J34" i="10"/>
  <c r="J247" i="10"/>
  <c r="J21" i="10"/>
  <c r="J54" i="10"/>
  <c r="J280" i="10"/>
  <c r="J122" i="10"/>
  <c r="J51" i="10"/>
  <c r="J52" i="10"/>
  <c r="J156" i="10"/>
  <c r="J72" i="10"/>
  <c r="J251" i="10"/>
  <c r="J155" i="10"/>
  <c r="J71" i="10"/>
  <c r="J252" i="10"/>
  <c r="J168" i="10"/>
  <c r="J60" i="10"/>
  <c r="J235" i="10"/>
  <c r="J143" i="10"/>
  <c r="J59" i="10"/>
  <c r="J65" i="10"/>
  <c r="J98" i="10"/>
  <c r="J95" i="10"/>
  <c r="J85" i="10"/>
  <c r="J118" i="10"/>
  <c r="J89" i="10"/>
  <c r="J115" i="10"/>
  <c r="J116" i="10"/>
  <c r="J136" i="10"/>
  <c r="J48" i="10"/>
  <c r="J219" i="10"/>
  <c r="J135" i="10"/>
  <c r="J47" i="10"/>
  <c r="J232" i="10"/>
  <c r="J144" i="10"/>
  <c r="J40" i="10"/>
  <c r="J207" i="10"/>
  <c r="J123" i="10"/>
  <c r="J39" i="10"/>
  <c r="J129" i="10"/>
  <c r="J162" i="10"/>
  <c r="J12" i="10"/>
  <c r="J149" i="10"/>
  <c r="J182" i="10"/>
  <c r="J107" i="10"/>
  <c r="J179" i="10"/>
  <c r="J180" i="10"/>
  <c r="J200" i="10"/>
  <c r="J112" i="10"/>
  <c r="J28" i="10"/>
  <c r="J199" i="10"/>
  <c r="J111" i="10"/>
  <c r="J27" i="10"/>
  <c r="J13" i="10"/>
  <c r="J208" i="10"/>
  <c r="J124" i="10"/>
  <c r="J16" i="10"/>
  <c r="J187" i="10"/>
  <c r="J103" i="10"/>
  <c r="J15" i="10"/>
  <c r="C6" i="7" l="1"/>
  <c r="B7" i="7"/>
  <c r="C6" i="9"/>
  <c r="B7" i="9"/>
  <c r="B6" i="6"/>
  <c r="C5" i="6"/>
  <c r="B11" i="8"/>
  <c r="C10" i="8"/>
  <c r="B6" i="5"/>
  <c r="C5" i="5"/>
  <c r="B11" i="10"/>
  <c r="C7" i="7" l="1"/>
  <c r="B8" i="7"/>
  <c r="B8" i="9"/>
  <c r="C7" i="9"/>
  <c r="B7" i="6"/>
  <c r="C6" i="6"/>
  <c r="B7" i="5"/>
  <c r="C6" i="5"/>
  <c r="B12" i="8"/>
  <c r="C11" i="8"/>
  <c r="B9" i="7" l="1"/>
  <c r="C8" i="7"/>
  <c r="C8" i="9"/>
  <c r="B9" i="9"/>
  <c r="C7" i="6"/>
  <c r="B8" i="6"/>
  <c r="B13" i="8"/>
  <c r="C12" i="8"/>
  <c r="B8" i="5"/>
  <c r="C7" i="5"/>
  <c r="B10" i="7" l="1"/>
  <c r="C9" i="7"/>
  <c r="B10" i="9"/>
  <c r="C9" i="9"/>
  <c r="B9" i="6"/>
  <c r="C8" i="6"/>
  <c r="B9" i="5"/>
  <c r="C8" i="5"/>
  <c r="B14" i="8"/>
  <c r="C13" i="8"/>
  <c r="B11" i="7" l="1"/>
  <c r="C10" i="7"/>
  <c r="B11" i="9"/>
  <c r="C10" i="9"/>
  <c r="B10" i="6"/>
  <c r="C9" i="6"/>
  <c r="B10" i="5"/>
  <c r="C9" i="5"/>
  <c r="B15" i="8"/>
  <c r="C14" i="8"/>
  <c r="C11" i="7" l="1"/>
  <c r="B12" i="7"/>
  <c r="B12" i="9"/>
  <c r="C11" i="9"/>
  <c r="B11" i="6"/>
  <c r="C10" i="6"/>
  <c r="B16" i="8"/>
  <c r="C15" i="8"/>
  <c r="B11" i="5"/>
  <c r="C10" i="5"/>
  <c r="B13" i="7" l="1"/>
  <c r="C12" i="7"/>
  <c r="B13" i="9"/>
  <c r="C12" i="9"/>
  <c r="C11" i="6"/>
  <c r="B12" i="6"/>
  <c r="B12" i="5"/>
  <c r="C11" i="5"/>
  <c r="B17" i="8"/>
  <c r="C16" i="8"/>
  <c r="C13" i="7" l="1"/>
  <c r="B14" i="7"/>
  <c r="B14" i="9"/>
  <c r="C13" i="9"/>
  <c r="B13" i="6"/>
  <c r="C12" i="6"/>
  <c r="B18" i="8"/>
  <c r="C17" i="8"/>
  <c r="B13" i="5"/>
  <c r="C12" i="5"/>
  <c r="B15" i="7" l="1"/>
  <c r="C14" i="7"/>
  <c r="B15" i="9"/>
  <c r="C14" i="9"/>
  <c r="C13" i="6"/>
  <c r="B14" i="6"/>
  <c r="B14" i="5"/>
  <c r="C13" i="5"/>
  <c r="B19" i="8"/>
  <c r="C18" i="8"/>
  <c r="B16" i="7" l="1"/>
  <c r="C15" i="7"/>
  <c r="B16" i="9"/>
  <c r="C15" i="9"/>
  <c r="C14" i="6"/>
  <c r="B15" i="6"/>
  <c r="B20" i="8"/>
  <c r="C19" i="8"/>
  <c r="B15" i="5"/>
  <c r="C14" i="5"/>
  <c r="C16" i="7" l="1"/>
  <c r="B17" i="7"/>
  <c r="C16" i="9"/>
  <c r="B17" i="9"/>
  <c r="C15" i="6"/>
  <c r="B16" i="6"/>
  <c r="C15" i="5"/>
  <c r="B16" i="5"/>
  <c r="B21" i="8"/>
  <c r="C21" i="8" s="1"/>
  <c r="C20" i="8"/>
  <c r="C17" i="7" l="1"/>
  <c r="B18" i="7"/>
  <c r="C17" i="9"/>
  <c r="B18" i="9"/>
  <c r="C16" i="6"/>
  <c r="B17" i="6"/>
  <c r="B17" i="5"/>
  <c r="C16" i="5"/>
  <c r="B19" i="7" l="1"/>
  <c r="C18" i="7"/>
  <c r="B19" i="9"/>
  <c r="C18" i="9"/>
  <c r="C17" i="6"/>
  <c r="B18" i="6"/>
  <c r="B18" i="5"/>
  <c r="C17" i="5"/>
  <c r="C19" i="7" l="1"/>
  <c r="B20" i="7"/>
  <c r="C19" i="9"/>
  <c r="B20" i="9"/>
  <c r="B19" i="6"/>
  <c r="C18" i="6"/>
  <c r="B19" i="5"/>
  <c r="C18" i="5"/>
  <c r="C20" i="7" l="1"/>
  <c r="B21" i="7"/>
  <c r="C21" i="7" s="1"/>
  <c r="C20" i="9"/>
  <c r="B21" i="9"/>
  <c r="C21" i="9" s="1"/>
  <c r="B20" i="6"/>
  <c r="C19" i="6"/>
  <c r="B20" i="5"/>
  <c r="C19" i="5"/>
  <c r="B21" i="6" l="1"/>
  <c r="C21" i="6" s="1"/>
  <c r="C20" i="6"/>
  <c r="C20" i="5"/>
  <c r="B21" i="5"/>
  <c r="C21" i="5" s="1"/>
</calcChain>
</file>

<file path=xl/sharedStrings.xml><?xml version="1.0" encoding="utf-8"?>
<sst xmlns="http://schemas.openxmlformats.org/spreadsheetml/2006/main" count="947" uniqueCount="354">
  <si>
    <t>MIN</t>
  </si>
  <si>
    <t>PLAYER</t>
  </si>
  <si>
    <t>GP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</si>
  <si>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</si>
  <si>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</si>
  <si>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</si>
  <si>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</si>
  <si>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</si>
  <si>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</si>
  <si>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</si>
  <si>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</si>
  <si>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</si>
  <si>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</si>
  <si>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</si>
  <si>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</si>
  <si>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</si>
  <si>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</si>
  <si>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</si>
  <si>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</si>
  <si>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</si>
  <si>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EFF</t>
  </si>
  <si>
    <t>Russell Westbrook</t>
  </si>
  <si>
    <t>James Harden</t>
  </si>
  <si>
    <t>Isaiah Thomas</t>
  </si>
  <si>
    <t>Anthony Davis</t>
  </si>
  <si>
    <t>DeMar DeRozan</t>
  </si>
  <si>
    <t>Damian Lillard</t>
  </si>
  <si>
    <t>DeMarcus Cousins</t>
  </si>
  <si>
    <t>LeBron James</t>
  </si>
  <si>
    <t>Kawhi Leonard</t>
  </si>
  <si>
    <t>Stephen Curry</t>
  </si>
  <si>
    <t>Kyrie Irving</t>
  </si>
  <si>
    <t>Karl-Anthony Towns</t>
  </si>
  <si>
    <t>Kevin Durant</t>
  </si>
  <si>
    <t>Jimmy Butler</t>
  </si>
  <si>
    <t>Paul George</t>
  </si>
  <si>
    <t>Andrew Wiggins</t>
  </si>
  <si>
    <t>Kemba Walker</t>
  </si>
  <si>
    <t>John Wall</t>
  </si>
  <si>
    <t>Bradley Beal</t>
  </si>
  <si>
    <t>CJ McCollum</t>
  </si>
  <si>
    <t>Giannis Antetokounmpo</t>
  </si>
  <si>
    <t>Carmelo Anthony</t>
  </si>
  <si>
    <t>Kyle Lowry</t>
  </si>
  <si>
    <t>Klay Thompson</t>
  </si>
  <si>
    <t>Devin Booker</t>
  </si>
  <si>
    <t>Gordon Hayward</t>
  </si>
  <si>
    <t>Blake Griffin</t>
  </si>
  <si>
    <t>Eric Bledsoe</t>
  </si>
  <si>
    <t>Brook Lopez</t>
  </si>
  <si>
    <t>Mike Conley</t>
  </si>
  <si>
    <t>Goran Dragic</t>
  </si>
  <si>
    <t>Marc Gasol</t>
  </si>
  <si>
    <t>Harrison Barnes</t>
  </si>
  <si>
    <t>Kevin Love</t>
  </si>
  <si>
    <t>Dwyane Wade</t>
  </si>
  <si>
    <t>Danilo Gallinari</t>
  </si>
  <si>
    <t>Kristaps Porzingis</t>
  </si>
  <si>
    <t>Chris Paul</t>
  </si>
  <si>
    <t>Paul Millsap</t>
  </si>
  <si>
    <t>Derrick Rose</t>
  </si>
  <si>
    <t>Dennis Schroder</t>
  </si>
  <si>
    <t>Lou Williams</t>
  </si>
  <si>
    <t>LaMarcus Aldridge</t>
  </si>
  <si>
    <t>Evan Fournier</t>
  </si>
  <si>
    <t>Hassan Whiteside</t>
  </si>
  <si>
    <t>Nikola Jokic</t>
  </si>
  <si>
    <t>Eric Gordon</t>
  </si>
  <si>
    <t>Tobias Harris</t>
  </si>
  <si>
    <t>Victor Oladipo</t>
  </si>
  <si>
    <t>Wilson Chandler</t>
  </si>
  <si>
    <t>D'Angelo Russell</t>
  </si>
  <si>
    <t>Jrue Holiday</t>
  </si>
  <si>
    <t>Jeff Teague</t>
  </si>
  <si>
    <t>Nicolas Batum</t>
  </si>
  <si>
    <t>JJ Redick</t>
  </si>
  <si>
    <t>Serge Ibaka</t>
  </si>
  <si>
    <t>Jordan Clarkson</t>
  </si>
  <si>
    <t>Nikola Vucevic</t>
  </si>
  <si>
    <t>Myles Turner</t>
  </si>
  <si>
    <t>Tim Hardaway Jr.</t>
  </si>
  <si>
    <t>TJ Warren</t>
  </si>
  <si>
    <t>Enes Kanter</t>
  </si>
  <si>
    <t>Zach Randolph</t>
  </si>
  <si>
    <t>Rudy Gobert</t>
  </si>
  <si>
    <t>Al Horford</t>
  </si>
  <si>
    <t>Marcus Morris</t>
  </si>
  <si>
    <t>Markieff Morris</t>
  </si>
  <si>
    <t>Jae Crowder</t>
  </si>
  <si>
    <t>Kentavious Caldwell-Pope</t>
  </si>
  <si>
    <t>Bojan Bogdanovic</t>
  </si>
  <si>
    <t>Tyler Johnson</t>
  </si>
  <si>
    <t>Will Barton</t>
  </si>
  <si>
    <t>Andre Drummond</t>
  </si>
  <si>
    <t>Ryan Anderson</t>
  </si>
  <si>
    <t>Dwight Howard</t>
  </si>
  <si>
    <t>Wesley Matthews</t>
  </si>
  <si>
    <t>Otto Porter Jr.</t>
  </si>
  <si>
    <t>Darren Collison</t>
  </si>
  <si>
    <t>Nick Young</t>
  </si>
  <si>
    <t>Julius Randle</t>
  </si>
  <si>
    <t>Sean Kilpatrick</t>
  </si>
  <si>
    <t>Ersan Ilyasova</t>
  </si>
  <si>
    <t>Robert Covington</t>
  </si>
  <si>
    <t>Dario Saric</t>
  </si>
  <si>
    <t>James Johnson</t>
  </si>
  <si>
    <t>Seth Curry</t>
  </si>
  <si>
    <t>Elfrid Payton</t>
  </si>
  <si>
    <t>Aaron Gordon</t>
  </si>
  <si>
    <t>DeAndre Jordan</t>
  </si>
  <si>
    <t>Rodney Hood</t>
  </si>
  <si>
    <t>Clint Capela</t>
  </si>
  <si>
    <t>Pau Gasol</t>
  </si>
  <si>
    <t>Jamal Crawford</t>
  </si>
  <si>
    <t>Austin Rivers</t>
  </si>
  <si>
    <t>Jonas Valanciunas</t>
  </si>
  <si>
    <t>Greg Monroe</t>
  </si>
  <si>
    <t>Trevor Ariza</t>
  </si>
  <si>
    <t>Frank Kaminsky</t>
  </si>
  <si>
    <t>Steven Adams</t>
  </si>
  <si>
    <t>Marvin Williams</t>
  </si>
  <si>
    <t>Ricky Rubio</t>
  </si>
  <si>
    <t>Terrence Ross</t>
  </si>
  <si>
    <t>Thaddeus Young</t>
  </si>
  <si>
    <t>Kent Bazemore</t>
  </si>
  <si>
    <t>Deron Williams</t>
  </si>
  <si>
    <t>Taj Gibson</t>
  </si>
  <si>
    <t>Courtney Lee</t>
  </si>
  <si>
    <t>Marcin Gortat</t>
  </si>
  <si>
    <t>CJ Miles</t>
  </si>
  <si>
    <t>Allen Crabbe</t>
  </si>
  <si>
    <t>Nikola Mirotic</t>
  </si>
  <si>
    <t>Marcus Smart</t>
  </si>
  <si>
    <t>Buddy Hield</t>
  </si>
  <si>
    <t>Marco Belinelli</t>
  </si>
  <si>
    <t>Wayne Ellington</t>
  </si>
  <si>
    <t>Mason Plumlee</t>
  </si>
  <si>
    <t>Robin Lopez</t>
  </si>
  <si>
    <t>Cody Zeller</t>
  </si>
  <si>
    <t>Jon Leuer</t>
  </si>
  <si>
    <t>Malcolm Brogdon</t>
  </si>
  <si>
    <t>Draymond Green</t>
  </si>
  <si>
    <t>Jusuf Nurkic</t>
  </si>
  <si>
    <t>Tony Parker</t>
  </si>
  <si>
    <t>Kyle Korver</t>
  </si>
  <si>
    <t>Maurice Harkless</t>
  </si>
  <si>
    <t>Trevor Booker</t>
  </si>
  <si>
    <t>Gorgui Dieng</t>
  </si>
  <si>
    <t>Shabazz Muhammad</t>
  </si>
  <si>
    <t>Jamal Murray</t>
  </si>
  <si>
    <t>Ty Lawson</t>
  </si>
  <si>
    <t>Jeremy Lamb</t>
  </si>
  <si>
    <t>Kenneth Faried</t>
  </si>
  <si>
    <t>E'Twaun Moore</t>
  </si>
  <si>
    <t>Patrick Beverley</t>
  </si>
  <si>
    <t>Patty Mills</t>
  </si>
  <si>
    <t>Nik Stauskas</t>
  </si>
  <si>
    <t>Brandon Ingram</t>
  </si>
  <si>
    <t>Ish Smith</t>
  </si>
  <si>
    <t>Cory Joseph</t>
  </si>
  <si>
    <t>Jeff Green</t>
  </si>
  <si>
    <t>Gerald Henderson</t>
  </si>
  <si>
    <t>Marquese Chriss</t>
  </si>
  <si>
    <t>Michael Kidd-Gilchrist</t>
  </si>
  <si>
    <t>Joe Johnson</t>
  </si>
  <si>
    <t>Jameer Nelson</t>
  </si>
  <si>
    <t>Channing Frye</t>
  </si>
  <si>
    <t>Nene</t>
  </si>
  <si>
    <t>Montrezl Harrell</t>
  </si>
  <si>
    <t>Tony Allen</t>
  </si>
  <si>
    <t>Kelly Olynyk</t>
  </si>
  <si>
    <t>Evan Turner</t>
  </si>
  <si>
    <t>Doug McDermott</t>
  </si>
  <si>
    <t>JaMychal Green</t>
  </si>
  <si>
    <t>DeMarre Carroll</t>
  </si>
  <si>
    <t>Al-Farouq Aminu</t>
  </si>
  <si>
    <t>Marreese Speights</t>
  </si>
  <si>
    <t>Rondae Hollis-Jefferson</t>
  </si>
  <si>
    <t>Tony Snell</t>
  </si>
  <si>
    <t>Monta Ellis</t>
  </si>
  <si>
    <t>Arron Afflalo</t>
  </si>
  <si>
    <t>Norman Powell</t>
  </si>
  <si>
    <t>Troy Daniels</t>
  </si>
  <si>
    <t>Willy Hernangomez</t>
  </si>
  <si>
    <t>Willie Cauley-Stein</t>
  </si>
  <si>
    <t>Ben McLemore</t>
  </si>
  <si>
    <t>Al Jefferson</t>
  </si>
  <si>
    <t>Tristan Thompson</t>
  </si>
  <si>
    <t>Vince Carter</t>
  </si>
  <si>
    <t>Alex Len</t>
  </si>
  <si>
    <t>Langston Galloway</t>
  </si>
  <si>
    <t>D.J. Augustin</t>
  </si>
  <si>
    <t>Rajon Rondo</t>
  </si>
  <si>
    <t>Sergio Rodriguez</t>
  </si>
  <si>
    <t>Garrett Temple</t>
  </si>
  <si>
    <t>Justin Holiday</t>
  </si>
  <si>
    <t>Matthew Dellavedova</t>
  </si>
  <si>
    <t>Andre Iguodala</t>
  </si>
  <si>
    <t>Manu Ginobili</t>
  </si>
  <si>
    <t>Iman Shumpert</t>
  </si>
  <si>
    <t>Isaiah Whitehead</t>
  </si>
  <si>
    <t>Spencer Dinwiddie</t>
  </si>
  <si>
    <t>Danny Green</t>
  </si>
  <si>
    <t>David Lee</t>
  </si>
  <si>
    <t>Tyler Ulis</t>
  </si>
  <si>
    <t>Thabo Sefolosha</t>
  </si>
  <si>
    <t>Tim Frazier</t>
  </si>
  <si>
    <t>Larry Nance Jr.</t>
  </si>
  <si>
    <t>Brandon Jennings</t>
  </si>
  <si>
    <t>Matt Barnes</t>
  </si>
  <si>
    <t>Justin Anderson</t>
  </si>
  <si>
    <t>Anthony Tolliver</t>
  </si>
  <si>
    <t>Joe Ingles</t>
  </si>
  <si>
    <t>Solomon Hill</t>
  </si>
  <si>
    <t>Justin Hamilton</t>
  </si>
  <si>
    <t>T.J. McConnell</t>
  </si>
  <si>
    <t>Patrick Patterson</t>
  </si>
  <si>
    <t>Ian Clark</t>
  </si>
  <si>
    <t>Bobby Portis</t>
  </si>
  <si>
    <t>Jared Dudley</t>
  </si>
  <si>
    <t>John Henson</t>
  </si>
  <si>
    <t>Raymond Felton</t>
  </si>
  <si>
    <t>Devin Harris</t>
  </si>
  <si>
    <t>James Ennis III</t>
  </si>
  <si>
    <t>Dwight Powell</t>
  </si>
  <si>
    <t>PJ Tucker</t>
  </si>
  <si>
    <t>Kosta Koufos</t>
  </si>
  <si>
    <t>Andre Roberson</t>
  </si>
  <si>
    <t>Jaylen Brown</t>
  </si>
  <si>
    <t>Dante Cunningham</t>
  </si>
  <si>
    <t>Sam Dekker</t>
  </si>
  <si>
    <t>Amir Johnson</t>
  </si>
  <si>
    <t>Timothe Luwawu-Cabarrot</t>
  </si>
  <si>
    <t>Mirza Teletovic</t>
  </si>
  <si>
    <t>Rodney McGruder</t>
  </si>
  <si>
    <t>Kelly Oubre Jr.</t>
  </si>
  <si>
    <t>Kyle O'Quinn</t>
  </si>
  <si>
    <t>Leandro Barbosa</t>
  </si>
  <si>
    <t>Mindaugas Kuzminskas</t>
  </si>
  <si>
    <t>Dante Exum</t>
  </si>
  <si>
    <t>Mike Muscala</t>
  </si>
  <si>
    <t>Nemanja Bjelica</t>
  </si>
  <si>
    <t>Trey Lyles</t>
  </si>
  <si>
    <t>Jonathon Simmons</t>
  </si>
  <si>
    <t>JaVale McGee</t>
  </si>
  <si>
    <t>Zaza Pachulia</t>
  </si>
  <si>
    <t>Glenn Robinson III</t>
  </si>
  <si>
    <t>Luc Mbah a Moute</t>
  </si>
  <si>
    <t>Alex Abrines</t>
  </si>
  <si>
    <t>Bismack Biyombo</t>
  </si>
  <si>
    <t>Domantas Sabonis</t>
  </si>
  <si>
    <t>Andrew Harrison</t>
  </si>
  <si>
    <t>Jerian Grant</t>
  </si>
  <si>
    <t>Tarik Black</t>
  </si>
  <si>
    <t>Taurean Prince</t>
  </si>
  <si>
    <t>Jason Smith</t>
  </si>
  <si>
    <t>Richard Jefferson</t>
  </si>
  <si>
    <t>Terry Rozier</t>
  </si>
  <si>
    <t>Jerami Grant</t>
  </si>
  <si>
    <t>Meyers Leonard</t>
  </si>
  <si>
    <t>Joffrey Lauvergne</t>
  </si>
  <si>
    <t>Malcolm Delaney</t>
  </si>
  <si>
    <t>Willie Reed</t>
  </si>
  <si>
    <t>Randy Foye</t>
  </si>
  <si>
    <t>Shaun Livingston</t>
  </si>
  <si>
    <t>Dewayne Dedmon</t>
  </si>
  <si>
    <t>Aaron Brooks</t>
  </si>
  <si>
    <t>Juan Hernangomez</t>
  </si>
  <si>
    <t>Mario Hezonja</t>
  </si>
  <si>
    <t>Aron Baynes</t>
  </si>
  <si>
    <t>Cristiano Felicio</t>
  </si>
  <si>
    <t>Luke Babbitt</t>
  </si>
  <si>
    <t>David West</t>
  </si>
  <si>
    <t>Boris Diaw</t>
  </si>
  <si>
    <t>C.J. Watson</t>
  </si>
  <si>
    <t>Corey Brewer</t>
  </si>
  <si>
    <t>Davis Bertans</t>
  </si>
  <si>
    <t>Noah Vonleh</t>
  </si>
  <si>
    <t>Stanley Johnson</t>
  </si>
  <si>
    <t>Dorian Finney-Smith</t>
  </si>
  <si>
    <t>Jason Terry</t>
  </si>
  <si>
    <t>Patrick McCaw</t>
  </si>
  <si>
    <t>Jonas Jerebko</t>
  </si>
  <si>
    <t>Kris Dunn</t>
  </si>
  <si>
    <t>Tyus Jones</t>
  </si>
  <si>
    <t>Kyle Anderson</t>
  </si>
  <si>
    <t>Salah Mejri</t>
  </si>
  <si>
    <t>Lavoy Allen</t>
  </si>
  <si>
    <t>Semaj Christon</t>
  </si>
  <si>
    <t>Wesley Johnson</t>
  </si>
  <si>
    <t>DeAndre Liggins</t>
  </si>
  <si>
    <t>Cole Aldrich</t>
  </si>
  <si>
    <t>Index</t>
  </si>
  <si>
    <t>Freq</t>
  </si>
  <si>
    <t>RelFreq</t>
  </si>
  <si>
    <t>Norm</t>
  </si>
  <si>
    <t>Bin Size</t>
  </si>
  <si>
    <t>Mean PTS</t>
  </si>
  <si>
    <t>Sdev PTS</t>
  </si>
  <si>
    <t>Var PTS</t>
  </si>
  <si>
    <t>Gamma</t>
  </si>
  <si>
    <t>Alpha</t>
  </si>
  <si>
    <t>Beta</t>
  </si>
  <si>
    <t>PTS Distribution</t>
  </si>
  <si>
    <t>AST Distribution</t>
  </si>
  <si>
    <t>Mean AST</t>
  </si>
  <si>
    <t>Var AST</t>
  </si>
  <si>
    <t>Sdev AST</t>
  </si>
  <si>
    <t>Statistics</t>
  </si>
  <si>
    <t>STL Distribution</t>
  </si>
  <si>
    <t>Mean STL</t>
  </si>
  <si>
    <t>Var STL</t>
  </si>
  <si>
    <t>Sdev STL</t>
  </si>
  <si>
    <t>BLK Distribution</t>
  </si>
  <si>
    <t>Mean BLK</t>
  </si>
  <si>
    <t>Var BLK</t>
  </si>
  <si>
    <t>Sdev BLK</t>
  </si>
  <si>
    <t>REB Distribution</t>
  </si>
  <si>
    <t>Mean REB</t>
  </si>
  <si>
    <t>Var REB</t>
  </si>
  <si>
    <t>Sdev REB</t>
  </si>
  <si>
    <t>Mean</t>
  </si>
  <si>
    <t>St Dev</t>
  </si>
  <si>
    <t>5Stats</t>
  </si>
  <si>
    <t>t PTS</t>
  </si>
  <si>
    <t>t AST</t>
  </si>
  <si>
    <t>t BLK</t>
  </si>
  <si>
    <t>t STL</t>
  </si>
  <si>
    <t>t REB</t>
  </si>
  <si>
    <t>Position</t>
  </si>
  <si>
    <t>Mean PTS (t)</t>
  </si>
  <si>
    <t>Mean AST (t)</t>
  </si>
  <si>
    <t>Mean BLK (t)</t>
  </si>
  <si>
    <t>Mean REB (t)</t>
  </si>
  <si>
    <t>Mean STL (t)</t>
  </si>
  <si>
    <t>Pos 1</t>
  </si>
  <si>
    <t>Pos 2</t>
  </si>
  <si>
    <t>Pos 3</t>
  </si>
  <si>
    <t>Pos 4</t>
  </si>
  <si>
    <t>Pos 5</t>
  </si>
  <si>
    <t>Mean PTS (t + 1)</t>
  </si>
  <si>
    <t>Mean AST (t + 1)</t>
  </si>
  <si>
    <t>Mean STL (t + 1)</t>
  </si>
  <si>
    <t>Mean BLK (t + 1)</t>
  </si>
  <si>
    <t>Mean REB (t + 1)</t>
  </si>
  <si>
    <t>Player Variances to Positions</t>
  </si>
  <si>
    <t>Pos</t>
  </si>
  <si>
    <t>Player</t>
  </si>
  <si>
    <t>Points</t>
  </si>
  <si>
    <t>Assists</t>
  </si>
  <si>
    <t>Steals</t>
  </si>
  <si>
    <t>Blocks</t>
  </si>
  <si>
    <t>Rebounds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</si>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</sst>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164" fontId="2" fillId="0" borderId="0" xfId="0" applyNumberFormat="1" applyFont="1"/>
    <xf numFmtId="0" fontId="3" fillId="2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2" fillId="4" borderId="3" xfId="0" applyNumberFormat="1" applyFont="1" applyFill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3" borderId="4" xfId="0" applyNumberFormat="1" applyFont="1" applyFill="1" applyBorder="1" applyAlignment="1"/>
    <xf numFmtId="0" fontId="3" fillId="2" borderId="2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0" fontId="2" fillId="4" borderId="3" xfId="0" applyNumberFormat="1" applyFont="1" applyFill="1" applyBorder="1" applyAlignment="1">
      <alignment horizontal="center"/>
    </xf>
    <xf numFmtId="0" fontId="2" fillId="3" borderId="4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right"/>
    </xf>
    <xf numFmtId="2" fontId="2" fillId="4" borderId="5" xfId="0" applyNumberFormat="1" applyFont="1" applyFill="1" applyBorder="1" applyAlignment="1">
      <alignment horizontal="right"/>
    </xf>
    <xf numFmtId="2" fontId="3" fillId="2" borderId="7" xfId="0" applyNumberFormat="1" applyFont="1" applyFill="1" applyBorder="1" applyAlignment="1">
      <alignment horizontal="left"/>
    </xf>
    <xf numFmtId="2" fontId="3" fillId="2" borderId="3" xfId="0" applyNumberFormat="1" applyFont="1" applyFill="1" applyBorder="1" applyAlignment="1">
      <alignment horizontal="left"/>
    </xf>
    <xf numFmtId="2" fontId="1" fillId="0" borderId="0" xfId="0" applyNumberFormat="1" applyFont="1" applyBorder="1"/>
    <xf numFmtId="0" fontId="3" fillId="5" borderId="7" xfId="0" applyNumberFormat="1" applyFont="1" applyFill="1" applyBorder="1" applyAlignment="1"/>
    <xf numFmtId="0" fontId="3" fillId="5" borderId="10" xfId="0" applyNumberFormat="1" applyFont="1" applyFill="1" applyBorder="1" applyAlignment="1"/>
    <xf numFmtId="164" fontId="2" fillId="4" borderId="11" xfId="0" applyNumberFormat="1" applyFont="1" applyFill="1" applyBorder="1"/>
    <xf numFmtId="2" fontId="5" fillId="5" borderId="0" xfId="0" applyNumberFormat="1" applyFont="1" applyFill="1"/>
    <xf numFmtId="164" fontId="2" fillId="3" borderId="9" xfId="0" applyNumberFormat="1" applyFont="1" applyFill="1" applyBorder="1"/>
    <xf numFmtId="0" fontId="3" fillId="2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7" fillId="5" borderId="0" xfId="0" applyFont="1" applyFill="1"/>
    <xf numFmtId="2" fontId="4" fillId="5" borderId="6" xfId="0" applyNumberFormat="1" applyFont="1" applyFill="1" applyBorder="1" applyAlignment="1"/>
    <xf numFmtId="164" fontId="5" fillId="5" borderId="6" xfId="0" applyNumberFormat="1" applyFont="1" applyFill="1" applyBorder="1"/>
    <xf numFmtId="2" fontId="4" fillId="5" borderId="6" xfId="0" applyNumberFormat="1" applyFont="1" applyFill="1" applyBorder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86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border outline="0">
        <left style="thin">
          <color theme="0"/>
        </left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Points per Game</a:t>
            </a:r>
            <a:r>
              <a:rPr lang="en-US" baseline="0"/>
              <a:t> for Ranked Players</a:t>
            </a:r>
            <a:endParaRPr lang="en-US"/>
          </a:p>
          <a:p>
            <a:pPr>
              <a:defRPr/>
            </a:pPr>
            <a:r>
              <a:rPr lang="en-US" sz="1000"/>
              <a:t>(Sort players by</a:t>
            </a:r>
            <a:r>
              <a:rPr lang="en-US" sz="1000" baseline="0"/>
              <a:t> rank</a:t>
            </a:r>
            <a:r>
              <a:rPr lang="en-US" sz="10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'5Stats'!$C$4</c:f>
              <c:strCache>
                <c:ptCount val="1"/>
                <c:pt idx="0">
                  <c:v>Points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strRef>
              <c:f>'5Stats'!$B$5:$B$275</c:f>
              <c:strCache>
                <c:ptCount val="271"/>
                <c:pt idx="0">
                  <c:v>Russell Westbrook</c:v>
                </c:pt>
                <c:pt idx="1">
                  <c:v>James Harden</c:v>
                </c:pt>
                <c:pt idx="2">
                  <c:v>DeMarcus Cousins</c:v>
                </c:pt>
                <c:pt idx="3">
                  <c:v>LeBron James</c:v>
                </c:pt>
                <c:pt idx="4">
                  <c:v>Anthony Davis</c:v>
                </c:pt>
                <c:pt idx="5">
                  <c:v>John Wall</c:v>
                </c:pt>
                <c:pt idx="6">
                  <c:v>Andre Drummond</c:v>
                </c:pt>
                <c:pt idx="7">
                  <c:v>Giannis Antetokounmpo</c:v>
                </c:pt>
                <c:pt idx="8">
                  <c:v>Karl-Anthony Towns</c:v>
                </c:pt>
                <c:pt idx="9">
                  <c:v>Draymond Green</c:v>
                </c:pt>
                <c:pt idx="10">
                  <c:v>Jimmy Butler</c:v>
                </c:pt>
                <c:pt idx="11">
                  <c:v>Chris Paul</c:v>
                </c:pt>
                <c:pt idx="12">
                  <c:v>Hassan Whiteside</c:v>
                </c:pt>
                <c:pt idx="13">
                  <c:v>Kevin Durant</c:v>
                </c:pt>
                <c:pt idx="14">
                  <c:v>Stephen Curry</c:v>
                </c:pt>
                <c:pt idx="15">
                  <c:v>Dwight Howard</c:v>
                </c:pt>
                <c:pt idx="16">
                  <c:v>Kevin Love</c:v>
                </c:pt>
                <c:pt idx="17">
                  <c:v>DeAndre Jordan</c:v>
                </c:pt>
                <c:pt idx="18">
                  <c:v>Kawhi Leonard</c:v>
                </c:pt>
                <c:pt idx="19">
                  <c:v>Nikola Jokic</c:v>
                </c:pt>
                <c:pt idx="20">
                  <c:v>Paul George</c:v>
                </c:pt>
                <c:pt idx="21">
                  <c:v>Kyle Lowry</c:v>
                </c:pt>
                <c:pt idx="22">
                  <c:v>Blake Griffin</c:v>
                </c:pt>
                <c:pt idx="23">
                  <c:v>Nikola Vucevic</c:v>
                </c:pt>
                <c:pt idx="24">
                  <c:v>Rudy Gobert</c:v>
                </c:pt>
                <c:pt idx="25">
                  <c:v>Paul Millsap</c:v>
                </c:pt>
                <c:pt idx="26">
                  <c:v>Eric Bledsoe</c:v>
                </c:pt>
                <c:pt idx="27">
                  <c:v>Ricky Rubio</c:v>
                </c:pt>
                <c:pt idx="28">
                  <c:v>Damian Lillard</c:v>
                </c:pt>
                <c:pt idx="29">
                  <c:v>DeMar DeRozan</c:v>
                </c:pt>
                <c:pt idx="30">
                  <c:v>Nicolas Batum</c:v>
                </c:pt>
                <c:pt idx="31">
                  <c:v>Jrue Holiday</c:v>
                </c:pt>
                <c:pt idx="32">
                  <c:v>Robert Covington</c:v>
                </c:pt>
                <c:pt idx="33">
                  <c:v>Marc Gasol</c:v>
                </c:pt>
                <c:pt idx="34">
                  <c:v>Jeff Teague</c:v>
                </c:pt>
                <c:pt idx="35">
                  <c:v>Mike Conley</c:v>
                </c:pt>
                <c:pt idx="36">
                  <c:v>Julius Randle</c:v>
                </c:pt>
                <c:pt idx="37">
                  <c:v>Kemba Walker</c:v>
                </c:pt>
                <c:pt idx="38">
                  <c:v>Kyrie Irving</c:v>
                </c:pt>
                <c:pt idx="39">
                  <c:v>Goran Dragic</c:v>
                </c:pt>
                <c:pt idx="40">
                  <c:v>Rajon Rondo</c:v>
                </c:pt>
                <c:pt idx="41">
                  <c:v>Al Horford</c:v>
                </c:pt>
                <c:pt idx="42">
                  <c:v>Gordon Hayward</c:v>
                </c:pt>
                <c:pt idx="43">
                  <c:v>Patrick Beverley</c:v>
                </c:pt>
                <c:pt idx="44">
                  <c:v>Trevor Ariza</c:v>
                </c:pt>
                <c:pt idx="45">
                  <c:v>Isaiah Thomas</c:v>
                </c:pt>
                <c:pt idx="46">
                  <c:v>Dwyane Wade</c:v>
                </c:pt>
                <c:pt idx="47">
                  <c:v>Marcin Gortat</c:v>
                </c:pt>
                <c:pt idx="48">
                  <c:v>Elfrid Payton</c:v>
                </c:pt>
                <c:pt idx="49">
                  <c:v>Carmelo Anthony</c:v>
                </c:pt>
                <c:pt idx="50">
                  <c:v>Trevor Booker</c:v>
                </c:pt>
                <c:pt idx="51">
                  <c:v>Gorgui Dieng</c:v>
                </c:pt>
                <c:pt idx="52">
                  <c:v>Otto Porter Jr.</c:v>
                </c:pt>
                <c:pt idx="53">
                  <c:v>Mason Plumlee</c:v>
                </c:pt>
                <c:pt idx="54">
                  <c:v>Steven Adams</c:v>
                </c:pt>
                <c:pt idx="55">
                  <c:v>D'Angelo Russell</c:v>
                </c:pt>
                <c:pt idx="56">
                  <c:v>Thaddeus Young</c:v>
                </c:pt>
                <c:pt idx="57">
                  <c:v>Marcus Smart</c:v>
                </c:pt>
                <c:pt idx="58">
                  <c:v>Kristaps Porzingis</c:v>
                </c:pt>
                <c:pt idx="59">
                  <c:v>Jonas Valanciunas</c:v>
                </c:pt>
                <c:pt idx="60">
                  <c:v>Greg Monroe</c:v>
                </c:pt>
                <c:pt idx="61">
                  <c:v>Myles Turner</c:v>
                </c:pt>
                <c:pt idx="62">
                  <c:v>Markieff Morris</c:v>
                </c:pt>
                <c:pt idx="63">
                  <c:v>LaMarcus Aldridge</c:v>
                </c:pt>
                <c:pt idx="64">
                  <c:v>T.J. McConnell</c:v>
                </c:pt>
                <c:pt idx="65">
                  <c:v>Zach Randolph</c:v>
                </c:pt>
                <c:pt idx="66">
                  <c:v>Dennis Schroder</c:v>
                </c:pt>
                <c:pt idx="67">
                  <c:v>Bradley Beal</c:v>
                </c:pt>
                <c:pt idx="68">
                  <c:v>Andrew Wiggins</c:v>
                </c:pt>
                <c:pt idx="69">
                  <c:v>CJ McCollum</c:v>
                </c:pt>
                <c:pt idx="70">
                  <c:v>Al-Farouq Aminu</c:v>
                </c:pt>
                <c:pt idx="71">
                  <c:v>Tony Allen</c:v>
                </c:pt>
                <c:pt idx="72">
                  <c:v>Jae Crowder</c:v>
                </c:pt>
                <c:pt idx="73">
                  <c:v>Wilson Chandler</c:v>
                </c:pt>
                <c:pt idx="74">
                  <c:v>Tristan Thompson</c:v>
                </c:pt>
                <c:pt idx="75">
                  <c:v>Pau Gasol</c:v>
                </c:pt>
                <c:pt idx="76">
                  <c:v>Victor Oladipo</c:v>
                </c:pt>
                <c:pt idx="77">
                  <c:v>Jusuf Nurkic</c:v>
                </c:pt>
                <c:pt idx="78">
                  <c:v>James Johnson</c:v>
                </c:pt>
                <c:pt idx="79">
                  <c:v>Michael Kidd-Gilchrist</c:v>
                </c:pt>
                <c:pt idx="80">
                  <c:v>Clint Capela</c:v>
                </c:pt>
                <c:pt idx="81">
                  <c:v>Cody Zeller</c:v>
                </c:pt>
                <c:pt idx="82">
                  <c:v>Devin Booker</c:v>
                </c:pt>
                <c:pt idx="83">
                  <c:v>Brook Lopez</c:v>
                </c:pt>
                <c:pt idx="84">
                  <c:v>Dario Saric</c:v>
                </c:pt>
                <c:pt idx="85">
                  <c:v>Derrick Rose</c:v>
                </c:pt>
                <c:pt idx="86">
                  <c:v>Larry Nance Jr.</c:v>
                </c:pt>
                <c:pt idx="87">
                  <c:v>Harrison Barnes</c:v>
                </c:pt>
                <c:pt idx="88">
                  <c:v>PJ Tucker</c:v>
                </c:pt>
                <c:pt idx="89">
                  <c:v>Rondae Hollis-Jefferson</c:v>
                </c:pt>
                <c:pt idx="90">
                  <c:v>Kenneth Faried</c:v>
                </c:pt>
                <c:pt idx="91">
                  <c:v>Tyler Johnson</c:v>
                </c:pt>
                <c:pt idx="92">
                  <c:v>Marvin Williams</c:v>
                </c:pt>
                <c:pt idx="93">
                  <c:v>TJ Warren</c:v>
                </c:pt>
                <c:pt idx="94">
                  <c:v>Danilo Gallinari</c:v>
                </c:pt>
                <c:pt idx="95">
                  <c:v>Klay Thompson</c:v>
                </c:pt>
                <c:pt idx="96">
                  <c:v>Thabo Sefolosha</c:v>
                </c:pt>
                <c:pt idx="97">
                  <c:v>Serge Ibaka</c:v>
                </c:pt>
                <c:pt idx="98">
                  <c:v>Ersan Ilyasova</c:v>
                </c:pt>
                <c:pt idx="99">
                  <c:v>Will Barton</c:v>
                </c:pt>
                <c:pt idx="100">
                  <c:v>Evan Fournier</c:v>
                </c:pt>
                <c:pt idx="101">
                  <c:v>Tobias Harris</c:v>
                </c:pt>
                <c:pt idx="102">
                  <c:v>Wesley Matthews</c:v>
                </c:pt>
                <c:pt idx="103">
                  <c:v>Kentavious Caldwell-Pope</c:v>
                </c:pt>
                <c:pt idx="104">
                  <c:v>JaMychal Green</c:v>
                </c:pt>
                <c:pt idx="105">
                  <c:v>Enes Kanter</c:v>
                </c:pt>
                <c:pt idx="106">
                  <c:v>Aaron Gordon</c:v>
                </c:pt>
                <c:pt idx="107">
                  <c:v>Willy Hernangomez</c:v>
                </c:pt>
                <c:pt idx="108">
                  <c:v>Lou Williams</c:v>
                </c:pt>
                <c:pt idx="109">
                  <c:v>Ty Lawson</c:v>
                </c:pt>
                <c:pt idx="110">
                  <c:v>Jordan Clarkson</c:v>
                </c:pt>
                <c:pt idx="111">
                  <c:v>Kent Bazemore</c:v>
                </c:pt>
                <c:pt idx="112">
                  <c:v>Malcolm Brogdon</c:v>
                </c:pt>
                <c:pt idx="113">
                  <c:v>Darren Collison</c:v>
                </c:pt>
                <c:pt idx="114">
                  <c:v>Marcus Morris</c:v>
                </c:pt>
                <c:pt idx="115">
                  <c:v>Andre Roberson</c:v>
                </c:pt>
                <c:pt idx="116">
                  <c:v>Nikola Mirotic</c:v>
                </c:pt>
                <c:pt idx="117">
                  <c:v>Andre Iguodala</c:v>
                </c:pt>
                <c:pt idx="118">
                  <c:v>Zaza Pachulia</c:v>
                </c:pt>
                <c:pt idx="119">
                  <c:v>Maurice Harkless</c:v>
                </c:pt>
                <c:pt idx="120">
                  <c:v>Ish Smith</c:v>
                </c:pt>
                <c:pt idx="121">
                  <c:v>Courtney Lee</c:v>
                </c:pt>
                <c:pt idx="122">
                  <c:v>Taj Gibson</c:v>
                </c:pt>
                <c:pt idx="123">
                  <c:v>Matt Barnes</c:v>
                </c:pt>
                <c:pt idx="124">
                  <c:v>Seth Curry</c:v>
                </c:pt>
                <c:pt idx="125">
                  <c:v>Tim Frazier</c:v>
                </c:pt>
                <c:pt idx="126">
                  <c:v>Evan Turner</c:v>
                </c:pt>
                <c:pt idx="127">
                  <c:v>Garrett Temple</c:v>
                </c:pt>
                <c:pt idx="128">
                  <c:v>Joe Ingles</c:v>
                </c:pt>
                <c:pt idx="129">
                  <c:v>Alex Len</c:v>
                </c:pt>
                <c:pt idx="130">
                  <c:v>Frank Kaminsky</c:v>
                </c:pt>
                <c:pt idx="131">
                  <c:v>Monta Ellis</c:v>
                </c:pt>
                <c:pt idx="132">
                  <c:v>Sean Kilpatrick</c:v>
                </c:pt>
                <c:pt idx="133">
                  <c:v>Jameer Nelson</c:v>
                </c:pt>
                <c:pt idx="134">
                  <c:v>Brandon Jennings</c:v>
                </c:pt>
                <c:pt idx="135">
                  <c:v>Kelly Olynyk</c:v>
                </c:pt>
                <c:pt idx="136">
                  <c:v>Robin Lopez</c:v>
                </c:pt>
                <c:pt idx="137">
                  <c:v>DeMarre Carroll</c:v>
                </c:pt>
                <c:pt idx="138">
                  <c:v>Bismack Biyombo</c:v>
                </c:pt>
                <c:pt idx="139">
                  <c:v>Jon Leuer</c:v>
                </c:pt>
                <c:pt idx="140">
                  <c:v>Deron Williams</c:v>
                </c:pt>
                <c:pt idx="141">
                  <c:v>Eric Gordon</c:v>
                </c:pt>
                <c:pt idx="142">
                  <c:v>Dewayne Dedmon</c:v>
                </c:pt>
                <c:pt idx="143">
                  <c:v>Tim Hardaway Jr.</c:v>
                </c:pt>
                <c:pt idx="144">
                  <c:v>Cory Joseph</c:v>
                </c:pt>
                <c:pt idx="145">
                  <c:v>Kyle O'Quinn</c:v>
                </c:pt>
                <c:pt idx="146">
                  <c:v>Manu Ginobili</c:v>
                </c:pt>
                <c:pt idx="147">
                  <c:v>David Lee</c:v>
                </c:pt>
                <c:pt idx="148">
                  <c:v>Sergio Rodriguez</c:v>
                </c:pt>
                <c:pt idx="149">
                  <c:v>Nene</c:v>
                </c:pt>
                <c:pt idx="150">
                  <c:v>Solomon Hill</c:v>
                </c:pt>
                <c:pt idx="151">
                  <c:v>Ryan Anderson</c:v>
                </c:pt>
                <c:pt idx="152">
                  <c:v>Brandon Ingram</c:v>
                </c:pt>
                <c:pt idx="153">
                  <c:v>Danny Green</c:v>
                </c:pt>
                <c:pt idx="154">
                  <c:v>Willie Cauley-Stein</c:v>
                </c:pt>
                <c:pt idx="155">
                  <c:v>Marquese Chriss</c:v>
                </c:pt>
                <c:pt idx="156">
                  <c:v>Kosta Koufos</c:v>
                </c:pt>
                <c:pt idx="157">
                  <c:v>Terrence Ross</c:v>
                </c:pt>
                <c:pt idx="158">
                  <c:v>Amir Johnson</c:v>
                </c:pt>
                <c:pt idx="159">
                  <c:v>Rodney Hood</c:v>
                </c:pt>
                <c:pt idx="160">
                  <c:v>Spencer Dinwiddie</c:v>
                </c:pt>
                <c:pt idx="161">
                  <c:v>John Henson</c:v>
                </c:pt>
                <c:pt idx="162">
                  <c:v>Austin Rivers</c:v>
                </c:pt>
                <c:pt idx="163">
                  <c:v>Matthew Dellavedova</c:v>
                </c:pt>
                <c:pt idx="164">
                  <c:v>Patrick Patterson</c:v>
                </c:pt>
                <c:pt idx="165">
                  <c:v>Patty Mills</c:v>
                </c:pt>
                <c:pt idx="166">
                  <c:v>Vince Carter</c:v>
                </c:pt>
                <c:pt idx="167">
                  <c:v>JJ Redick</c:v>
                </c:pt>
                <c:pt idx="168">
                  <c:v>Bojan Bogdanovic</c:v>
                </c:pt>
                <c:pt idx="169">
                  <c:v>Jared Dudley</c:v>
                </c:pt>
                <c:pt idx="170">
                  <c:v>Jeremy Lamb</c:v>
                </c:pt>
                <c:pt idx="171">
                  <c:v>Dwight Powell</c:v>
                </c:pt>
                <c:pt idx="172">
                  <c:v>Tony Parker</c:v>
                </c:pt>
                <c:pt idx="173">
                  <c:v>James Ennis III</c:v>
                </c:pt>
                <c:pt idx="174">
                  <c:v>Nik Stauskas</c:v>
                </c:pt>
                <c:pt idx="175">
                  <c:v>Raymond Felton</c:v>
                </c:pt>
                <c:pt idx="176">
                  <c:v>Allen Crabbe</c:v>
                </c:pt>
                <c:pt idx="177">
                  <c:v>Buddy Hield</c:v>
                </c:pt>
                <c:pt idx="178">
                  <c:v>Jamal Crawford</c:v>
                </c:pt>
                <c:pt idx="179">
                  <c:v>Tyler Ulis</c:v>
                </c:pt>
                <c:pt idx="180">
                  <c:v>Tarik Black</c:v>
                </c:pt>
                <c:pt idx="181">
                  <c:v>Iman Shumpert</c:v>
                </c:pt>
                <c:pt idx="182">
                  <c:v>Jamal Murray</c:v>
                </c:pt>
                <c:pt idx="183">
                  <c:v>Dante Cunningham</c:v>
                </c:pt>
                <c:pt idx="184">
                  <c:v>Tony Snell</c:v>
                </c:pt>
                <c:pt idx="185">
                  <c:v>Nemanja Bjelica</c:v>
                </c:pt>
                <c:pt idx="186">
                  <c:v>Channing Frye</c:v>
                </c:pt>
                <c:pt idx="187">
                  <c:v>Marreese Speights</c:v>
                </c:pt>
                <c:pt idx="188">
                  <c:v>Marco Belinelli</c:v>
                </c:pt>
                <c:pt idx="189">
                  <c:v>Joe Johnson</c:v>
                </c:pt>
                <c:pt idx="190">
                  <c:v>E'Twaun Moore</c:v>
                </c:pt>
                <c:pt idx="191">
                  <c:v>Justin Hamilton</c:v>
                </c:pt>
                <c:pt idx="192">
                  <c:v>Noah Vonleh</c:v>
                </c:pt>
                <c:pt idx="193">
                  <c:v>Justin Holiday</c:v>
                </c:pt>
                <c:pt idx="194">
                  <c:v>Kris Dunn</c:v>
                </c:pt>
                <c:pt idx="195">
                  <c:v>Isaiah Whitehead</c:v>
                </c:pt>
                <c:pt idx="196">
                  <c:v>Nick Young</c:v>
                </c:pt>
                <c:pt idx="197">
                  <c:v>Rodney McGruder</c:v>
                </c:pt>
                <c:pt idx="198">
                  <c:v>CJ Miles</c:v>
                </c:pt>
                <c:pt idx="199">
                  <c:v>Kyle Korver</c:v>
                </c:pt>
                <c:pt idx="200">
                  <c:v>Gerald Henderson</c:v>
                </c:pt>
                <c:pt idx="201">
                  <c:v>Anthony Tolliver</c:v>
                </c:pt>
                <c:pt idx="202">
                  <c:v>Al Jefferson</c:v>
                </c:pt>
                <c:pt idx="203">
                  <c:v>Jeff Green</c:v>
                </c:pt>
                <c:pt idx="204">
                  <c:v>Cristiano Felicio</c:v>
                </c:pt>
                <c:pt idx="205">
                  <c:v>Montrezl Harrell</c:v>
                </c:pt>
                <c:pt idx="206">
                  <c:v>Terry Rozier</c:v>
                </c:pt>
                <c:pt idx="207">
                  <c:v>Bobby Portis</c:v>
                </c:pt>
                <c:pt idx="208">
                  <c:v>Sam Dekker</c:v>
                </c:pt>
                <c:pt idx="209">
                  <c:v>David West</c:v>
                </c:pt>
                <c:pt idx="210">
                  <c:v>Justin Anderson</c:v>
                </c:pt>
                <c:pt idx="211">
                  <c:v>Kelly Oubre Jr.</c:v>
                </c:pt>
                <c:pt idx="212">
                  <c:v>Glenn Robinson III</c:v>
                </c:pt>
                <c:pt idx="213">
                  <c:v>Andrew Harrison</c:v>
                </c:pt>
                <c:pt idx="214">
                  <c:v>Domantas Sabonis</c:v>
                </c:pt>
                <c:pt idx="215">
                  <c:v>Willie Reed</c:v>
                </c:pt>
                <c:pt idx="216">
                  <c:v>Devin Harris</c:v>
                </c:pt>
                <c:pt idx="217">
                  <c:v>Luc Mbah a Moute</c:v>
                </c:pt>
                <c:pt idx="218">
                  <c:v>Wayne Ellington</c:v>
                </c:pt>
                <c:pt idx="219">
                  <c:v>Norman Powell</c:v>
                </c:pt>
                <c:pt idx="220">
                  <c:v>Mike Muscala</c:v>
                </c:pt>
                <c:pt idx="221">
                  <c:v>Jerian Grant</c:v>
                </c:pt>
                <c:pt idx="222">
                  <c:v>Taurean Prince</c:v>
                </c:pt>
                <c:pt idx="223">
                  <c:v>Kyle Anderson</c:v>
                </c:pt>
                <c:pt idx="224">
                  <c:v>Joffrey Lauvergne</c:v>
                </c:pt>
                <c:pt idx="225">
                  <c:v>Stanley Johnson</c:v>
                </c:pt>
                <c:pt idx="226">
                  <c:v>Trey Lyles</c:v>
                </c:pt>
                <c:pt idx="227">
                  <c:v>Langston Galloway</c:v>
                </c:pt>
                <c:pt idx="228">
                  <c:v>Jonathon Simmons</c:v>
                </c:pt>
                <c:pt idx="229">
                  <c:v>Aron Baynes</c:v>
                </c:pt>
                <c:pt idx="230">
                  <c:v>Jaylen Brown</c:v>
                </c:pt>
                <c:pt idx="231">
                  <c:v>Salah Mejri</c:v>
                </c:pt>
                <c:pt idx="232">
                  <c:v>Randy Foye</c:v>
                </c:pt>
                <c:pt idx="233">
                  <c:v>D.J. Augustin</c:v>
                </c:pt>
                <c:pt idx="234">
                  <c:v>Malcolm Delaney</c:v>
                </c:pt>
                <c:pt idx="235">
                  <c:v>Shabazz Muhammad</c:v>
                </c:pt>
                <c:pt idx="236">
                  <c:v>Tyus Jones</c:v>
                </c:pt>
                <c:pt idx="237">
                  <c:v>Dorian Finney-Smith</c:v>
                </c:pt>
                <c:pt idx="238">
                  <c:v>Jason Smith</c:v>
                </c:pt>
                <c:pt idx="239">
                  <c:v>Corey Brewer</c:v>
                </c:pt>
                <c:pt idx="240">
                  <c:v>Juan Hernangomez</c:v>
                </c:pt>
                <c:pt idx="241">
                  <c:v>Ben McLemore</c:v>
                </c:pt>
                <c:pt idx="242">
                  <c:v>Timothe Luwawu-Cabarrot</c:v>
                </c:pt>
                <c:pt idx="243">
                  <c:v>Jonas Jerebko</c:v>
                </c:pt>
                <c:pt idx="244">
                  <c:v>Shaun Livingston</c:v>
                </c:pt>
                <c:pt idx="245">
                  <c:v>Doug McDermott</c:v>
                </c:pt>
                <c:pt idx="246">
                  <c:v>Lavoy Allen</c:v>
                </c:pt>
                <c:pt idx="247">
                  <c:v>C.J. Watson</c:v>
                </c:pt>
                <c:pt idx="248">
                  <c:v>Meyers Leonard</c:v>
                </c:pt>
                <c:pt idx="249">
                  <c:v>Boris Diaw</c:v>
                </c:pt>
                <c:pt idx="250">
                  <c:v>JaVale McGee</c:v>
                </c:pt>
                <c:pt idx="251">
                  <c:v>Arron Afflalo</c:v>
                </c:pt>
                <c:pt idx="252">
                  <c:v>Mario Hezonja</c:v>
                </c:pt>
                <c:pt idx="253">
                  <c:v>Jerami Grant</c:v>
                </c:pt>
                <c:pt idx="254">
                  <c:v>Richard Jefferson</c:v>
                </c:pt>
                <c:pt idx="255">
                  <c:v>Ian Clark</c:v>
                </c:pt>
                <c:pt idx="256">
                  <c:v>DeAndre Liggins</c:v>
                </c:pt>
                <c:pt idx="257">
                  <c:v>Dante Exum</c:v>
                </c:pt>
                <c:pt idx="258">
                  <c:v>Leandro Barbosa</c:v>
                </c:pt>
                <c:pt idx="259">
                  <c:v>Mindaugas Kuzminskas</c:v>
                </c:pt>
                <c:pt idx="260">
                  <c:v>Jason Terry</c:v>
                </c:pt>
                <c:pt idx="261">
                  <c:v>Wesley Johnson</c:v>
                </c:pt>
                <c:pt idx="262">
                  <c:v>Mirza Teletovic</c:v>
                </c:pt>
                <c:pt idx="263">
                  <c:v>Aaron Brooks</c:v>
                </c:pt>
                <c:pt idx="264">
                  <c:v>Troy Daniels</c:v>
                </c:pt>
                <c:pt idx="265">
                  <c:v>Semaj Christon</c:v>
                </c:pt>
                <c:pt idx="266">
                  <c:v>Patrick McCaw</c:v>
                </c:pt>
                <c:pt idx="267">
                  <c:v>Alex Abrines</c:v>
                </c:pt>
                <c:pt idx="268">
                  <c:v>Cole Aldrich</c:v>
                </c:pt>
                <c:pt idx="269">
                  <c:v>Luke Babbitt</c:v>
                </c:pt>
                <c:pt idx="270">
                  <c:v>Davis Bertans</c:v>
                </c:pt>
              </c:strCache>
            </c:strRef>
          </c:xVal>
          <c:yVal>
            <c:numRef>
              <c:f>'5Stats'!$C$5:$C$275</c:f>
              <c:numCache>
                <c:formatCode>0.0</c:formatCode>
                <c:ptCount val="271"/>
                <c:pt idx="0">
                  <c:v>31.6</c:v>
                </c:pt>
                <c:pt idx="1">
                  <c:v>29.1</c:v>
                </c:pt>
                <c:pt idx="2">
                  <c:v>27</c:v>
                </c:pt>
                <c:pt idx="3">
                  <c:v>26.4</c:v>
                </c:pt>
                <c:pt idx="4">
                  <c:v>28</c:v>
                </c:pt>
                <c:pt idx="5">
                  <c:v>23.1</c:v>
                </c:pt>
                <c:pt idx="6">
                  <c:v>13.6</c:v>
                </c:pt>
                <c:pt idx="7">
                  <c:v>22.9</c:v>
                </c:pt>
                <c:pt idx="8">
                  <c:v>25.1</c:v>
                </c:pt>
                <c:pt idx="9">
                  <c:v>10.199999999999999</c:v>
                </c:pt>
                <c:pt idx="10">
                  <c:v>23.9</c:v>
                </c:pt>
                <c:pt idx="11">
                  <c:v>18.100000000000001</c:v>
                </c:pt>
                <c:pt idx="12">
                  <c:v>17</c:v>
                </c:pt>
                <c:pt idx="13">
                  <c:v>25.1</c:v>
                </c:pt>
                <c:pt idx="14">
                  <c:v>25.3</c:v>
                </c:pt>
                <c:pt idx="15">
                  <c:v>13.5</c:v>
                </c:pt>
                <c:pt idx="16">
                  <c:v>19</c:v>
                </c:pt>
                <c:pt idx="17">
                  <c:v>12.7</c:v>
                </c:pt>
                <c:pt idx="18">
                  <c:v>25.5</c:v>
                </c:pt>
                <c:pt idx="19">
                  <c:v>16.7</c:v>
                </c:pt>
                <c:pt idx="20">
                  <c:v>23.7</c:v>
                </c:pt>
                <c:pt idx="21">
                  <c:v>22.4</c:v>
                </c:pt>
                <c:pt idx="22">
                  <c:v>21.6</c:v>
                </c:pt>
                <c:pt idx="23">
                  <c:v>14.6</c:v>
                </c:pt>
                <c:pt idx="24">
                  <c:v>14</c:v>
                </c:pt>
                <c:pt idx="25">
                  <c:v>18.100000000000001</c:v>
                </c:pt>
                <c:pt idx="26">
                  <c:v>21.1</c:v>
                </c:pt>
                <c:pt idx="27">
                  <c:v>11.1</c:v>
                </c:pt>
                <c:pt idx="28">
                  <c:v>27</c:v>
                </c:pt>
                <c:pt idx="29">
                  <c:v>27.3</c:v>
                </c:pt>
                <c:pt idx="30">
                  <c:v>15.1</c:v>
                </c:pt>
                <c:pt idx="31">
                  <c:v>15.4</c:v>
                </c:pt>
                <c:pt idx="32">
                  <c:v>12.9</c:v>
                </c:pt>
                <c:pt idx="33">
                  <c:v>19.5</c:v>
                </c:pt>
                <c:pt idx="34">
                  <c:v>15.3</c:v>
                </c:pt>
                <c:pt idx="35">
                  <c:v>20.5</c:v>
                </c:pt>
                <c:pt idx="36">
                  <c:v>13.2</c:v>
                </c:pt>
                <c:pt idx="37">
                  <c:v>23.2</c:v>
                </c:pt>
                <c:pt idx="38">
                  <c:v>25.2</c:v>
                </c:pt>
                <c:pt idx="39">
                  <c:v>20.3</c:v>
                </c:pt>
                <c:pt idx="40">
                  <c:v>7.8</c:v>
                </c:pt>
                <c:pt idx="41">
                  <c:v>14</c:v>
                </c:pt>
                <c:pt idx="42">
                  <c:v>21.9</c:v>
                </c:pt>
                <c:pt idx="43">
                  <c:v>9.5</c:v>
                </c:pt>
                <c:pt idx="44">
                  <c:v>11.7</c:v>
                </c:pt>
                <c:pt idx="45">
                  <c:v>28.9</c:v>
                </c:pt>
                <c:pt idx="46">
                  <c:v>18.3</c:v>
                </c:pt>
                <c:pt idx="47">
                  <c:v>10.8</c:v>
                </c:pt>
                <c:pt idx="48">
                  <c:v>12.8</c:v>
                </c:pt>
                <c:pt idx="49">
                  <c:v>22.4</c:v>
                </c:pt>
                <c:pt idx="50">
                  <c:v>10</c:v>
                </c:pt>
                <c:pt idx="51">
                  <c:v>10</c:v>
                </c:pt>
                <c:pt idx="52">
                  <c:v>13.4</c:v>
                </c:pt>
                <c:pt idx="53">
                  <c:v>10.4</c:v>
                </c:pt>
                <c:pt idx="54">
                  <c:v>11.3</c:v>
                </c:pt>
                <c:pt idx="55">
                  <c:v>15.6</c:v>
                </c:pt>
                <c:pt idx="56">
                  <c:v>11</c:v>
                </c:pt>
                <c:pt idx="57">
                  <c:v>10.6</c:v>
                </c:pt>
                <c:pt idx="58">
                  <c:v>18.100000000000001</c:v>
                </c:pt>
                <c:pt idx="59">
                  <c:v>12</c:v>
                </c:pt>
                <c:pt idx="60">
                  <c:v>11.7</c:v>
                </c:pt>
                <c:pt idx="61">
                  <c:v>14.5</c:v>
                </c:pt>
                <c:pt idx="62">
                  <c:v>14</c:v>
                </c:pt>
                <c:pt idx="63">
                  <c:v>17.3</c:v>
                </c:pt>
                <c:pt idx="64">
                  <c:v>6.9</c:v>
                </c:pt>
                <c:pt idx="65">
                  <c:v>14.1</c:v>
                </c:pt>
                <c:pt idx="66">
                  <c:v>17.899999999999999</c:v>
                </c:pt>
                <c:pt idx="67">
                  <c:v>23.1</c:v>
                </c:pt>
                <c:pt idx="68">
                  <c:v>23.6</c:v>
                </c:pt>
                <c:pt idx="69">
                  <c:v>23</c:v>
                </c:pt>
                <c:pt idx="70">
                  <c:v>8.6999999999999993</c:v>
                </c:pt>
                <c:pt idx="71">
                  <c:v>9.1</c:v>
                </c:pt>
                <c:pt idx="72">
                  <c:v>13.9</c:v>
                </c:pt>
                <c:pt idx="73">
                  <c:v>15.7</c:v>
                </c:pt>
                <c:pt idx="74">
                  <c:v>8.1</c:v>
                </c:pt>
                <c:pt idx="75">
                  <c:v>12.4</c:v>
                </c:pt>
                <c:pt idx="76">
                  <c:v>15.9</c:v>
                </c:pt>
                <c:pt idx="77">
                  <c:v>10.199999999999999</c:v>
                </c:pt>
                <c:pt idx="78">
                  <c:v>12.8</c:v>
                </c:pt>
                <c:pt idx="79">
                  <c:v>9.1999999999999993</c:v>
                </c:pt>
                <c:pt idx="80">
                  <c:v>12.6</c:v>
                </c:pt>
                <c:pt idx="81">
                  <c:v>10.3</c:v>
                </c:pt>
                <c:pt idx="82">
                  <c:v>22.1</c:v>
                </c:pt>
                <c:pt idx="83">
                  <c:v>20.5</c:v>
                </c:pt>
                <c:pt idx="84">
                  <c:v>12.8</c:v>
                </c:pt>
                <c:pt idx="85">
                  <c:v>18</c:v>
                </c:pt>
                <c:pt idx="86">
                  <c:v>7.1</c:v>
                </c:pt>
                <c:pt idx="87">
                  <c:v>19.2</c:v>
                </c:pt>
                <c:pt idx="88">
                  <c:v>6.7</c:v>
                </c:pt>
                <c:pt idx="89">
                  <c:v>8.6999999999999993</c:v>
                </c:pt>
                <c:pt idx="90">
                  <c:v>9.6</c:v>
                </c:pt>
                <c:pt idx="91">
                  <c:v>13.7</c:v>
                </c:pt>
                <c:pt idx="92">
                  <c:v>11.2</c:v>
                </c:pt>
                <c:pt idx="93">
                  <c:v>14.4</c:v>
                </c:pt>
                <c:pt idx="94">
                  <c:v>18.2</c:v>
                </c:pt>
                <c:pt idx="95">
                  <c:v>22.3</c:v>
                </c:pt>
                <c:pt idx="96">
                  <c:v>7.2</c:v>
                </c:pt>
                <c:pt idx="97">
                  <c:v>14.8</c:v>
                </c:pt>
                <c:pt idx="98">
                  <c:v>13.1</c:v>
                </c:pt>
                <c:pt idx="99">
                  <c:v>13.7</c:v>
                </c:pt>
                <c:pt idx="100">
                  <c:v>17.2</c:v>
                </c:pt>
                <c:pt idx="101">
                  <c:v>16.100000000000001</c:v>
                </c:pt>
                <c:pt idx="102">
                  <c:v>13.5</c:v>
                </c:pt>
                <c:pt idx="103">
                  <c:v>13.8</c:v>
                </c:pt>
                <c:pt idx="104">
                  <c:v>8.9</c:v>
                </c:pt>
                <c:pt idx="105">
                  <c:v>14.3</c:v>
                </c:pt>
                <c:pt idx="106">
                  <c:v>12.7</c:v>
                </c:pt>
                <c:pt idx="107">
                  <c:v>8.1999999999999993</c:v>
                </c:pt>
                <c:pt idx="108">
                  <c:v>17.5</c:v>
                </c:pt>
                <c:pt idx="109">
                  <c:v>9.9</c:v>
                </c:pt>
                <c:pt idx="110">
                  <c:v>14.7</c:v>
                </c:pt>
                <c:pt idx="111">
                  <c:v>11</c:v>
                </c:pt>
                <c:pt idx="112">
                  <c:v>10.199999999999999</c:v>
                </c:pt>
                <c:pt idx="113">
                  <c:v>13.2</c:v>
                </c:pt>
                <c:pt idx="114">
                  <c:v>14</c:v>
                </c:pt>
                <c:pt idx="115">
                  <c:v>6.6</c:v>
                </c:pt>
                <c:pt idx="116">
                  <c:v>10.6</c:v>
                </c:pt>
                <c:pt idx="117">
                  <c:v>7.6</c:v>
                </c:pt>
                <c:pt idx="118">
                  <c:v>6.1</c:v>
                </c:pt>
                <c:pt idx="119">
                  <c:v>10</c:v>
                </c:pt>
                <c:pt idx="120">
                  <c:v>9.4</c:v>
                </c:pt>
                <c:pt idx="121">
                  <c:v>10.8</c:v>
                </c:pt>
                <c:pt idx="122">
                  <c:v>10.8</c:v>
                </c:pt>
                <c:pt idx="123">
                  <c:v>7.1</c:v>
                </c:pt>
                <c:pt idx="124">
                  <c:v>12.8</c:v>
                </c:pt>
                <c:pt idx="125">
                  <c:v>7.1</c:v>
                </c:pt>
                <c:pt idx="126">
                  <c:v>9</c:v>
                </c:pt>
                <c:pt idx="127">
                  <c:v>7.8</c:v>
                </c:pt>
                <c:pt idx="128">
                  <c:v>7.1</c:v>
                </c:pt>
                <c:pt idx="129">
                  <c:v>8</c:v>
                </c:pt>
                <c:pt idx="130">
                  <c:v>11.7</c:v>
                </c:pt>
                <c:pt idx="131">
                  <c:v>8.5</c:v>
                </c:pt>
                <c:pt idx="132">
                  <c:v>13.1</c:v>
                </c:pt>
                <c:pt idx="133">
                  <c:v>9.1999999999999993</c:v>
                </c:pt>
                <c:pt idx="134">
                  <c:v>7.1</c:v>
                </c:pt>
                <c:pt idx="135">
                  <c:v>9</c:v>
                </c:pt>
                <c:pt idx="136">
                  <c:v>10.4</c:v>
                </c:pt>
                <c:pt idx="137">
                  <c:v>8.9</c:v>
                </c:pt>
                <c:pt idx="138">
                  <c:v>6</c:v>
                </c:pt>
                <c:pt idx="139">
                  <c:v>10.199999999999999</c:v>
                </c:pt>
                <c:pt idx="140">
                  <c:v>11</c:v>
                </c:pt>
                <c:pt idx="141">
                  <c:v>16.2</c:v>
                </c:pt>
                <c:pt idx="142">
                  <c:v>5.0999999999999996</c:v>
                </c:pt>
                <c:pt idx="143">
                  <c:v>14.5</c:v>
                </c:pt>
                <c:pt idx="144">
                  <c:v>9.3000000000000007</c:v>
                </c:pt>
                <c:pt idx="145">
                  <c:v>6.3</c:v>
                </c:pt>
                <c:pt idx="146">
                  <c:v>7.5</c:v>
                </c:pt>
                <c:pt idx="147">
                  <c:v>7.3</c:v>
                </c:pt>
                <c:pt idx="148">
                  <c:v>7.8</c:v>
                </c:pt>
                <c:pt idx="149">
                  <c:v>9.1</c:v>
                </c:pt>
                <c:pt idx="150">
                  <c:v>7</c:v>
                </c:pt>
                <c:pt idx="151">
                  <c:v>13.6</c:v>
                </c:pt>
                <c:pt idx="152">
                  <c:v>9.4</c:v>
                </c:pt>
                <c:pt idx="153">
                  <c:v>7.3</c:v>
                </c:pt>
                <c:pt idx="154">
                  <c:v>8.1</c:v>
                </c:pt>
                <c:pt idx="155">
                  <c:v>9.1999999999999993</c:v>
                </c:pt>
                <c:pt idx="156">
                  <c:v>6.6</c:v>
                </c:pt>
                <c:pt idx="157">
                  <c:v>11</c:v>
                </c:pt>
                <c:pt idx="158">
                  <c:v>6.5</c:v>
                </c:pt>
                <c:pt idx="159">
                  <c:v>12.7</c:v>
                </c:pt>
                <c:pt idx="160">
                  <c:v>7.3</c:v>
                </c:pt>
                <c:pt idx="161">
                  <c:v>6.8</c:v>
                </c:pt>
                <c:pt idx="162">
                  <c:v>12</c:v>
                </c:pt>
                <c:pt idx="163">
                  <c:v>7.6</c:v>
                </c:pt>
                <c:pt idx="164">
                  <c:v>6.8</c:v>
                </c:pt>
                <c:pt idx="165">
                  <c:v>9.5</c:v>
                </c:pt>
                <c:pt idx="166">
                  <c:v>8</c:v>
                </c:pt>
                <c:pt idx="167">
                  <c:v>15</c:v>
                </c:pt>
                <c:pt idx="168">
                  <c:v>13.7</c:v>
                </c:pt>
                <c:pt idx="169">
                  <c:v>6.8</c:v>
                </c:pt>
                <c:pt idx="170">
                  <c:v>9.6999999999999993</c:v>
                </c:pt>
                <c:pt idx="171">
                  <c:v>6.7</c:v>
                </c:pt>
                <c:pt idx="172">
                  <c:v>10.1</c:v>
                </c:pt>
                <c:pt idx="173">
                  <c:v>6.7</c:v>
                </c:pt>
                <c:pt idx="174">
                  <c:v>9.5</c:v>
                </c:pt>
                <c:pt idx="175">
                  <c:v>6.7</c:v>
                </c:pt>
                <c:pt idx="176">
                  <c:v>10.7</c:v>
                </c:pt>
                <c:pt idx="177">
                  <c:v>10.6</c:v>
                </c:pt>
                <c:pt idx="178">
                  <c:v>12.3</c:v>
                </c:pt>
                <c:pt idx="179">
                  <c:v>7.3</c:v>
                </c:pt>
                <c:pt idx="180">
                  <c:v>5.7</c:v>
                </c:pt>
                <c:pt idx="181">
                  <c:v>7.5</c:v>
                </c:pt>
                <c:pt idx="182">
                  <c:v>9.9</c:v>
                </c:pt>
                <c:pt idx="183">
                  <c:v>6.6</c:v>
                </c:pt>
                <c:pt idx="184">
                  <c:v>8.5</c:v>
                </c:pt>
                <c:pt idx="185">
                  <c:v>6.2</c:v>
                </c:pt>
                <c:pt idx="186">
                  <c:v>9.1</c:v>
                </c:pt>
                <c:pt idx="187">
                  <c:v>8.6999999999999993</c:v>
                </c:pt>
                <c:pt idx="188">
                  <c:v>10.5</c:v>
                </c:pt>
                <c:pt idx="189">
                  <c:v>9.1999999999999993</c:v>
                </c:pt>
                <c:pt idx="190">
                  <c:v>9.6</c:v>
                </c:pt>
                <c:pt idx="191">
                  <c:v>6.9</c:v>
                </c:pt>
                <c:pt idx="192">
                  <c:v>4.4000000000000004</c:v>
                </c:pt>
                <c:pt idx="193">
                  <c:v>7.7</c:v>
                </c:pt>
                <c:pt idx="194">
                  <c:v>3.8</c:v>
                </c:pt>
                <c:pt idx="195">
                  <c:v>7.4</c:v>
                </c:pt>
                <c:pt idx="196">
                  <c:v>13.2</c:v>
                </c:pt>
                <c:pt idx="197">
                  <c:v>6.4</c:v>
                </c:pt>
                <c:pt idx="198">
                  <c:v>10.7</c:v>
                </c:pt>
                <c:pt idx="199">
                  <c:v>10.1</c:v>
                </c:pt>
                <c:pt idx="200">
                  <c:v>9.1999999999999993</c:v>
                </c:pt>
                <c:pt idx="201">
                  <c:v>7.1</c:v>
                </c:pt>
                <c:pt idx="202">
                  <c:v>8.1</c:v>
                </c:pt>
                <c:pt idx="203">
                  <c:v>9.1999999999999993</c:v>
                </c:pt>
                <c:pt idx="204">
                  <c:v>4.8</c:v>
                </c:pt>
                <c:pt idx="205">
                  <c:v>9.1</c:v>
                </c:pt>
                <c:pt idx="206">
                  <c:v>5.5</c:v>
                </c:pt>
                <c:pt idx="207">
                  <c:v>6.8</c:v>
                </c:pt>
                <c:pt idx="208">
                  <c:v>6.5</c:v>
                </c:pt>
                <c:pt idx="209">
                  <c:v>4.5999999999999996</c:v>
                </c:pt>
                <c:pt idx="210">
                  <c:v>7.1</c:v>
                </c:pt>
                <c:pt idx="211">
                  <c:v>6.3</c:v>
                </c:pt>
                <c:pt idx="212">
                  <c:v>6.1</c:v>
                </c:pt>
                <c:pt idx="213">
                  <c:v>5.9</c:v>
                </c:pt>
                <c:pt idx="214">
                  <c:v>5.9</c:v>
                </c:pt>
                <c:pt idx="215">
                  <c:v>5.3</c:v>
                </c:pt>
                <c:pt idx="216">
                  <c:v>6.7</c:v>
                </c:pt>
                <c:pt idx="217">
                  <c:v>6.1</c:v>
                </c:pt>
                <c:pt idx="218">
                  <c:v>10.5</c:v>
                </c:pt>
                <c:pt idx="219">
                  <c:v>8.4</c:v>
                </c:pt>
                <c:pt idx="220">
                  <c:v>6.2</c:v>
                </c:pt>
                <c:pt idx="221">
                  <c:v>5.9</c:v>
                </c:pt>
                <c:pt idx="222">
                  <c:v>5.7</c:v>
                </c:pt>
                <c:pt idx="223">
                  <c:v>3.4</c:v>
                </c:pt>
                <c:pt idx="224">
                  <c:v>5.4</c:v>
                </c:pt>
                <c:pt idx="225">
                  <c:v>4.4000000000000004</c:v>
                </c:pt>
                <c:pt idx="226">
                  <c:v>6.2</c:v>
                </c:pt>
                <c:pt idx="227">
                  <c:v>7.9</c:v>
                </c:pt>
                <c:pt idx="228">
                  <c:v>6.2</c:v>
                </c:pt>
                <c:pt idx="229">
                  <c:v>4.9000000000000004</c:v>
                </c:pt>
                <c:pt idx="230">
                  <c:v>6.6</c:v>
                </c:pt>
                <c:pt idx="231">
                  <c:v>2.9</c:v>
                </c:pt>
                <c:pt idx="232">
                  <c:v>5.2</c:v>
                </c:pt>
                <c:pt idx="233">
                  <c:v>7.9</c:v>
                </c:pt>
                <c:pt idx="234">
                  <c:v>5.4</c:v>
                </c:pt>
                <c:pt idx="235">
                  <c:v>9.9</c:v>
                </c:pt>
                <c:pt idx="236">
                  <c:v>3.5</c:v>
                </c:pt>
                <c:pt idx="237">
                  <c:v>4.3</c:v>
                </c:pt>
                <c:pt idx="238">
                  <c:v>5.7</c:v>
                </c:pt>
                <c:pt idx="239">
                  <c:v>4.5</c:v>
                </c:pt>
                <c:pt idx="240">
                  <c:v>4.9000000000000004</c:v>
                </c:pt>
                <c:pt idx="241">
                  <c:v>8.1</c:v>
                </c:pt>
                <c:pt idx="242">
                  <c:v>6.4</c:v>
                </c:pt>
                <c:pt idx="243">
                  <c:v>3.8</c:v>
                </c:pt>
                <c:pt idx="244">
                  <c:v>5.0999999999999996</c:v>
                </c:pt>
                <c:pt idx="245">
                  <c:v>9</c:v>
                </c:pt>
                <c:pt idx="246">
                  <c:v>2.9</c:v>
                </c:pt>
                <c:pt idx="247">
                  <c:v>4.5</c:v>
                </c:pt>
                <c:pt idx="248">
                  <c:v>5.4</c:v>
                </c:pt>
                <c:pt idx="249">
                  <c:v>4.5999999999999996</c:v>
                </c:pt>
                <c:pt idx="250">
                  <c:v>6.1</c:v>
                </c:pt>
                <c:pt idx="251">
                  <c:v>8.4</c:v>
                </c:pt>
                <c:pt idx="252">
                  <c:v>4.9000000000000004</c:v>
                </c:pt>
                <c:pt idx="253">
                  <c:v>5.5</c:v>
                </c:pt>
                <c:pt idx="254">
                  <c:v>5.7</c:v>
                </c:pt>
                <c:pt idx="255">
                  <c:v>6.8</c:v>
                </c:pt>
                <c:pt idx="256">
                  <c:v>2.5</c:v>
                </c:pt>
                <c:pt idx="257">
                  <c:v>6.2</c:v>
                </c:pt>
                <c:pt idx="258">
                  <c:v>6.3</c:v>
                </c:pt>
                <c:pt idx="259">
                  <c:v>6.3</c:v>
                </c:pt>
                <c:pt idx="260">
                  <c:v>4.0999999999999996</c:v>
                </c:pt>
                <c:pt idx="261">
                  <c:v>2.7</c:v>
                </c:pt>
                <c:pt idx="262">
                  <c:v>6.4</c:v>
                </c:pt>
                <c:pt idx="263">
                  <c:v>5</c:v>
                </c:pt>
                <c:pt idx="264">
                  <c:v>8.1999999999999993</c:v>
                </c:pt>
                <c:pt idx="265">
                  <c:v>2.9</c:v>
                </c:pt>
                <c:pt idx="266">
                  <c:v>4</c:v>
                </c:pt>
                <c:pt idx="267">
                  <c:v>6</c:v>
                </c:pt>
                <c:pt idx="268">
                  <c:v>1.7</c:v>
                </c:pt>
                <c:pt idx="269">
                  <c:v>4.8</c:v>
                </c:pt>
                <c:pt idx="27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F-4A0C-A63B-E0A521D6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13584"/>
        <c:axId val="771013256"/>
      </c:scatterChart>
      <c:valAx>
        <c:axId val="7710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3256"/>
        <c:crosses val="autoZero"/>
        <c:crossBetween val="midCat"/>
      </c:valAx>
      <c:valAx>
        <c:axId val="7710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Player</a:t>
            </a:r>
            <a:r>
              <a:rPr lang="en-US" baseline="0"/>
              <a:t> Rank</a:t>
            </a:r>
            <a:r>
              <a:rPr lang="en-US"/>
              <a:t> vs Points</a:t>
            </a:r>
            <a:r>
              <a:rPr lang="en-US" baseline="0"/>
              <a:t>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'5Stats'!$M$4</c:f>
              <c:strCache>
                <c:ptCount val="1"/>
                <c:pt idx="0">
                  <c:v>Rank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'5Stats'!$C$5:$C$275</c:f>
              <c:numCache>
                <c:formatCode>0.0</c:formatCode>
                <c:ptCount val="271"/>
                <c:pt idx="0">
                  <c:v>31.6</c:v>
                </c:pt>
                <c:pt idx="1">
                  <c:v>29.1</c:v>
                </c:pt>
                <c:pt idx="2">
                  <c:v>27</c:v>
                </c:pt>
                <c:pt idx="3">
                  <c:v>26.4</c:v>
                </c:pt>
                <c:pt idx="4">
                  <c:v>28</c:v>
                </c:pt>
                <c:pt idx="5">
                  <c:v>23.1</c:v>
                </c:pt>
                <c:pt idx="6">
                  <c:v>13.6</c:v>
                </c:pt>
                <c:pt idx="7">
                  <c:v>22.9</c:v>
                </c:pt>
                <c:pt idx="8">
                  <c:v>25.1</c:v>
                </c:pt>
                <c:pt idx="9">
                  <c:v>10.199999999999999</c:v>
                </c:pt>
                <c:pt idx="10">
                  <c:v>23.9</c:v>
                </c:pt>
                <c:pt idx="11">
                  <c:v>18.100000000000001</c:v>
                </c:pt>
                <c:pt idx="12">
                  <c:v>17</c:v>
                </c:pt>
                <c:pt idx="13">
                  <c:v>25.1</c:v>
                </c:pt>
                <c:pt idx="14">
                  <c:v>25.3</c:v>
                </c:pt>
                <c:pt idx="15">
                  <c:v>13.5</c:v>
                </c:pt>
                <c:pt idx="16">
                  <c:v>19</c:v>
                </c:pt>
                <c:pt idx="17">
                  <c:v>12.7</c:v>
                </c:pt>
                <c:pt idx="18">
                  <c:v>25.5</c:v>
                </c:pt>
                <c:pt idx="19">
                  <c:v>16.7</c:v>
                </c:pt>
                <c:pt idx="20">
                  <c:v>23.7</c:v>
                </c:pt>
                <c:pt idx="21">
                  <c:v>22.4</c:v>
                </c:pt>
                <c:pt idx="22">
                  <c:v>21.6</c:v>
                </c:pt>
                <c:pt idx="23">
                  <c:v>14.6</c:v>
                </c:pt>
                <c:pt idx="24">
                  <c:v>14</c:v>
                </c:pt>
                <c:pt idx="25">
                  <c:v>18.100000000000001</c:v>
                </c:pt>
                <c:pt idx="26">
                  <c:v>21.1</c:v>
                </c:pt>
                <c:pt idx="27">
                  <c:v>11.1</c:v>
                </c:pt>
                <c:pt idx="28">
                  <c:v>27</c:v>
                </c:pt>
                <c:pt idx="29">
                  <c:v>27.3</c:v>
                </c:pt>
                <c:pt idx="30">
                  <c:v>15.1</c:v>
                </c:pt>
                <c:pt idx="31">
                  <c:v>15.4</c:v>
                </c:pt>
                <c:pt idx="32">
                  <c:v>12.9</c:v>
                </c:pt>
                <c:pt idx="33">
                  <c:v>19.5</c:v>
                </c:pt>
                <c:pt idx="34">
                  <c:v>15.3</c:v>
                </c:pt>
                <c:pt idx="35">
                  <c:v>20.5</c:v>
                </c:pt>
                <c:pt idx="36">
                  <c:v>13.2</c:v>
                </c:pt>
                <c:pt idx="37">
                  <c:v>23.2</c:v>
                </c:pt>
                <c:pt idx="38">
                  <c:v>25.2</c:v>
                </c:pt>
                <c:pt idx="39">
                  <c:v>20.3</c:v>
                </c:pt>
                <c:pt idx="40">
                  <c:v>7.8</c:v>
                </c:pt>
                <c:pt idx="41">
                  <c:v>14</c:v>
                </c:pt>
                <c:pt idx="42">
                  <c:v>21.9</c:v>
                </c:pt>
                <c:pt idx="43">
                  <c:v>9.5</c:v>
                </c:pt>
                <c:pt idx="44">
                  <c:v>11.7</c:v>
                </c:pt>
                <c:pt idx="45">
                  <c:v>28.9</c:v>
                </c:pt>
                <c:pt idx="46">
                  <c:v>18.3</c:v>
                </c:pt>
                <c:pt idx="47">
                  <c:v>10.8</c:v>
                </c:pt>
                <c:pt idx="48">
                  <c:v>12.8</c:v>
                </c:pt>
                <c:pt idx="49">
                  <c:v>22.4</c:v>
                </c:pt>
                <c:pt idx="50">
                  <c:v>10</c:v>
                </c:pt>
                <c:pt idx="51">
                  <c:v>10</c:v>
                </c:pt>
                <c:pt idx="52">
                  <c:v>13.4</c:v>
                </c:pt>
                <c:pt idx="53">
                  <c:v>10.4</c:v>
                </c:pt>
                <c:pt idx="54">
                  <c:v>11.3</c:v>
                </c:pt>
                <c:pt idx="55">
                  <c:v>15.6</c:v>
                </c:pt>
                <c:pt idx="56">
                  <c:v>11</c:v>
                </c:pt>
                <c:pt idx="57">
                  <c:v>10.6</c:v>
                </c:pt>
                <c:pt idx="58">
                  <c:v>18.100000000000001</c:v>
                </c:pt>
                <c:pt idx="59">
                  <c:v>12</c:v>
                </c:pt>
                <c:pt idx="60">
                  <c:v>11.7</c:v>
                </c:pt>
                <c:pt idx="61">
                  <c:v>14.5</c:v>
                </c:pt>
                <c:pt idx="62">
                  <c:v>14</c:v>
                </c:pt>
                <c:pt idx="63">
                  <c:v>17.3</c:v>
                </c:pt>
                <c:pt idx="64">
                  <c:v>6.9</c:v>
                </c:pt>
                <c:pt idx="65">
                  <c:v>14.1</c:v>
                </c:pt>
                <c:pt idx="66">
                  <c:v>17.899999999999999</c:v>
                </c:pt>
                <c:pt idx="67">
                  <c:v>23.1</c:v>
                </c:pt>
                <c:pt idx="68">
                  <c:v>23.6</c:v>
                </c:pt>
                <c:pt idx="69">
                  <c:v>23</c:v>
                </c:pt>
                <c:pt idx="70">
                  <c:v>8.6999999999999993</c:v>
                </c:pt>
                <c:pt idx="71">
                  <c:v>9.1</c:v>
                </c:pt>
                <c:pt idx="72">
                  <c:v>13.9</c:v>
                </c:pt>
                <c:pt idx="73">
                  <c:v>15.7</c:v>
                </c:pt>
                <c:pt idx="74">
                  <c:v>8.1</c:v>
                </c:pt>
                <c:pt idx="75">
                  <c:v>12.4</c:v>
                </c:pt>
                <c:pt idx="76">
                  <c:v>15.9</c:v>
                </c:pt>
                <c:pt idx="77">
                  <c:v>10.199999999999999</c:v>
                </c:pt>
                <c:pt idx="78">
                  <c:v>12.8</c:v>
                </c:pt>
                <c:pt idx="79">
                  <c:v>9.1999999999999993</c:v>
                </c:pt>
                <c:pt idx="80">
                  <c:v>12.6</c:v>
                </c:pt>
                <c:pt idx="81">
                  <c:v>10.3</c:v>
                </c:pt>
                <c:pt idx="82">
                  <c:v>22.1</c:v>
                </c:pt>
                <c:pt idx="83">
                  <c:v>20.5</c:v>
                </c:pt>
                <c:pt idx="84">
                  <c:v>12.8</c:v>
                </c:pt>
                <c:pt idx="85">
                  <c:v>18</c:v>
                </c:pt>
                <c:pt idx="86">
                  <c:v>7.1</c:v>
                </c:pt>
                <c:pt idx="87">
                  <c:v>19.2</c:v>
                </c:pt>
                <c:pt idx="88">
                  <c:v>6.7</c:v>
                </c:pt>
                <c:pt idx="89">
                  <c:v>8.6999999999999993</c:v>
                </c:pt>
                <c:pt idx="90">
                  <c:v>9.6</c:v>
                </c:pt>
                <c:pt idx="91">
                  <c:v>13.7</c:v>
                </c:pt>
                <c:pt idx="92">
                  <c:v>11.2</c:v>
                </c:pt>
                <c:pt idx="93">
                  <c:v>14.4</c:v>
                </c:pt>
                <c:pt idx="94">
                  <c:v>18.2</c:v>
                </c:pt>
                <c:pt idx="95">
                  <c:v>22.3</c:v>
                </c:pt>
                <c:pt idx="96">
                  <c:v>7.2</c:v>
                </c:pt>
                <c:pt idx="97">
                  <c:v>14.8</c:v>
                </c:pt>
                <c:pt idx="98">
                  <c:v>13.1</c:v>
                </c:pt>
                <c:pt idx="99">
                  <c:v>13.7</c:v>
                </c:pt>
                <c:pt idx="100">
                  <c:v>17.2</c:v>
                </c:pt>
                <c:pt idx="101">
                  <c:v>16.100000000000001</c:v>
                </c:pt>
                <c:pt idx="102">
                  <c:v>13.5</c:v>
                </c:pt>
                <c:pt idx="103">
                  <c:v>13.8</c:v>
                </c:pt>
                <c:pt idx="104">
                  <c:v>8.9</c:v>
                </c:pt>
                <c:pt idx="105">
                  <c:v>14.3</c:v>
                </c:pt>
                <c:pt idx="106">
                  <c:v>12.7</c:v>
                </c:pt>
                <c:pt idx="107">
                  <c:v>8.1999999999999993</c:v>
                </c:pt>
                <c:pt idx="108">
                  <c:v>17.5</c:v>
                </c:pt>
                <c:pt idx="109">
                  <c:v>9.9</c:v>
                </c:pt>
                <c:pt idx="110">
                  <c:v>14.7</c:v>
                </c:pt>
                <c:pt idx="111">
                  <c:v>11</c:v>
                </c:pt>
                <c:pt idx="112">
                  <c:v>10.199999999999999</c:v>
                </c:pt>
                <c:pt idx="113">
                  <c:v>13.2</c:v>
                </c:pt>
                <c:pt idx="114">
                  <c:v>14</c:v>
                </c:pt>
                <c:pt idx="115">
                  <c:v>6.6</c:v>
                </c:pt>
                <c:pt idx="116">
                  <c:v>10.6</c:v>
                </c:pt>
                <c:pt idx="117">
                  <c:v>7.6</c:v>
                </c:pt>
                <c:pt idx="118">
                  <c:v>6.1</c:v>
                </c:pt>
                <c:pt idx="119">
                  <c:v>10</c:v>
                </c:pt>
                <c:pt idx="120">
                  <c:v>9.4</c:v>
                </c:pt>
                <c:pt idx="121">
                  <c:v>10.8</c:v>
                </c:pt>
                <c:pt idx="122">
                  <c:v>10.8</c:v>
                </c:pt>
                <c:pt idx="123">
                  <c:v>7.1</c:v>
                </c:pt>
                <c:pt idx="124">
                  <c:v>12.8</c:v>
                </c:pt>
                <c:pt idx="125">
                  <c:v>7.1</c:v>
                </c:pt>
                <c:pt idx="126">
                  <c:v>9</c:v>
                </c:pt>
                <c:pt idx="127">
                  <c:v>7.8</c:v>
                </c:pt>
                <c:pt idx="128">
                  <c:v>7.1</c:v>
                </c:pt>
                <c:pt idx="129">
                  <c:v>8</c:v>
                </c:pt>
                <c:pt idx="130">
                  <c:v>11.7</c:v>
                </c:pt>
                <c:pt idx="131">
                  <c:v>8.5</c:v>
                </c:pt>
                <c:pt idx="132">
                  <c:v>13.1</c:v>
                </c:pt>
                <c:pt idx="133">
                  <c:v>9.1999999999999993</c:v>
                </c:pt>
                <c:pt idx="134">
                  <c:v>7.1</c:v>
                </c:pt>
                <c:pt idx="135">
                  <c:v>9</c:v>
                </c:pt>
                <c:pt idx="136">
                  <c:v>10.4</c:v>
                </c:pt>
                <c:pt idx="137">
                  <c:v>8.9</c:v>
                </c:pt>
                <c:pt idx="138">
                  <c:v>6</c:v>
                </c:pt>
                <c:pt idx="139">
                  <c:v>10.199999999999999</c:v>
                </c:pt>
                <c:pt idx="140">
                  <c:v>11</c:v>
                </c:pt>
                <c:pt idx="141">
                  <c:v>16.2</c:v>
                </c:pt>
                <c:pt idx="142">
                  <c:v>5.0999999999999996</c:v>
                </c:pt>
                <c:pt idx="143">
                  <c:v>14.5</c:v>
                </c:pt>
                <c:pt idx="144">
                  <c:v>9.3000000000000007</c:v>
                </c:pt>
                <c:pt idx="145">
                  <c:v>6.3</c:v>
                </c:pt>
                <c:pt idx="146">
                  <c:v>7.5</c:v>
                </c:pt>
                <c:pt idx="147">
                  <c:v>7.3</c:v>
                </c:pt>
                <c:pt idx="148">
                  <c:v>7.8</c:v>
                </c:pt>
                <c:pt idx="149">
                  <c:v>9.1</c:v>
                </c:pt>
                <c:pt idx="150">
                  <c:v>7</c:v>
                </c:pt>
                <c:pt idx="151">
                  <c:v>13.6</c:v>
                </c:pt>
                <c:pt idx="152">
                  <c:v>9.4</c:v>
                </c:pt>
                <c:pt idx="153">
                  <c:v>7.3</c:v>
                </c:pt>
                <c:pt idx="154">
                  <c:v>8.1</c:v>
                </c:pt>
                <c:pt idx="155">
                  <c:v>9.1999999999999993</c:v>
                </c:pt>
                <c:pt idx="156">
                  <c:v>6.6</c:v>
                </c:pt>
                <c:pt idx="157">
                  <c:v>11</c:v>
                </c:pt>
                <c:pt idx="158">
                  <c:v>6.5</c:v>
                </c:pt>
                <c:pt idx="159">
                  <c:v>12.7</c:v>
                </c:pt>
                <c:pt idx="160">
                  <c:v>7.3</c:v>
                </c:pt>
                <c:pt idx="161">
                  <c:v>6.8</c:v>
                </c:pt>
                <c:pt idx="162">
                  <c:v>12</c:v>
                </c:pt>
                <c:pt idx="163">
                  <c:v>7.6</c:v>
                </c:pt>
                <c:pt idx="164">
                  <c:v>6.8</c:v>
                </c:pt>
                <c:pt idx="165">
                  <c:v>9.5</c:v>
                </c:pt>
                <c:pt idx="166">
                  <c:v>8</c:v>
                </c:pt>
                <c:pt idx="167">
                  <c:v>15</c:v>
                </c:pt>
                <c:pt idx="168">
                  <c:v>13.7</c:v>
                </c:pt>
                <c:pt idx="169">
                  <c:v>6.8</c:v>
                </c:pt>
                <c:pt idx="170">
                  <c:v>9.6999999999999993</c:v>
                </c:pt>
                <c:pt idx="171">
                  <c:v>6.7</c:v>
                </c:pt>
                <c:pt idx="172">
                  <c:v>10.1</c:v>
                </c:pt>
                <c:pt idx="173">
                  <c:v>6.7</c:v>
                </c:pt>
                <c:pt idx="174">
                  <c:v>9.5</c:v>
                </c:pt>
                <c:pt idx="175">
                  <c:v>6.7</c:v>
                </c:pt>
                <c:pt idx="176">
                  <c:v>10.7</c:v>
                </c:pt>
                <c:pt idx="177">
                  <c:v>10.6</c:v>
                </c:pt>
                <c:pt idx="178">
                  <c:v>12.3</c:v>
                </c:pt>
                <c:pt idx="179">
                  <c:v>7.3</c:v>
                </c:pt>
                <c:pt idx="180">
                  <c:v>5.7</c:v>
                </c:pt>
                <c:pt idx="181">
                  <c:v>7.5</c:v>
                </c:pt>
                <c:pt idx="182">
                  <c:v>9.9</c:v>
                </c:pt>
                <c:pt idx="183">
                  <c:v>6.6</c:v>
                </c:pt>
                <c:pt idx="184">
                  <c:v>8.5</c:v>
                </c:pt>
                <c:pt idx="185">
                  <c:v>6.2</c:v>
                </c:pt>
                <c:pt idx="186">
                  <c:v>9.1</c:v>
                </c:pt>
                <c:pt idx="187">
                  <c:v>8.6999999999999993</c:v>
                </c:pt>
                <c:pt idx="188">
                  <c:v>10.5</c:v>
                </c:pt>
                <c:pt idx="189">
                  <c:v>9.1999999999999993</c:v>
                </c:pt>
                <c:pt idx="190">
                  <c:v>9.6</c:v>
                </c:pt>
                <c:pt idx="191">
                  <c:v>6.9</c:v>
                </c:pt>
                <c:pt idx="192">
                  <c:v>4.4000000000000004</c:v>
                </c:pt>
                <c:pt idx="193">
                  <c:v>7.7</c:v>
                </c:pt>
                <c:pt idx="194">
                  <c:v>3.8</c:v>
                </c:pt>
                <c:pt idx="195">
                  <c:v>7.4</c:v>
                </c:pt>
                <c:pt idx="196">
                  <c:v>13.2</c:v>
                </c:pt>
                <c:pt idx="197">
                  <c:v>6.4</c:v>
                </c:pt>
                <c:pt idx="198">
                  <c:v>10.7</c:v>
                </c:pt>
                <c:pt idx="199">
                  <c:v>10.1</c:v>
                </c:pt>
                <c:pt idx="200">
                  <c:v>9.1999999999999993</c:v>
                </c:pt>
                <c:pt idx="201">
                  <c:v>7.1</c:v>
                </c:pt>
                <c:pt idx="202">
                  <c:v>8.1</c:v>
                </c:pt>
                <c:pt idx="203">
                  <c:v>9.1999999999999993</c:v>
                </c:pt>
                <c:pt idx="204">
                  <c:v>4.8</c:v>
                </c:pt>
                <c:pt idx="205">
                  <c:v>9.1</c:v>
                </c:pt>
                <c:pt idx="206">
                  <c:v>5.5</c:v>
                </c:pt>
                <c:pt idx="207">
                  <c:v>6.8</c:v>
                </c:pt>
                <c:pt idx="208">
                  <c:v>6.5</c:v>
                </c:pt>
                <c:pt idx="209">
                  <c:v>4.5999999999999996</c:v>
                </c:pt>
                <c:pt idx="210">
                  <c:v>7.1</c:v>
                </c:pt>
                <c:pt idx="211">
                  <c:v>6.3</c:v>
                </c:pt>
                <c:pt idx="212">
                  <c:v>6.1</c:v>
                </c:pt>
                <c:pt idx="213">
                  <c:v>5.9</c:v>
                </c:pt>
                <c:pt idx="214">
                  <c:v>5.9</c:v>
                </c:pt>
                <c:pt idx="215">
                  <c:v>5.3</c:v>
                </c:pt>
                <c:pt idx="216">
                  <c:v>6.7</c:v>
                </c:pt>
                <c:pt idx="217">
                  <c:v>6.1</c:v>
                </c:pt>
                <c:pt idx="218">
                  <c:v>10.5</c:v>
                </c:pt>
                <c:pt idx="219">
                  <c:v>8.4</c:v>
                </c:pt>
                <c:pt idx="220">
                  <c:v>6.2</c:v>
                </c:pt>
                <c:pt idx="221">
                  <c:v>5.9</c:v>
                </c:pt>
                <c:pt idx="222">
                  <c:v>5.7</c:v>
                </c:pt>
                <c:pt idx="223">
                  <c:v>3.4</c:v>
                </c:pt>
                <c:pt idx="224">
                  <c:v>5.4</c:v>
                </c:pt>
                <c:pt idx="225">
                  <c:v>4.4000000000000004</c:v>
                </c:pt>
                <c:pt idx="226">
                  <c:v>6.2</c:v>
                </c:pt>
                <c:pt idx="227">
                  <c:v>7.9</c:v>
                </c:pt>
                <c:pt idx="228">
                  <c:v>6.2</c:v>
                </c:pt>
                <c:pt idx="229">
                  <c:v>4.9000000000000004</c:v>
                </c:pt>
                <c:pt idx="230">
                  <c:v>6.6</c:v>
                </c:pt>
                <c:pt idx="231">
                  <c:v>2.9</c:v>
                </c:pt>
                <c:pt idx="232">
                  <c:v>5.2</c:v>
                </c:pt>
                <c:pt idx="233">
                  <c:v>7.9</c:v>
                </c:pt>
                <c:pt idx="234">
                  <c:v>5.4</c:v>
                </c:pt>
                <c:pt idx="235">
                  <c:v>9.9</c:v>
                </c:pt>
                <c:pt idx="236">
                  <c:v>3.5</c:v>
                </c:pt>
                <c:pt idx="237">
                  <c:v>4.3</c:v>
                </c:pt>
                <c:pt idx="238">
                  <c:v>5.7</c:v>
                </c:pt>
                <c:pt idx="239">
                  <c:v>4.5</c:v>
                </c:pt>
                <c:pt idx="240">
                  <c:v>4.9000000000000004</c:v>
                </c:pt>
                <c:pt idx="241">
                  <c:v>8.1</c:v>
                </c:pt>
                <c:pt idx="242">
                  <c:v>6.4</c:v>
                </c:pt>
                <c:pt idx="243">
                  <c:v>3.8</c:v>
                </c:pt>
                <c:pt idx="244">
                  <c:v>5.0999999999999996</c:v>
                </c:pt>
                <c:pt idx="245">
                  <c:v>9</c:v>
                </c:pt>
                <c:pt idx="246">
                  <c:v>2.9</c:v>
                </c:pt>
                <c:pt idx="247">
                  <c:v>4.5</c:v>
                </c:pt>
                <c:pt idx="248">
                  <c:v>5.4</c:v>
                </c:pt>
                <c:pt idx="249">
                  <c:v>4.5999999999999996</c:v>
                </c:pt>
                <c:pt idx="250">
                  <c:v>6.1</c:v>
                </c:pt>
                <c:pt idx="251">
                  <c:v>8.4</c:v>
                </c:pt>
                <c:pt idx="252">
                  <c:v>4.9000000000000004</c:v>
                </c:pt>
                <c:pt idx="253">
                  <c:v>5.5</c:v>
                </c:pt>
                <c:pt idx="254">
                  <c:v>5.7</c:v>
                </c:pt>
                <c:pt idx="255">
                  <c:v>6.8</c:v>
                </c:pt>
                <c:pt idx="256">
                  <c:v>2.5</c:v>
                </c:pt>
                <c:pt idx="257">
                  <c:v>6.2</c:v>
                </c:pt>
                <c:pt idx="258">
                  <c:v>6.3</c:v>
                </c:pt>
                <c:pt idx="259">
                  <c:v>6.3</c:v>
                </c:pt>
                <c:pt idx="260">
                  <c:v>4.0999999999999996</c:v>
                </c:pt>
                <c:pt idx="261">
                  <c:v>2.7</c:v>
                </c:pt>
                <c:pt idx="262">
                  <c:v>6.4</c:v>
                </c:pt>
                <c:pt idx="263">
                  <c:v>5</c:v>
                </c:pt>
                <c:pt idx="264">
                  <c:v>8.1999999999999993</c:v>
                </c:pt>
                <c:pt idx="265">
                  <c:v>2.9</c:v>
                </c:pt>
                <c:pt idx="266">
                  <c:v>4</c:v>
                </c:pt>
                <c:pt idx="267">
                  <c:v>6</c:v>
                </c:pt>
                <c:pt idx="268">
                  <c:v>1.7</c:v>
                </c:pt>
                <c:pt idx="269">
                  <c:v>4.8</c:v>
                </c:pt>
                <c:pt idx="270">
                  <c:v>4.5</c:v>
                </c:pt>
              </c:numCache>
            </c:numRef>
          </c:xVal>
          <c:yVal>
            <c:numRef>
              <c:f>'5Stats'!$M$5:$M$275</c:f>
              <c:numCache>
                <c:formatCode>0.0</c:formatCode>
                <c:ptCount val="271"/>
                <c:pt idx="0">
                  <c:v>2.3486120563030992</c:v>
                </c:pt>
                <c:pt idx="1">
                  <c:v>2.1345229732063893</c:v>
                </c:pt>
                <c:pt idx="2">
                  <c:v>1.9541168097612154</c:v>
                </c:pt>
                <c:pt idx="3">
                  <c:v>1.7251728008606784</c:v>
                </c:pt>
                <c:pt idx="4">
                  <c:v>2.1689530252801945</c:v>
                </c:pt>
                <c:pt idx="5">
                  <c:v>1.8794574005164519</c:v>
                </c:pt>
                <c:pt idx="6">
                  <c:v>1.3407402442871024</c:v>
                </c:pt>
                <c:pt idx="7">
                  <c:v>2.1084964325436322</c:v>
                </c:pt>
                <c:pt idx="8">
                  <c:v>1.4424137061487008</c:v>
                </c:pt>
                <c:pt idx="9">
                  <c:v>1.7516000414999293</c:v>
                </c:pt>
                <c:pt idx="10">
                  <c:v>1.3951566732773657</c:v>
                </c:pt>
                <c:pt idx="11">
                  <c:v>1.3411310059599351</c:v>
                </c:pt>
                <c:pt idx="12">
                  <c:v>1.4925335927422501</c:v>
                </c:pt>
                <c:pt idx="13">
                  <c:v>1.681812206890053</c:v>
                </c:pt>
                <c:pt idx="14">
                  <c:v>1.2711299640309552</c:v>
                </c:pt>
                <c:pt idx="15">
                  <c:v>1.0171776380204873</c:v>
                </c:pt>
                <c:pt idx="16">
                  <c:v>0.69900183908924518</c:v>
                </c:pt>
                <c:pt idx="17">
                  <c:v>1.0913309954514692</c:v>
                </c:pt>
                <c:pt idx="18">
                  <c:v>1.3030065441087388</c:v>
                </c:pt>
                <c:pt idx="19">
                  <c:v>1.0051421359335595</c:v>
                </c:pt>
                <c:pt idx="20">
                  <c:v>1.0435935104958673</c:v>
                </c:pt>
                <c:pt idx="21">
                  <c:v>1.1320733186297818</c:v>
                </c:pt>
                <c:pt idx="22">
                  <c:v>0.8947479456185945</c:v>
                </c:pt>
                <c:pt idx="23">
                  <c:v>0.96878564632047104</c:v>
                </c:pt>
                <c:pt idx="24">
                  <c:v>1.5231366069552652</c:v>
                </c:pt>
                <c:pt idx="25">
                  <c:v>1.0670746071130974</c:v>
                </c:pt>
                <c:pt idx="26">
                  <c:v>1.060737488160904</c:v>
                </c:pt>
                <c:pt idx="27">
                  <c:v>0.92527644834825051</c:v>
                </c:pt>
                <c:pt idx="28">
                  <c:v>0.87100825527570314</c:v>
                </c:pt>
                <c:pt idx="29">
                  <c:v>0.75918116207585418</c:v>
                </c:pt>
                <c:pt idx="30">
                  <c:v>0.73288664850428842</c:v>
                </c:pt>
                <c:pt idx="31">
                  <c:v>1.0473521156973864</c:v>
                </c:pt>
                <c:pt idx="32">
                  <c:v>0.93407686713369942</c:v>
                </c:pt>
                <c:pt idx="33">
                  <c:v>1.0733991159765317</c:v>
                </c:pt>
                <c:pt idx="34">
                  <c:v>0.80710731662835378</c:v>
                </c:pt>
                <c:pt idx="35">
                  <c:v>0.79169504442235961</c:v>
                </c:pt>
                <c:pt idx="36">
                  <c:v>0.47036426363732264</c:v>
                </c:pt>
                <c:pt idx="37">
                  <c:v>0.72865827268360728</c:v>
                </c:pt>
                <c:pt idx="38">
                  <c:v>0.76890478835827392</c:v>
                </c:pt>
                <c:pt idx="39">
                  <c:v>0.66010949023237286</c:v>
                </c:pt>
                <c:pt idx="40">
                  <c:v>0.54621888286629239</c:v>
                </c:pt>
                <c:pt idx="41">
                  <c:v>0.92094876812354065</c:v>
                </c:pt>
                <c:pt idx="42">
                  <c:v>0.5521463114754438</c:v>
                </c:pt>
                <c:pt idx="43">
                  <c:v>0.55906924723238993</c:v>
                </c:pt>
                <c:pt idx="44">
                  <c:v>0.5214714914665961</c:v>
                </c:pt>
                <c:pt idx="45">
                  <c:v>0.71088389480848657</c:v>
                </c:pt>
                <c:pt idx="46">
                  <c:v>0.785808877711486</c:v>
                </c:pt>
                <c:pt idx="47">
                  <c:v>0.31367767200448265</c:v>
                </c:pt>
                <c:pt idx="48">
                  <c:v>0.64469767274838696</c:v>
                </c:pt>
                <c:pt idx="49">
                  <c:v>0.53859164741813892</c:v>
                </c:pt>
                <c:pt idx="50">
                  <c:v>0.30475695828536448</c:v>
                </c:pt>
                <c:pt idx="51">
                  <c:v>0.67188279761003789</c:v>
                </c:pt>
                <c:pt idx="52">
                  <c:v>0.45016360489691409</c:v>
                </c:pt>
                <c:pt idx="53">
                  <c:v>0.6130171061972356</c:v>
                </c:pt>
                <c:pt idx="54">
                  <c:v>0.52416039013063265</c:v>
                </c:pt>
                <c:pt idx="55">
                  <c:v>0.53035003411820503</c:v>
                </c:pt>
                <c:pt idx="56">
                  <c:v>0.36190627243048634</c:v>
                </c:pt>
                <c:pt idx="57">
                  <c:v>0.52744558255212159</c:v>
                </c:pt>
                <c:pt idx="58">
                  <c:v>0.96429801856276531</c:v>
                </c:pt>
                <c:pt idx="59">
                  <c:v>0.24738139102912449</c:v>
                </c:pt>
                <c:pt idx="60">
                  <c:v>0.33615908545953604</c:v>
                </c:pt>
                <c:pt idx="61">
                  <c:v>1.0304342020696673</c:v>
                </c:pt>
                <c:pt idx="62">
                  <c:v>0.39024564194817479</c:v>
                </c:pt>
                <c:pt idx="63">
                  <c:v>0.6065091676837866</c:v>
                </c:pt>
                <c:pt idx="64">
                  <c:v>0.40290189563498979</c:v>
                </c:pt>
                <c:pt idx="65">
                  <c:v>-1.4569187312369137E-2</c:v>
                </c:pt>
                <c:pt idx="66">
                  <c:v>0.42081021994678258</c:v>
                </c:pt>
                <c:pt idx="67">
                  <c:v>0.45944400426884541</c:v>
                </c:pt>
                <c:pt idx="68">
                  <c:v>0.42196576448074968</c:v>
                </c:pt>
                <c:pt idx="69">
                  <c:v>0.49681231366689393</c:v>
                </c:pt>
                <c:pt idx="70">
                  <c:v>0.27275084121376147</c:v>
                </c:pt>
                <c:pt idx="71">
                  <c:v>0.28273865389009367</c:v>
                </c:pt>
                <c:pt idx="72">
                  <c:v>0.18923827777694702</c:v>
                </c:pt>
                <c:pt idx="73">
                  <c:v>0.17641930273911099</c:v>
                </c:pt>
                <c:pt idx="74">
                  <c:v>0.26586828345821872</c:v>
                </c:pt>
                <c:pt idx="75">
                  <c:v>0.37534923157691197</c:v>
                </c:pt>
                <c:pt idx="76">
                  <c:v>0.27882114548497261</c:v>
                </c:pt>
                <c:pt idx="77">
                  <c:v>0.42086673479749354</c:v>
                </c:pt>
                <c:pt idx="78">
                  <c:v>0.59756395380648952</c:v>
                </c:pt>
                <c:pt idx="79">
                  <c:v>0.33083665335213297</c:v>
                </c:pt>
                <c:pt idx="80">
                  <c:v>0.37311004079299376</c:v>
                </c:pt>
                <c:pt idx="81">
                  <c:v>0.34731533663964714</c:v>
                </c:pt>
                <c:pt idx="82">
                  <c:v>0.32121018403586354</c:v>
                </c:pt>
                <c:pt idx="83">
                  <c:v>0.73645197340714785</c:v>
                </c:pt>
                <c:pt idx="84">
                  <c:v>8.5079557802823252E-2</c:v>
                </c:pt>
                <c:pt idx="85">
                  <c:v>0.23188544829915295</c:v>
                </c:pt>
                <c:pt idx="86">
                  <c:v>0.19792186238801834</c:v>
                </c:pt>
                <c:pt idx="87">
                  <c:v>7.9166689392427061E-2</c:v>
                </c:pt>
                <c:pt idx="88">
                  <c:v>1.0482845883100066E-2</c:v>
                </c:pt>
                <c:pt idx="89">
                  <c:v>0.18996389195161509</c:v>
                </c:pt>
                <c:pt idx="90">
                  <c:v>9.2930166215015264E-2</c:v>
                </c:pt>
                <c:pt idx="91">
                  <c:v>0.33202899462610302</c:v>
                </c:pt>
                <c:pt idx="92">
                  <c:v>0.16780622985835383</c:v>
                </c:pt>
                <c:pt idx="93">
                  <c:v>0.23093498870970616</c:v>
                </c:pt>
                <c:pt idx="94">
                  <c:v>1.9617916352668817E-2</c:v>
                </c:pt>
                <c:pt idx="95">
                  <c:v>0.27866760320919903</c:v>
                </c:pt>
                <c:pt idx="96">
                  <c:v>0.20940306670059297</c:v>
                </c:pt>
                <c:pt idx="97">
                  <c:v>0.51915417324172608</c:v>
                </c:pt>
                <c:pt idx="98">
                  <c:v>-3.4390621926691178E-2</c:v>
                </c:pt>
                <c:pt idx="99">
                  <c:v>0.1745472230302732</c:v>
                </c:pt>
                <c:pt idx="100">
                  <c:v>6.9181018336205005E-2</c:v>
                </c:pt>
                <c:pt idx="101">
                  <c:v>9.4295209228432014E-2</c:v>
                </c:pt>
                <c:pt idx="102">
                  <c:v>6.7620058215365625E-2</c:v>
                </c:pt>
                <c:pt idx="103">
                  <c:v>7.2713084857503912E-2</c:v>
                </c:pt>
                <c:pt idx="104">
                  <c:v>-0.14215814136771057</c:v>
                </c:pt>
                <c:pt idx="105">
                  <c:v>-7.2690110705905114E-2</c:v>
                </c:pt>
                <c:pt idx="106">
                  <c:v>5.4055406462511044E-2</c:v>
                </c:pt>
                <c:pt idx="107">
                  <c:v>-0.10612748026226622</c:v>
                </c:pt>
                <c:pt idx="108">
                  <c:v>0.12488959475915325</c:v>
                </c:pt>
                <c:pt idx="109">
                  <c:v>2.2059351309510221E-2</c:v>
                </c:pt>
                <c:pt idx="110">
                  <c:v>-9.9907447470972029E-3</c:v>
                </c:pt>
                <c:pt idx="111">
                  <c:v>0.2484023915397377</c:v>
                </c:pt>
                <c:pt idx="112">
                  <c:v>3.4225634552765241E-2</c:v>
                </c:pt>
                <c:pt idx="113">
                  <c:v>2.7033737349130883E-2</c:v>
                </c:pt>
                <c:pt idx="114">
                  <c:v>-7.8343854956223466E-2</c:v>
                </c:pt>
                <c:pt idx="115">
                  <c:v>0.20298172686911195</c:v>
                </c:pt>
                <c:pt idx="116">
                  <c:v>7.6710940591500298E-2</c:v>
                </c:pt>
                <c:pt idx="117">
                  <c:v>5.2758421465626724E-2</c:v>
                </c:pt>
                <c:pt idx="118">
                  <c:v>-9.9467487011510244E-2</c:v>
                </c:pt>
                <c:pt idx="119">
                  <c:v>0.17068008201015428</c:v>
                </c:pt>
                <c:pt idx="120">
                  <c:v>5.5860108524693294E-2</c:v>
                </c:pt>
                <c:pt idx="121">
                  <c:v>-4.3038772742041119E-2</c:v>
                </c:pt>
                <c:pt idx="122">
                  <c:v>-3.5716366750197473E-2</c:v>
                </c:pt>
                <c:pt idx="123">
                  <c:v>-0.1971432233523725</c:v>
                </c:pt>
                <c:pt idx="124">
                  <c:v>-9.4465583818419657E-2</c:v>
                </c:pt>
                <c:pt idx="125">
                  <c:v>-0.12498822272627738</c:v>
                </c:pt>
                <c:pt idx="126">
                  <c:v>-8.7364219982969088E-2</c:v>
                </c:pt>
                <c:pt idx="127">
                  <c:v>-9.4767560953842971E-3</c:v>
                </c:pt>
                <c:pt idx="128">
                  <c:v>-0.18273033561456084</c:v>
                </c:pt>
                <c:pt idx="129">
                  <c:v>0.10814901545637041</c:v>
                </c:pt>
                <c:pt idx="130">
                  <c:v>-9.9731135938668086E-2</c:v>
                </c:pt>
                <c:pt idx="131">
                  <c:v>-2.8997351892176716E-2</c:v>
                </c:pt>
                <c:pt idx="132">
                  <c:v>-0.28112479696000864</c:v>
                </c:pt>
                <c:pt idx="133">
                  <c:v>-0.17706515723140079</c:v>
                </c:pt>
                <c:pt idx="134">
                  <c:v>-0.17926285586597421</c:v>
                </c:pt>
                <c:pt idx="135">
                  <c:v>-0.23180340601873364</c:v>
                </c:pt>
                <c:pt idx="136">
                  <c:v>0.10375934452628111</c:v>
                </c:pt>
                <c:pt idx="137">
                  <c:v>-0.15806762543523523</c:v>
                </c:pt>
                <c:pt idx="138">
                  <c:v>-9.2439948632824051E-2</c:v>
                </c:pt>
                <c:pt idx="139">
                  <c:v>-0.34487159641707499</c:v>
                </c:pt>
                <c:pt idx="140">
                  <c:v>-0.19441856665865181</c:v>
                </c:pt>
                <c:pt idx="141">
                  <c:v>-1.8141017907644507E-2</c:v>
                </c:pt>
                <c:pt idx="142">
                  <c:v>-0.22984497811231713</c:v>
                </c:pt>
                <c:pt idx="143">
                  <c:v>-0.22232966352429076</c:v>
                </c:pt>
                <c:pt idx="144">
                  <c:v>-0.23309384144201023</c:v>
                </c:pt>
                <c:pt idx="145">
                  <c:v>6.309956550125366E-2</c:v>
                </c:pt>
                <c:pt idx="146">
                  <c:v>-0.1945945414968534</c:v>
                </c:pt>
                <c:pt idx="147">
                  <c:v>-0.32056013286928309</c:v>
                </c:pt>
                <c:pt idx="148">
                  <c:v>-0.24717174744932802</c:v>
                </c:pt>
                <c:pt idx="149">
                  <c:v>-0.18049536359660473</c:v>
                </c:pt>
                <c:pt idx="150">
                  <c:v>-0.24305798843286311</c:v>
                </c:pt>
                <c:pt idx="151">
                  <c:v>-0.40426906204297469</c:v>
                </c:pt>
                <c:pt idx="152">
                  <c:v>-0.22557606752112722</c:v>
                </c:pt>
                <c:pt idx="153">
                  <c:v>-3.3987941697033695E-2</c:v>
                </c:pt>
                <c:pt idx="154">
                  <c:v>-0.23095686864350701</c:v>
                </c:pt>
                <c:pt idx="155">
                  <c:v>-0.11371759061209161</c:v>
                </c:pt>
                <c:pt idx="156">
                  <c:v>-0.2811532710188353</c:v>
                </c:pt>
                <c:pt idx="157">
                  <c:v>-0.17468717250447996</c:v>
                </c:pt>
                <c:pt idx="158">
                  <c:v>-0.16279995521704513</c:v>
                </c:pt>
                <c:pt idx="159">
                  <c:v>-0.35596388591395867</c:v>
                </c:pt>
                <c:pt idx="160">
                  <c:v>-0.23340284129362696</c:v>
                </c:pt>
                <c:pt idx="161">
                  <c:v>-1.088361765363648E-2</c:v>
                </c:pt>
                <c:pt idx="162">
                  <c:v>-0.34905334335673915</c:v>
                </c:pt>
                <c:pt idx="163">
                  <c:v>-0.37301754878789278</c:v>
                </c:pt>
                <c:pt idx="164">
                  <c:v>-0.4559504036335883</c:v>
                </c:pt>
                <c:pt idx="165">
                  <c:v>-0.38800470800310793</c:v>
                </c:pt>
                <c:pt idx="166">
                  <c:v>-0.27075671975922228</c:v>
                </c:pt>
                <c:pt idx="167">
                  <c:v>-0.34470114246574213</c:v>
                </c:pt>
                <c:pt idx="168">
                  <c:v>-0.49328090386954848</c:v>
                </c:pt>
                <c:pt idx="169">
                  <c:v>-0.41359502970187612</c:v>
                </c:pt>
                <c:pt idx="170">
                  <c:v>-0.43267197793500778</c:v>
                </c:pt>
                <c:pt idx="171">
                  <c:v>-0.36284388092273989</c:v>
                </c:pt>
                <c:pt idx="172">
                  <c:v>-0.4220137694328866</c:v>
                </c:pt>
                <c:pt idx="173">
                  <c:v>-0.46781705544905983</c:v>
                </c:pt>
                <c:pt idx="174">
                  <c:v>-0.3347857436188092</c:v>
                </c:pt>
                <c:pt idx="175">
                  <c:v>-0.37874714330150328</c:v>
                </c:pt>
                <c:pt idx="176">
                  <c:v>-0.40374181090890843</c:v>
                </c:pt>
                <c:pt idx="177">
                  <c:v>-0.54172752776860555</c:v>
                </c:pt>
                <c:pt idx="178">
                  <c:v>-0.36043240952602629</c:v>
                </c:pt>
                <c:pt idx="179">
                  <c:v>-0.40939029037582203</c:v>
                </c:pt>
                <c:pt idx="180">
                  <c:v>-0.42045134778702825</c:v>
                </c:pt>
                <c:pt idx="181">
                  <c:v>-0.39050198985586021</c:v>
                </c:pt>
                <c:pt idx="182">
                  <c:v>-0.41477792683960485</c:v>
                </c:pt>
                <c:pt idx="183">
                  <c:v>-0.50022179535666189</c:v>
                </c:pt>
                <c:pt idx="184">
                  <c:v>-0.50713433521760598</c:v>
                </c:pt>
                <c:pt idx="185">
                  <c:v>-0.53166824083752751</c:v>
                </c:pt>
                <c:pt idx="186">
                  <c:v>-0.4465264014718282</c:v>
                </c:pt>
                <c:pt idx="187">
                  <c:v>-0.49473088758289796</c:v>
                </c:pt>
                <c:pt idx="188">
                  <c:v>-0.51487226861257773</c:v>
                </c:pt>
                <c:pt idx="189">
                  <c:v>-0.52665493101439842</c:v>
                </c:pt>
                <c:pt idx="190">
                  <c:v>-0.35604783442512855</c:v>
                </c:pt>
                <c:pt idx="191">
                  <c:v>-0.37895274941048163</c:v>
                </c:pt>
                <c:pt idx="192">
                  <c:v>-0.61615978051314535</c:v>
                </c:pt>
                <c:pt idx="193">
                  <c:v>-0.4200952631178162</c:v>
                </c:pt>
                <c:pt idx="194">
                  <c:v>-0.32529716199146053</c:v>
                </c:pt>
                <c:pt idx="195">
                  <c:v>-0.36086904548694726</c:v>
                </c:pt>
                <c:pt idx="196">
                  <c:v>-0.48800174967047188</c:v>
                </c:pt>
                <c:pt idx="197">
                  <c:v>-0.57153570134032061</c:v>
                </c:pt>
                <c:pt idx="198">
                  <c:v>-0.50793191290416995</c:v>
                </c:pt>
                <c:pt idx="199">
                  <c:v>-0.49428666895712559</c:v>
                </c:pt>
                <c:pt idx="200">
                  <c:v>-0.53522667508094912</c:v>
                </c:pt>
                <c:pt idx="201">
                  <c:v>-0.56958855201221081</c:v>
                </c:pt>
                <c:pt idx="202">
                  <c:v>-0.66904872363728574</c:v>
                </c:pt>
                <c:pt idx="203">
                  <c:v>-0.58724843382772307</c:v>
                </c:pt>
                <c:pt idx="204">
                  <c:v>-0.66963525978920491</c:v>
                </c:pt>
                <c:pt idx="205">
                  <c:v>-0.41342327924871131</c:v>
                </c:pt>
                <c:pt idx="206">
                  <c:v>-0.64386709961931765</c:v>
                </c:pt>
                <c:pt idx="207">
                  <c:v>-0.72030768393809463</c:v>
                </c:pt>
                <c:pt idx="208">
                  <c:v>-0.60156320553249953</c:v>
                </c:pt>
                <c:pt idx="209">
                  <c:v>-0.35977937813497052</c:v>
                </c:pt>
                <c:pt idx="210">
                  <c:v>-0.57227395872562581</c:v>
                </c:pt>
                <c:pt idx="211">
                  <c:v>-0.62423055401850092</c:v>
                </c:pt>
                <c:pt idx="212">
                  <c:v>-0.60144298875290869</c:v>
                </c:pt>
                <c:pt idx="213">
                  <c:v>-0.4802409811316945</c:v>
                </c:pt>
                <c:pt idx="214">
                  <c:v>-0.58243547094924253</c:v>
                </c:pt>
                <c:pt idx="215">
                  <c:v>-0.53738854845748119</c:v>
                </c:pt>
                <c:pt idx="216">
                  <c:v>-0.61036112848711566</c:v>
                </c:pt>
                <c:pt idx="217">
                  <c:v>-0.48828351766293504</c:v>
                </c:pt>
                <c:pt idx="218">
                  <c:v>-0.6297404045655991</c:v>
                </c:pt>
                <c:pt idx="219">
                  <c:v>-0.59246180530118442</c:v>
                </c:pt>
                <c:pt idx="220">
                  <c:v>-0.50594994343298016</c:v>
                </c:pt>
                <c:pt idx="221">
                  <c:v>-0.62131425281199915</c:v>
                </c:pt>
                <c:pt idx="222">
                  <c:v>-0.52098958760805114</c:v>
                </c:pt>
                <c:pt idx="223">
                  <c:v>-0.58728135112345325</c:v>
                </c:pt>
                <c:pt idx="224">
                  <c:v>-0.79116866108351069</c:v>
                </c:pt>
                <c:pt idx="225">
                  <c:v>-0.62309367379719671</c:v>
                </c:pt>
                <c:pt idx="226">
                  <c:v>-0.69500766418292326</c:v>
                </c:pt>
                <c:pt idx="227">
                  <c:v>-0.69521017176643451</c:v>
                </c:pt>
                <c:pt idx="228">
                  <c:v>-0.62714723544917317</c:v>
                </c:pt>
                <c:pt idx="229">
                  <c:v>-0.71991490425473548</c:v>
                </c:pt>
                <c:pt idx="230">
                  <c:v>-0.73728958557491764</c:v>
                </c:pt>
                <c:pt idx="231">
                  <c:v>-0.57814827017700632</c:v>
                </c:pt>
                <c:pt idx="232">
                  <c:v>-0.75707686022035725</c:v>
                </c:pt>
                <c:pt idx="233">
                  <c:v>-0.75184935650843676</c:v>
                </c:pt>
                <c:pt idx="234">
                  <c:v>-0.77674648645204214</c:v>
                </c:pt>
                <c:pt idx="235">
                  <c:v>-0.81902155957643485</c:v>
                </c:pt>
                <c:pt idx="236">
                  <c:v>-0.68564800954763583</c:v>
                </c:pt>
                <c:pt idx="237">
                  <c:v>-0.72258605629703432</c:v>
                </c:pt>
                <c:pt idx="238">
                  <c:v>-0.61002152725838132</c:v>
                </c:pt>
                <c:pt idx="239">
                  <c:v>-0.72684954486223541</c:v>
                </c:pt>
                <c:pt idx="240">
                  <c:v>-0.80761451422454589</c:v>
                </c:pt>
                <c:pt idx="241">
                  <c:v>-0.79070416837264501</c:v>
                </c:pt>
                <c:pt idx="242">
                  <c:v>-0.80842822145329341</c:v>
                </c:pt>
                <c:pt idx="243">
                  <c:v>-0.86667814755129857</c:v>
                </c:pt>
                <c:pt idx="244">
                  <c:v>-0.70277524008682146</c:v>
                </c:pt>
                <c:pt idx="245">
                  <c:v>-0.85776299730957906</c:v>
                </c:pt>
                <c:pt idx="246">
                  <c:v>-0.79456007340498735</c:v>
                </c:pt>
                <c:pt idx="247">
                  <c:v>-0.8079914221572343</c:v>
                </c:pt>
                <c:pt idx="248">
                  <c:v>-0.78564819795007157</c:v>
                </c:pt>
                <c:pt idx="249">
                  <c:v>-0.84972800815978378</c:v>
                </c:pt>
                <c:pt idx="250">
                  <c:v>-0.55733691276013997</c:v>
                </c:pt>
                <c:pt idx="251">
                  <c:v>-0.84149593954502</c:v>
                </c:pt>
                <c:pt idx="252">
                  <c:v>-0.82106094650153383</c:v>
                </c:pt>
                <c:pt idx="253">
                  <c:v>-0.48618741943010885</c:v>
                </c:pt>
                <c:pt idx="254">
                  <c:v>-0.91279943670647778</c:v>
                </c:pt>
                <c:pt idx="255">
                  <c:v>-0.83310543678812454</c:v>
                </c:pt>
                <c:pt idx="256">
                  <c:v>-0.79543310655406874</c:v>
                </c:pt>
                <c:pt idx="257">
                  <c:v>-0.82669843315793623</c:v>
                </c:pt>
                <c:pt idx="258">
                  <c:v>-0.84957997553272901</c:v>
                </c:pt>
                <c:pt idx="259">
                  <c:v>-0.85049934617595713</c:v>
                </c:pt>
                <c:pt idx="260">
                  <c:v>-0.78258544029358834</c:v>
                </c:pt>
                <c:pt idx="261">
                  <c:v>-0.88208781048897555</c:v>
                </c:pt>
                <c:pt idx="262">
                  <c:v>-0.94870913370888288</c:v>
                </c:pt>
                <c:pt idx="263">
                  <c:v>-0.91327371896782805</c:v>
                </c:pt>
                <c:pt idx="264">
                  <c:v>-0.94864239407791062</c:v>
                </c:pt>
                <c:pt idx="265">
                  <c:v>-0.94838998282657838</c:v>
                </c:pt>
                <c:pt idx="266">
                  <c:v>-0.90455721706102632</c:v>
                </c:pt>
                <c:pt idx="267">
                  <c:v>-0.94403608332585098</c:v>
                </c:pt>
                <c:pt idx="268">
                  <c:v>-0.92092322533132032</c:v>
                </c:pt>
                <c:pt idx="269">
                  <c:v>-0.98602152002513355</c:v>
                </c:pt>
                <c:pt idx="270">
                  <c:v>-0.92988455582460239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7-4560-A848-BD1D454E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48280"/>
        <c:axId val="772654840"/>
      </c:scatterChart>
      <c:valAx>
        <c:axId val="77264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54840"/>
        <c:crosses val="autoZero"/>
        <c:crossBetween val="midCat"/>
      </c:valAx>
      <c:valAx>
        <c:axId val="7726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4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</a:t>
            </a:r>
            <a:r>
              <a:rPr lang="en-US"/>
              <a:t>Relative Fequency</a:t>
            </a:r>
          </a:p>
          <a:p>
            <a:pPr>
              <a:defRPr/>
            </a:pPr>
            <a:r>
              <a:rPr lang="en-US"/>
              <a:t>with Normal and Gamma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PTS!$C$2</c:f>
              <c:strCache>
                <c:ptCount val="1"/>
                <c:pt idx="0">
                  <c:v>RelFreq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PTS!$A$3:$A$21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PTS!$C$3:$C$21</c:f>
              <c:numCache>
                <c:formatCode>0.00</c:formatCode>
                <c:ptCount val="19"/>
                <c:pt idx="0">
                  <c:v>0</c:v>
                </c:pt>
                <c:pt idx="1">
                  <c:v>3.6900369003690036E-3</c:v>
                </c:pt>
                <c:pt idx="2">
                  <c:v>3.6900369003690037E-2</c:v>
                </c:pt>
                <c:pt idx="3">
                  <c:v>0.12177121771217712</c:v>
                </c:pt>
                <c:pt idx="4">
                  <c:v>0.22140221402214022</c:v>
                </c:pt>
                <c:pt idx="5">
                  <c:v>0.15867158671586715</c:v>
                </c:pt>
                <c:pt idx="6">
                  <c:v>0.11439114391143912</c:v>
                </c:pt>
                <c:pt idx="7">
                  <c:v>0.11070110701107011</c:v>
                </c:pt>
                <c:pt idx="8">
                  <c:v>5.5350553505535055E-2</c:v>
                </c:pt>
                <c:pt idx="9">
                  <c:v>3.3210332103321034E-2</c:v>
                </c:pt>
                <c:pt idx="10">
                  <c:v>2.9520295202952029E-2</c:v>
                </c:pt>
                <c:pt idx="11">
                  <c:v>2.2140221402214021E-2</c:v>
                </c:pt>
                <c:pt idx="12">
                  <c:v>4.4280442804428041E-2</c:v>
                </c:pt>
                <c:pt idx="13">
                  <c:v>1.8450184501845018E-2</c:v>
                </c:pt>
                <c:pt idx="14">
                  <c:v>1.8450184501845018E-2</c:v>
                </c:pt>
                <c:pt idx="15">
                  <c:v>7.3800738007380072E-3</c:v>
                </c:pt>
                <c:pt idx="16">
                  <c:v>3.6900369003690036E-3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3-45CD-AB5D-2AACE754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117656"/>
        <c:axId val="330898248"/>
      </c:barChart>
      <c:lineChart>
        <c:grouping val="standard"/>
        <c:varyColors val="0"/>
        <c:ser>
          <c:idx val="1"/>
          <c:order val="1"/>
          <c:tx>
            <c:strRef>
              <c:f>PTS!$D$2</c:f>
              <c:strCache>
                <c:ptCount val="1"/>
                <c:pt idx="0">
                  <c:v>Norm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PTS!$A$3:$A$21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PTS!$D$3:$D$21</c:f>
              <c:numCache>
                <c:formatCode>0.00</c:formatCode>
                <c:ptCount val="19"/>
                <c:pt idx="0">
                  <c:v>3.3158663361189555E-2</c:v>
                </c:pt>
                <c:pt idx="1">
                  <c:v>3.2774611278509128E-2</c:v>
                </c:pt>
                <c:pt idx="2">
                  <c:v>5.3606372839132513E-2</c:v>
                </c:pt>
                <c:pt idx="3">
                  <c:v>7.873491348943909E-2</c:v>
                </c:pt>
                <c:pt idx="4">
                  <c:v>0.10384655677146398</c:v>
                </c:pt>
                <c:pt idx="5">
                  <c:v>0.12299626797144314</c:v>
                </c:pt>
                <c:pt idx="6">
                  <c:v>0.13081803858326979</c:v>
                </c:pt>
                <c:pt idx="7">
                  <c:v>0.12494517333345023</c:v>
                </c:pt>
                <c:pt idx="8">
                  <c:v>0.10716359480236659</c:v>
                </c:pt>
                <c:pt idx="9">
                  <c:v>8.2537306903208152E-2</c:v>
                </c:pt>
                <c:pt idx="10">
                  <c:v>5.7085701950863599E-2</c:v>
                </c:pt>
                <c:pt idx="11">
                  <c:v>3.5454938995278185E-2</c:v>
                </c:pt>
                <c:pt idx="12">
                  <c:v>1.9774081642943364E-2</c:v>
                </c:pt>
                <c:pt idx="13">
                  <c:v>9.9033804034361905E-3</c:v>
                </c:pt>
                <c:pt idx="14">
                  <c:v>4.4538448204861636E-3</c:v>
                </c:pt>
                <c:pt idx="15">
                  <c:v>1.7986541891417129E-3</c:v>
                </c:pt>
                <c:pt idx="16">
                  <c:v>6.5225484290776237E-4</c:v>
                </c:pt>
                <c:pt idx="17">
                  <c:v>2.12392744784351E-4</c:v>
                </c:pt>
                <c:pt idx="18">
                  <c:v>6.210264173589497E-5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3-45CD-AB5D-2AACE7546143}"/>
            </c:ext>
          </c:extLst>
        </c:ser>
        <c:ser>
          <c:idx val="2"/>
          <c:order val="2"/>
          <c:tx>
            <c:strRef>
              <c:f>PTS!$E$2</c:f>
              <c:strCache>
                <c:ptCount val="1"/>
                <c:pt idx="0">
                  <c:v>Gamma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PTS!$A$3:$A$21</c:f>
              <c:numCache>
                <c:formatCode>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</c:numCache>
            </c:numRef>
          </c:cat>
          <c:val>
            <c:numRef>
              <c:f>PTS!$E$3:$E$21</c:f>
              <c:numCache>
                <c:formatCode>0.00</c:formatCode>
                <c:ptCount val="19"/>
                <c:pt idx="0">
                  <c:v>0</c:v>
                </c:pt>
                <c:pt idx="1">
                  <c:v>1.1883789005484905E-2</c:v>
                </c:pt>
                <c:pt idx="2">
                  <c:v>6.6785332890690524E-2</c:v>
                </c:pt>
                <c:pt idx="3">
                  <c:v>0.12163289041016455</c:v>
                </c:pt>
                <c:pt idx="4">
                  <c:v>0.14797195373766908</c:v>
                </c:pt>
                <c:pt idx="5">
                  <c:v>0.14712612241851725</c:v>
                </c:pt>
                <c:pt idx="6">
                  <c:v>0.12965075653175323</c:v>
                </c:pt>
                <c:pt idx="7">
                  <c:v>0.10543748889694626</c:v>
                </c:pt>
                <c:pt idx="8">
                  <c:v>8.0976532326837325E-2</c:v>
                </c:pt>
                <c:pt idx="9">
                  <c:v>5.9581269188652475E-2</c:v>
                </c:pt>
                <c:pt idx="10">
                  <c:v>4.2403413570629711E-2</c:v>
                </c:pt>
                <c:pt idx="11">
                  <c:v>2.938568666389707E-2</c:v>
                </c:pt>
                <c:pt idx="12">
                  <c:v>1.9926167238220938E-2</c:v>
                </c:pt>
                <c:pt idx="13">
                  <c:v>1.3269196595262045E-2</c:v>
                </c:pt>
                <c:pt idx="14">
                  <c:v>8.7018724407986747E-3</c:v>
                </c:pt>
                <c:pt idx="15">
                  <c:v>5.6322427093619121E-3</c:v>
                </c:pt>
                <c:pt idx="16">
                  <c:v>3.6042318582811816E-3</c:v>
                </c:pt>
                <c:pt idx="17">
                  <c:v>2.283629586993019E-3</c:v>
                </c:pt>
                <c:pt idx="18">
                  <c:v>1.434265546258251E-3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3-45CD-AB5D-2AACE7546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17656"/>
        <c:axId val="330898248"/>
      </c:lineChart>
      <c:catAx>
        <c:axId val="330117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8248"/>
        <c:crosses val="autoZero"/>
        <c:auto val="1"/>
        <c:lblAlgn val="ctr"/>
        <c:lblOffset val="100"/>
        <c:noMultiLvlLbl val="0"/>
      </c:catAx>
      <c:valAx>
        <c:axId val="3308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AST</a:t>
            </a:r>
            <a:r>
              <a:rPr lang="en-US" baseline="0"/>
              <a:t> </a:t>
            </a:r>
            <a:r>
              <a:rPr lang="en-US"/>
              <a:t>Relative Fequency</a:t>
            </a:r>
          </a:p>
          <a:p>
            <a:pPr>
              <a:defRPr/>
            </a:pPr>
            <a:r>
              <a:rPr lang="en-US"/>
              <a:t>with Normal and Gamma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AST!$C$2</c:f>
              <c:strCache>
                <c:ptCount val="1"/>
                <c:pt idx="0">
                  <c:v>RelFreq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AST!$A$3:$A$21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AST!$C$3:$C$21</c:f>
              <c:numCache>
                <c:formatCode>0.00</c:formatCode>
                <c:ptCount val="19"/>
                <c:pt idx="0">
                  <c:v>0</c:v>
                </c:pt>
                <c:pt idx="1">
                  <c:v>0.24723247232472326</c:v>
                </c:pt>
                <c:pt idx="2">
                  <c:v>0.33579335793357934</c:v>
                </c:pt>
                <c:pt idx="3">
                  <c:v>0.16974169741697417</c:v>
                </c:pt>
                <c:pt idx="4">
                  <c:v>7.7490774907749083E-2</c:v>
                </c:pt>
                <c:pt idx="5">
                  <c:v>5.9040590405904057E-2</c:v>
                </c:pt>
                <c:pt idx="6">
                  <c:v>4.797047970479705E-2</c:v>
                </c:pt>
                <c:pt idx="7">
                  <c:v>3.3210332103321034E-2</c:v>
                </c:pt>
                <c:pt idx="8">
                  <c:v>7.3800738007380072E-3</c:v>
                </c:pt>
                <c:pt idx="9">
                  <c:v>3.6900369003690036E-3</c:v>
                </c:pt>
                <c:pt idx="10">
                  <c:v>7.3800738007380072E-3</c:v>
                </c:pt>
                <c:pt idx="11">
                  <c:v>7.3800738007380072E-3</c:v>
                </c:pt>
                <c:pt idx="12">
                  <c:v>3.6900369003690036E-3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1-4C3A-A4CA-D26D1ECE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117656"/>
        <c:axId val="330898248"/>
      </c:barChart>
      <c:lineChart>
        <c:grouping val="standard"/>
        <c:varyColors val="0"/>
        <c:ser>
          <c:idx val="1"/>
          <c:order val="1"/>
          <c:tx>
            <c:strRef>
              <c:f>AST!$D$2</c:f>
              <c:strCache>
                <c:ptCount val="1"/>
                <c:pt idx="0">
                  <c:v>Norm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AST!$A$3:$A$21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AST!$D$3:$D$21</c:f>
              <c:numCache>
                <c:formatCode>0.00</c:formatCode>
                <c:ptCount val="19"/>
                <c:pt idx="0">
                  <c:v>0.11171464935028595</c:v>
                </c:pt>
                <c:pt idx="1">
                  <c:v>0.12635862139906612</c:v>
                </c:pt>
                <c:pt idx="2">
                  <c:v>0.17970981720315343</c:v>
                </c:pt>
                <c:pt idx="3">
                  <c:v>0.19912783149775171</c:v>
                </c:pt>
                <c:pt idx="4">
                  <c:v>0.17190617309015765</c:v>
                </c:pt>
                <c:pt idx="5">
                  <c:v>0.11562229461045781</c:v>
                </c:pt>
                <c:pt idx="6">
                  <c:v>6.0584143195825946E-2</c:v>
                </c:pt>
                <c:pt idx="7">
                  <c:v>2.4728991757011376E-2</c:v>
                </c:pt>
                <c:pt idx="8">
                  <c:v>7.8620150117661991E-3</c:v>
                </c:pt>
                <c:pt idx="9">
                  <c:v>1.9466142537610809E-3</c:v>
                </c:pt>
                <c:pt idx="10">
                  <c:v>3.7529542646697056E-4</c:v>
                </c:pt>
                <c:pt idx="11">
                  <c:v>5.632935199773037E-5</c:v>
                </c:pt>
                <c:pt idx="12">
                  <c:v>6.5808038653969447E-6</c:v>
                </c:pt>
                <c:pt idx="13">
                  <c:v>5.9829597753857655E-7</c:v>
                </c:pt>
                <c:pt idx="14">
                  <c:v>4.2320787874139398E-8</c:v>
                </c:pt>
                <c:pt idx="15">
                  <c:v>2.3286189643201283E-9</c:v>
                </c:pt>
                <c:pt idx="16">
                  <c:v>9.9645292017669362E-11</c:v>
                </c:pt>
                <c:pt idx="17">
                  <c:v>3.315459018438105E-12</c:v>
                </c:pt>
                <c:pt idx="18">
                  <c:v>8.5709217501062085E-14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1-4C3A-A4CA-D26D1ECE22AA}"/>
            </c:ext>
          </c:extLst>
        </c:ser>
        <c:ser>
          <c:idx val="2"/>
          <c:order val="2"/>
          <c:tx>
            <c:strRef>
              <c:f>AST!$E$2</c:f>
              <c:strCache>
                <c:ptCount val="1"/>
                <c:pt idx="0">
                  <c:v>Gamma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AST!$A$3:$A$21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AST!$E$3:$E$21</c:f>
              <c:numCache>
                <c:formatCode>0.00</c:formatCode>
                <c:ptCount val="19"/>
                <c:pt idx="0">
                  <c:v>0</c:v>
                </c:pt>
                <c:pt idx="1">
                  <c:v>0.25995896776058125</c:v>
                </c:pt>
                <c:pt idx="2">
                  <c:v>0.26386738527467679</c:v>
                </c:pt>
                <c:pt idx="3">
                  <c:v>0.18436798070797722</c:v>
                </c:pt>
                <c:pt idx="4">
                  <c:v>0.11769880436553815</c:v>
                </c:pt>
                <c:pt idx="5">
                  <c:v>7.1986842511107985E-2</c:v>
                </c:pt>
                <c:pt idx="6">
                  <c:v>4.2934273746262352E-2</c:v>
                </c:pt>
                <c:pt idx="7">
                  <c:v>2.5185401411461417E-2</c:v>
                </c:pt>
                <c:pt idx="8">
                  <c:v>1.460094332412476E-2</c:v>
                </c:pt>
                <c:pt idx="9">
                  <c:v>8.3906494341809967E-3</c:v>
                </c:pt>
                <c:pt idx="10">
                  <c:v>4.7890634248368702E-3</c:v>
                </c:pt>
                <c:pt idx="11">
                  <c:v>2.7185884155567219E-3</c:v>
                </c:pt>
                <c:pt idx="12">
                  <c:v>1.5364101971941935E-3</c:v>
                </c:pt>
                <c:pt idx="13">
                  <c:v>8.6509854002891906E-4</c:v>
                </c:pt>
                <c:pt idx="14">
                  <c:v>4.8558717493796255E-4</c:v>
                </c:pt>
                <c:pt idx="15">
                  <c:v>2.7183602254765571E-4</c:v>
                </c:pt>
                <c:pt idx="16">
                  <c:v>1.5182409361869098E-4</c:v>
                </c:pt>
                <c:pt idx="17">
                  <c:v>8.4624213095185752E-5</c:v>
                </c:pt>
                <c:pt idx="18">
                  <c:v>4.7083940373893185E-5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1-4C3A-A4CA-D26D1ECE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17656"/>
        <c:axId val="330898248"/>
      </c:lineChart>
      <c:catAx>
        <c:axId val="330117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8248"/>
        <c:crosses val="autoZero"/>
        <c:auto val="1"/>
        <c:lblAlgn val="ctr"/>
        <c:lblOffset val="100"/>
        <c:noMultiLvlLbl val="0"/>
      </c:catAx>
      <c:valAx>
        <c:axId val="3308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</a:t>
            </a:r>
            <a:r>
              <a:rPr lang="en-US"/>
              <a:t>Relative Fequency</a:t>
            </a:r>
          </a:p>
          <a:p>
            <a:pPr>
              <a:defRPr/>
            </a:pPr>
            <a:r>
              <a:rPr lang="en-US"/>
              <a:t>with Normal and Gamma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STL!$C$2</c:f>
              <c:strCache>
                <c:ptCount val="1"/>
                <c:pt idx="0">
                  <c:v>RelFreq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STL!$A$3:$A$21</c:f>
              <c:numCache>
                <c:formatCode>0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</c:numCache>
            </c:numRef>
          </c:cat>
          <c:val>
            <c:numRef>
              <c:f>STL!$C$3:$C$21</c:f>
              <c:numCache>
                <c:formatCode>0.00</c:formatCode>
                <c:ptCount val="19"/>
                <c:pt idx="0">
                  <c:v>0</c:v>
                </c:pt>
                <c:pt idx="1">
                  <c:v>1.8450184501845018E-2</c:v>
                </c:pt>
                <c:pt idx="2">
                  <c:v>0.2767527675276753</c:v>
                </c:pt>
                <c:pt idx="3">
                  <c:v>0.24723247232472326</c:v>
                </c:pt>
                <c:pt idx="4">
                  <c:v>0.20664206642066421</c:v>
                </c:pt>
                <c:pt idx="5">
                  <c:v>0.12177121771217712</c:v>
                </c:pt>
                <c:pt idx="6">
                  <c:v>7.0110701107011064E-2</c:v>
                </c:pt>
                <c:pt idx="7">
                  <c:v>2.9520295202952029E-2</c:v>
                </c:pt>
                <c:pt idx="8">
                  <c:v>2.9520295202952029E-2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5-4B3E-B789-AF76E1EB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117656"/>
        <c:axId val="330898248"/>
      </c:barChart>
      <c:lineChart>
        <c:grouping val="standard"/>
        <c:varyColors val="0"/>
        <c:ser>
          <c:idx val="1"/>
          <c:order val="1"/>
          <c:tx>
            <c:strRef>
              <c:f>STL!$D$2</c:f>
              <c:strCache>
                <c:ptCount val="1"/>
                <c:pt idx="0">
                  <c:v>Norm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STL!$A$3:$A$21</c:f>
              <c:numCache>
                <c:formatCode>0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</c:numCache>
            </c:numRef>
          </c:cat>
          <c:val>
            <c:numRef>
              <c:f>STL!$D$3:$D$21</c:f>
              <c:numCache>
                <c:formatCode>0.00</c:formatCode>
                <c:ptCount val="19"/>
                <c:pt idx="0">
                  <c:v>1.9349351069952229E-2</c:v>
                </c:pt>
                <c:pt idx="1">
                  <c:v>5.8089621963278465E-2</c:v>
                </c:pt>
                <c:pt idx="2">
                  <c:v>0.14094997710797161</c:v>
                </c:pt>
                <c:pt idx="3">
                  <c:v>0.22879458200128111</c:v>
                </c:pt>
                <c:pt idx="4">
                  <c:v>0.24852068627484769</c:v>
                </c:pt>
                <c:pt idx="5">
                  <c:v>0.180649442593801</c:v>
                </c:pt>
                <c:pt idx="6">
                  <c:v>8.785912788570982E-2</c:v>
                </c:pt>
                <c:pt idx="7">
                  <c:v>2.8578290537216833E-2</c:v>
                </c:pt>
                <c:pt idx="8">
                  <c:v>6.2133358043610087E-3</c:v>
                </c:pt>
                <c:pt idx="9">
                  <c:v>9.022522439657843E-4</c:v>
                </c:pt>
                <c:pt idx="10">
                  <c:v>8.7433227553779247E-5</c:v>
                </c:pt>
                <c:pt idx="11">
                  <c:v>5.649067698065835E-6</c:v>
                </c:pt>
                <c:pt idx="12">
                  <c:v>2.4312435698004009E-7</c:v>
                </c:pt>
                <c:pt idx="13">
                  <c:v>6.9636852950694106E-9</c:v>
                </c:pt>
                <c:pt idx="14">
                  <c:v>1.3262790865553598E-10</c:v>
                </c:pt>
                <c:pt idx="15">
                  <c:v>1.6782131240233866E-12</c:v>
                </c:pt>
                <c:pt idx="16">
                  <c:v>1.4099832412739488E-14</c:v>
                </c:pt>
                <c:pt idx="17">
                  <c:v>1.1102230246251565E-16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5-4B3E-B789-AF76E1EBC6CE}"/>
            </c:ext>
          </c:extLst>
        </c:ser>
        <c:ser>
          <c:idx val="2"/>
          <c:order val="2"/>
          <c:tx>
            <c:strRef>
              <c:f>STL!$E$2</c:f>
              <c:strCache>
                <c:ptCount val="1"/>
                <c:pt idx="0">
                  <c:v>Gamma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STL!$A$3:$A$21</c:f>
              <c:numCache>
                <c:formatCode>0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</c:numCache>
            </c:numRef>
          </c:cat>
          <c:val>
            <c:numRef>
              <c:f>STL!$E$3:$E$21</c:f>
              <c:numCache>
                <c:formatCode>0.00</c:formatCode>
                <c:ptCount val="19"/>
                <c:pt idx="0">
                  <c:v>0</c:v>
                </c:pt>
                <c:pt idx="1">
                  <c:v>3.2490890925644701E-2</c:v>
                </c:pt>
                <c:pt idx="2">
                  <c:v>0.1981208837677457</c:v>
                </c:pt>
                <c:pt idx="3">
                  <c:v>0.28022177029189083</c:v>
                </c:pt>
                <c:pt idx="4">
                  <c:v>0.22614156640471605</c:v>
                </c:pt>
                <c:pt idx="5">
                  <c:v>0.1375342055272355</c:v>
                </c:pt>
                <c:pt idx="6">
                  <c:v>7.0619721393436974E-2</c:v>
                </c:pt>
                <c:pt idx="7">
                  <c:v>3.2404673078885837E-2</c:v>
                </c:pt>
                <c:pt idx="8">
                  <c:v>1.3725270549739266E-2</c:v>
                </c:pt>
                <c:pt idx="9">
                  <c:v>5.4755639370124287E-3</c:v>
                </c:pt>
                <c:pt idx="10">
                  <c:v>2.0852412365449657E-3</c:v>
                </c:pt>
                <c:pt idx="11">
                  <c:v>7.6519133917951621E-4</c:v>
                </c:pt>
                <c:pt idx="12">
                  <c:v>2.7240873832889978E-4</c:v>
                </c:pt>
                <c:pt idx="13">
                  <c:v>9.4562321681923578E-5</c:v>
                </c:pt>
                <c:pt idx="14">
                  <c:v>3.2133461849159772E-5</c:v>
                </c:pt>
                <c:pt idx="15">
                  <c:v>1.0721854670325826E-5</c:v>
                </c:pt>
                <c:pt idx="16">
                  <c:v>3.5214252793736023E-6</c:v>
                </c:pt>
                <c:pt idx="17">
                  <c:v>1.1406856746942751E-6</c:v>
                </c:pt>
                <c:pt idx="18">
                  <c:v>3.6502467715138209E-7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5-4B3E-B789-AF76E1EB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17656"/>
        <c:axId val="330898248"/>
      </c:lineChart>
      <c:catAx>
        <c:axId val="330117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8248"/>
        <c:crosses val="autoZero"/>
        <c:auto val="1"/>
        <c:lblAlgn val="ctr"/>
        <c:lblOffset val="100"/>
        <c:noMultiLvlLbl val="0"/>
      </c:catAx>
      <c:valAx>
        <c:axId val="3308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</a:t>
            </a:r>
            <a:r>
              <a:rPr lang="en-US"/>
              <a:t>Relative Fequency</a:t>
            </a:r>
          </a:p>
          <a:p>
            <a:pPr>
              <a:defRPr/>
            </a:pPr>
            <a:r>
              <a:rPr lang="en-US"/>
              <a:t>with Normal and Gamma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BLK!$C$2</c:f>
              <c:strCache>
                <c:ptCount val="1"/>
                <c:pt idx="0">
                  <c:v>RelFreq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BLK!$A$3:$A$21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BLK!$C$3:$C$21</c:f>
              <c:numCache>
                <c:formatCode>0.00</c:formatCode>
                <c:ptCount val="19"/>
                <c:pt idx="0">
                  <c:v>2.2140221402214021E-2</c:v>
                </c:pt>
                <c:pt idx="1">
                  <c:v>0.86715867158671589</c:v>
                </c:pt>
                <c:pt idx="2">
                  <c:v>9.5940959409594101E-2</c:v>
                </c:pt>
                <c:pt idx="3">
                  <c:v>1.4760147601476014E-2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6-4199-8EF4-A93984EA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117656"/>
        <c:axId val="330898248"/>
      </c:barChart>
      <c:lineChart>
        <c:grouping val="standard"/>
        <c:varyColors val="0"/>
        <c:ser>
          <c:idx val="1"/>
          <c:order val="1"/>
          <c:tx>
            <c:strRef>
              <c:f>BLK!$D$2</c:f>
              <c:strCache>
                <c:ptCount val="1"/>
                <c:pt idx="0">
                  <c:v>Norm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BLK!$A$3:$A$21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BLK!$D$3:$D$21</c:f>
              <c:numCache>
                <c:formatCode>0.00</c:formatCode>
                <c:ptCount val="19"/>
                <c:pt idx="0">
                  <c:v>0.12763538007823991</c:v>
                </c:pt>
                <c:pt idx="1">
                  <c:v>0.75861970657056033</c:v>
                </c:pt>
                <c:pt idx="2">
                  <c:v>0.11355327634975121</c:v>
                </c:pt>
                <c:pt idx="3">
                  <c:v>1.9163513744735461E-4</c:v>
                </c:pt>
                <c:pt idx="4">
                  <c:v>1.8640010646109317E-9</c:v>
                </c:pt>
                <c:pt idx="5">
                  <c:v>1.1102230246251565E-16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6-4199-8EF4-A93984EA060D}"/>
            </c:ext>
          </c:extLst>
        </c:ser>
        <c:ser>
          <c:idx val="2"/>
          <c:order val="2"/>
          <c:tx>
            <c:strRef>
              <c:f>BLK!$E$2</c:f>
              <c:strCache>
                <c:ptCount val="1"/>
                <c:pt idx="0">
                  <c:v>Gamma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BLK!$A$3:$A$21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BLK!$E$3:$E$21</c:f>
              <c:numCache>
                <c:formatCode>0.00</c:formatCode>
                <c:ptCount val="19"/>
                <c:pt idx="0">
                  <c:v>0</c:v>
                </c:pt>
                <c:pt idx="1">
                  <c:v>0.88742191782483426</c:v>
                </c:pt>
                <c:pt idx="2">
                  <c:v>0.10335762304230445</c:v>
                </c:pt>
                <c:pt idx="3">
                  <c:v>8.5095820771365904E-3</c:v>
                </c:pt>
                <c:pt idx="4">
                  <c:v>6.5756695578356172E-4</c:v>
                </c:pt>
                <c:pt idx="5">
                  <c:v>4.9375778298110795E-5</c:v>
                </c:pt>
                <c:pt idx="6">
                  <c:v>3.6469881434797458E-6</c:v>
                </c:pt>
                <c:pt idx="7">
                  <c:v>2.6650309992160004E-7</c:v>
                </c:pt>
                <c:pt idx="8">
                  <c:v>1.9328552647301933E-8</c:v>
                </c:pt>
                <c:pt idx="9">
                  <c:v>1.3940238963172646E-9</c:v>
                </c:pt>
                <c:pt idx="10">
                  <c:v>1.0010814399663559E-10</c:v>
                </c:pt>
                <c:pt idx="11">
                  <c:v>7.1644912225110602E-12</c:v>
                </c:pt>
                <c:pt idx="12">
                  <c:v>5.1125770283988459E-13</c:v>
                </c:pt>
                <c:pt idx="13">
                  <c:v>3.6415315207705135E-14</c:v>
                </c:pt>
                <c:pt idx="14">
                  <c:v>2.55351295663786E-15</c:v>
                </c:pt>
                <c:pt idx="15">
                  <c:v>2.2204460492503131E-16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6-4199-8EF4-A93984EA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17656"/>
        <c:axId val="330898248"/>
      </c:lineChart>
      <c:catAx>
        <c:axId val="330117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8248"/>
        <c:crosses val="autoZero"/>
        <c:auto val="1"/>
        <c:lblAlgn val="ctr"/>
        <c:lblOffset val="100"/>
        <c:noMultiLvlLbl val="0"/>
      </c:catAx>
      <c:valAx>
        <c:axId val="3308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PTS</a:t>
            </a:r>
            <a:r>
              <a:rPr lang="en-US" baseline="0"/>
              <a:t> </a:t>
            </a:r>
            <a:r>
              <a:rPr lang="en-US"/>
              <a:t>Relative Fequency</a:t>
            </a:r>
          </a:p>
          <a:p>
            <a:pPr>
              <a:defRPr/>
            </a:pPr>
            <a:r>
              <a:rPr lang="en-US"/>
              <a:t>with Normal and Gamma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REB!$C$2</c:f>
              <c:strCache>
                <c:ptCount val="1"/>
                <c:pt idx="0">
                  <c:v>RelFreq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REB!$A$3:$A$21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REB!$C$3:$C$21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9.9630996309963096E-2</c:v>
                </c:pt>
                <c:pt idx="3">
                  <c:v>0.22878228782287824</c:v>
                </c:pt>
                <c:pt idx="4">
                  <c:v>0.21771217712177121</c:v>
                </c:pt>
                <c:pt idx="5">
                  <c:v>0.12546125461254612</c:v>
                </c:pt>
                <c:pt idx="6">
                  <c:v>0.1070110701107011</c:v>
                </c:pt>
                <c:pt idx="7">
                  <c:v>8.4870848708487087E-2</c:v>
                </c:pt>
                <c:pt idx="8">
                  <c:v>5.1660516605166053E-2</c:v>
                </c:pt>
                <c:pt idx="9">
                  <c:v>2.9520295202952029E-2</c:v>
                </c:pt>
                <c:pt idx="10">
                  <c:v>1.107011070110701E-2</c:v>
                </c:pt>
                <c:pt idx="11">
                  <c:v>1.4760147601476014E-2</c:v>
                </c:pt>
                <c:pt idx="12">
                  <c:v>7.3800738007380072E-3</c:v>
                </c:pt>
                <c:pt idx="13">
                  <c:v>1.107011070110701E-2</c:v>
                </c:pt>
                <c:pt idx="14">
                  <c:v>7.3800738007380072E-3</c:v>
                </c:pt>
                <c:pt idx="15">
                  <c:v>3.6900369003690036E-3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2-4B82-A2CA-BA938561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117656"/>
        <c:axId val="330898248"/>
      </c:barChart>
      <c:lineChart>
        <c:grouping val="standard"/>
        <c:varyColors val="0"/>
        <c:ser>
          <c:idx val="1"/>
          <c:order val="1"/>
          <c:tx>
            <c:strRef>
              <c:f>REB!$D$2</c:f>
              <c:strCache>
                <c:ptCount val="1"/>
                <c:pt idx="0">
                  <c:v>Norm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REB!$A$3:$A$21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REB!$D$3:$D$21</c:f>
              <c:numCache>
                <c:formatCode>0.00</c:formatCode>
                <c:ptCount val="19"/>
                <c:pt idx="0">
                  <c:v>3.6201832600620112E-2</c:v>
                </c:pt>
                <c:pt idx="1">
                  <c:v>4.5013947328987572E-2</c:v>
                </c:pt>
                <c:pt idx="2">
                  <c:v>7.8091536963070501E-2</c:v>
                </c:pt>
                <c:pt idx="3">
                  <c:v>0.1157202678052599</c:v>
                </c:pt>
                <c:pt idx="4">
                  <c:v>0.14647691467136836</c:v>
                </c:pt>
                <c:pt idx="5">
                  <c:v>0.15837501842243018</c:v>
                </c:pt>
                <c:pt idx="6">
                  <c:v>0.14627262703727051</c:v>
                </c:pt>
                <c:pt idx="7">
                  <c:v>0.11539770321543896</c:v>
                </c:pt>
                <c:pt idx="8">
                  <c:v>7.7765240970433358E-2</c:v>
                </c:pt>
                <c:pt idx="9">
                  <c:v>4.4763331995289701E-2</c:v>
                </c:pt>
                <c:pt idx="10">
                  <c:v>2.2008979186586952E-2</c:v>
                </c:pt>
                <c:pt idx="11">
                  <c:v>9.24289429604086E-3</c:v>
                </c:pt>
                <c:pt idx="12">
                  <c:v>3.3153903189756528E-3</c:v>
                </c:pt>
                <c:pt idx="13">
                  <c:v>1.0157014760683314E-3</c:v>
                </c:pt>
                <c:pt idx="14">
                  <c:v>2.6575820958629759E-4</c:v>
                </c:pt>
                <c:pt idx="15">
                  <c:v>5.9385359639230195E-5</c:v>
                </c:pt>
                <c:pt idx="16">
                  <c:v>1.1332500087557484E-5</c:v>
                </c:pt>
                <c:pt idx="17">
                  <c:v>1.8467413082090545E-6</c:v>
                </c:pt>
                <c:pt idx="18">
                  <c:v>2.5698024208598014E-7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2-4B82-A2CA-BA938561783B}"/>
            </c:ext>
          </c:extLst>
        </c:ser>
        <c:ser>
          <c:idx val="2"/>
          <c:order val="2"/>
          <c:tx>
            <c:strRef>
              <c:f>REB!$E$2</c:f>
              <c:strCache>
                <c:ptCount val="1"/>
                <c:pt idx="0">
                  <c:v>Gamma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REB!$A$3:$A$21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REB!$E$3:$E$21</c:f>
              <c:numCache>
                <c:formatCode>0.00</c:formatCode>
                <c:ptCount val="19"/>
                <c:pt idx="0">
                  <c:v>0</c:v>
                </c:pt>
                <c:pt idx="1">
                  <c:v>2.4891009571674182E-2</c:v>
                </c:pt>
                <c:pt idx="2">
                  <c:v>0.11388607402682684</c:v>
                </c:pt>
                <c:pt idx="3">
                  <c:v>0.17378434655403893</c:v>
                </c:pt>
                <c:pt idx="4">
                  <c:v>0.18048685715455748</c:v>
                </c:pt>
                <c:pt idx="5">
                  <c:v>0.15482993999137812</c:v>
                </c:pt>
                <c:pt idx="6">
                  <c:v>0.11850071039834376</c:v>
                </c:pt>
                <c:pt idx="7">
                  <c:v>8.4078842957483246E-2</c:v>
                </c:pt>
                <c:pt idx="8">
                  <c:v>5.6522204939792875E-2</c:v>
                </c:pt>
                <c:pt idx="9">
                  <c:v>3.6493384390327455E-2</c:v>
                </c:pt>
                <c:pt idx="10">
                  <c:v>2.2834519932507513E-2</c:v>
                </c:pt>
                <c:pt idx="11">
                  <c:v>1.3934467925069138E-2</c:v>
                </c:pt>
                <c:pt idx="12">
                  <c:v>8.3310062541893659E-3</c:v>
                </c:pt>
                <c:pt idx="13">
                  <c:v>4.8966805242427469E-3</c:v>
                </c:pt>
                <c:pt idx="14">
                  <c:v>2.8369197032018789E-3</c:v>
                </c:pt>
                <c:pt idx="15">
                  <c:v>1.6234203228877586E-3</c:v>
                </c:pt>
                <c:pt idx="16">
                  <c:v>9.1911759940277449E-4</c:v>
                </c:pt>
                <c:pt idx="17">
                  <c:v>5.1552516453334807E-4</c:v>
                </c:pt>
                <c:pt idx="18">
                  <c:v>2.8677859043890752E-4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2-4B82-A2CA-BA9385617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117656"/>
        <c:axId val="330898248"/>
      </c:lineChart>
      <c:catAx>
        <c:axId val="330117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8248"/>
        <c:crosses val="autoZero"/>
        <c:auto val="1"/>
        <c:lblAlgn val="ctr"/>
        <c:lblOffset val="100"/>
        <c:noMultiLvlLbl val="0"/>
      </c:catAx>
      <c:valAx>
        <c:axId val="3308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114300</xdr:rowOff>
    </xdr:from>
    <xdr:to>
      <xdr:col>23</xdr:col>
      <xdr:colOff>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5C207-9B55-423B-8D33-DF1381C2D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23</xdr:col>
      <xdr:colOff>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A8B60C-65A2-4BF5-93D8-0795A4E7C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3CC0F-1B17-4DD6-840B-0B8DCD1E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523FCC-6D45-4450-BCC4-6B24CCABFB90}"/>
            </a:ext>
          </a:extLst>
        </xdr:cNvPr>
        <xdr:cNvSpPr txBox="1"/>
      </xdr:nvSpPr>
      <xdr:spPr>
        <a:xfrm>
          <a:off x="3251200" y="2413000"/>
          <a:ext cx="1219200" cy="11557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Gamma</a:t>
          </a:r>
          <a:r>
            <a:rPr lang="en-US" sz="1100" b="1" i="1" baseline="0"/>
            <a:t> Distribution</a:t>
          </a:r>
        </a:p>
        <a:p>
          <a:endParaRPr lang="en-US" sz="1100" baseline="0"/>
        </a:p>
        <a:p>
          <a:r>
            <a:rPr lang="en-US" sz="1100" baseline="0"/>
            <a:t>X ~ Gamma (a, b)</a:t>
          </a:r>
        </a:p>
        <a:p>
          <a:r>
            <a:rPr lang="en-US" sz="1100" baseline="0"/>
            <a:t>E [X]     = a / b</a:t>
          </a:r>
        </a:p>
        <a:p>
          <a:r>
            <a:rPr lang="en-US" sz="1100" baseline="0"/>
            <a:t>Var [X] = a / b^2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06B54-343C-4454-A678-B9BFEEB72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8B296BA-B438-4B28-AB43-90D56DF49CDC}"/>
            </a:ext>
          </a:extLst>
        </xdr:cNvPr>
        <xdr:cNvSpPr txBox="1"/>
      </xdr:nvSpPr>
      <xdr:spPr>
        <a:xfrm>
          <a:off x="3251200" y="2413000"/>
          <a:ext cx="1219200" cy="11557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Gamma</a:t>
          </a:r>
          <a:r>
            <a:rPr lang="en-US" sz="1100" b="1" i="1" baseline="0"/>
            <a:t> Distribution</a:t>
          </a:r>
        </a:p>
        <a:p>
          <a:endParaRPr lang="en-US" sz="1100" baseline="0"/>
        </a:p>
        <a:p>
          <a:r>
            <a:rPr lang="en-US" sz="1100" baseline="0"/>
            <a:t>X ~ Gamma (a, b)</a:t>
          </a:r>
        </a:p>
        <a:p>
          <a:r>
            <a:rPr lang="en-US" sz="1100" baseline="0"/>
            <a:t>E [X]     = a / b</a:t>
          </a:r>
        </a:p>
        <a:p>
          <a:r>
            <a:rPr lang="en-US" sz="1100" baseline="0"/>
            <a:t>Var [X] = a / b^2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CA426-B921-44F3-AA0A-82EE738B5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A1A8233-FE9C-4320-9E70-F236FE2D1EEC}"/>
            </a:ext>
          </a:extLst>
        </xdr:cNvPr>
        <xdr:cNvSpPr txBox="1"/>
      </xdr:nvSpPr>
      <xdr:spPr>
        <a:xfrm>
          <a:off x="3251200" y="2413000"/>
          <a:ext cx="1219200" cy="11557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Gamma</a:t>
          </a:r>
          <a:r>
            <a:rPr lang="en-US" sz="1100" b="1" i="1" baseline="0"/>
            <a:t> Distribution</a:t>
          </a:r>
        </a:p>
        <a:p>
          <a:endParaRPr lang="en-US" sz="1100" baseline="0"/>
        </a:p>
        <a:p>
          <a:r>
            <a:rPr lang="en-US" sz="1100" baseline="0"/>
            <a:t>X ~ Gamma (a, b)</a:t>
          </a:r>
        </a:p>
        <a:p>
          <a:r>
            <a:rPr lang="en-US" sz="1100" baseline="0"/>
            <a:t>E [X]     = a / b</a:t>
          </a:r>
        </a:p>
        <a:p>
          <a:r>
            <a:rPr lang="en-US" sz="1100" baseline="0"/>
            <a:t>Var [X] = a / b^2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49265-E06A-467E-8E3C-5DCA1E519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676059-204B-4B0F-9854-02EE5777A83E}"/>
            </a:ext>
          </a:extLst>
        </xdr:cNvPr>
        <xdr:cNvSpPr txBox="1"/>
      </xdr:nvSpPr>
      <xdr:spPr>
        <a:xfrm>
          <a:off x="3251200" y="2413000"/>
          <a:ext cx="1219200" cy="11557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Gamma</a:t>
          </a:r>
          <a:r>
            <a:rPr lang="en-US" sz="1100" b="1" i="1" baseline="0"/>
            <a:t> Distribution</a:t>
          </a:r>
        </a:p>
        <a:p>
          <a:endParaRPr lang="en-US" sz="1100" baseline="0"/>
        </a:p>
        <a:p>
          <a:r>
            <a:rPr lang="en-US" sz="1100" baseline="0"/>
            <a:t>X ~ Gamma (a, b)</a:t>
          </a:r>
        </a:p>
        <a:p>
          <a:r>
            <a:rPr lang="en-US" sz="1100" baseline="0"/>
            <a:t>E [X]     = a / b</a:t>
          </a:r>
        </a:p>
        <a:p>
          <a:r>
            <a:rPr lang="en-US" sz="1100" baseline="0"/>
            <a:t>Var [X] = a / b^2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20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9004E-3234-4B67-9DA1-4E5D848F5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F785A-BB76-4AB2-A929-CADBD8007740}"/>
            </a:ext>
          </a:extLst>
        </xdr:cNvPr>
        <xdr:cNvSpPr txBox="1"/>
      </xdr:nvSpPr>
      <xdr:spPr>
        <a:xfrm>
          <a:off x="3251200" y="2413000"/>
          <a:ext cx="1219200" cy="11557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Gamma</a:t>
          </a:r>
          <a:r>
            <a:rPr lang="en-US" sz="1100" b="1" i="1" baseline="0"/>
            <a:t> Distribution</a:t>
          </a:r>
        </a:p>
        <a:p>
          <a:endParaRPr lang="en-US" sz="1100" baseline="0"/>
        </a:p>
        <a:p>
          <a:r>
            <a:rPr lang="en-US" sz="1100" baseline="0"/>
            <a:t>X ~ Gamma (a, b)</a:t>
          </a:r>
        </a:p>
        <a:p>
          <a:r>
            <a:rPr lang="en-US" sz="1100" baseline="0"/>
            <a:t>E [X]     = a / b</a:t>
          </a:r>
        </a:p>
        <a:p>
          <a:r>
            <a:rPr lang="en-US" sz="1100" baseline="0"/>
            <a:t>Var [X] = a / b^2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NBAData" displayName="NBAData" ref="B1:V272" totalsRowShown="0" headerRowDxfId="85" dataDxfId="84">
  <autoFilter ref="B1:V27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sortState ref="B2:V272">
    <sortCondition descending="1" ref="H1:H272"/>
  </sortState>
  <tableColumns count="21">
    <tableColumn id="2" name="PLAYER" dataDxfId="83"/>
    <tableColumn id="3" name="GP" dataDxfId="82"/>
    <tableColumn id="4" name="MIN" dataDxfId="81"/>
    <tableColumn id="5" name="PTS" dataDxfId="80"/>
    <tableColumn id="6" name="FGM" dataDxfId="79"/>
    <tableColumn id="7" name="FGA" dataDxfId="78"/>
    <tableColumn id="8" name="FG%" dataDxfId="77"/>
    <tableColumn id="9" name="3PM" dataDxfId="76"/>
    <tableColumn id="10" name="3PA" dataDxfId="75"/>
    <tableColumn id="11" name="3P%" dataDxfId="74"/>
    <tableColumn id="12" name="FTM" dataDxfId="73"/>
    <tableColumn id="13" name="FTA" dataDxfId="72"/>
    <tableColumn id="14" name="FT%" dataDxfId="71"/>
    <tableColumn id="15" name="OREB" dataDxfId="70"/>
    <tableColumn id="16" name="DREB" dataDxfId="69"/>
    <tableColumn id="17" name="REB" dataDxfId="68"/>
    <tableColumn id="18" name="AST" dataDxfId="67"/>
    <tableColumn id="19" name="STL" dataDxfId="66"/>
    <tableColumn id="20" name="BLK" dataDxfId="65"/>
    <tableColumn id="21" name="TOV" dataDxfId="64"/>
    <tableColumn id="22" name="EFF" dataDxfId="6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FiveStats" displayName="FiveStats" ref="B4:M275" totalsRowShown="0" headerRowDxfId="62" dataDxfId="61">
  <autoFilter ref="B4:M2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ref="B5:M275">
    <sortCondition descending="1" ref="M4:M275"/>
  </sortState>
  <tableColumns count="12">
    <tableColumn id="1" name="Player" dataDxfId="60"/>
    <tableColumn id="2" name="Points" dataDxfId="59">
      <calculatedColumnFormula>VLOOKUP($B5,NBAData[#All],4,FALSE)</calculatedColumnFormula>
    </tableColumn>
    <tableColumn id="3" name="Assists" dataDxfId="58">
      <calculatedColumnFormula>VLOOKUP($B5,NBAData[#All],17,FALSE)</calculatedColumnFormula>
    </tableColumn>
    <tableColumn id="4" name="Steals" dataDxfId="57">
      <calculatedColumnFormula>VLOOKUP($B5,NBAData[#All],18,FALSE)</calculatedColumnFormula>
    </tableColumn>
    <tableColumn id="5" name="Blocks" dataDxfId="0">
      <calculatedColumnFormula>VLOOKUP($B5,NBAData[#All],19,FALSE)</calculatedColumnFormula>
    </tableColumn>
    <tableColumn id="6" name="Rebounds" dataDxfId="56">
      <calculatedColumnFormula>VLOOKUP($B5,NBAData[#All],16,FALSE)</calculatedColumnFormula>
    </tableColumn>
    <tableColumn id="7" name="t PTS" dataDxfId="55">
      <calculatedColumnFormula>(FiveStats[[#This Row],[Points]]-C$2)/C$3</calculatedColumnFormula>
    </tableColumn>
    <tableColumn id="8" name="t AST" dataDxfId="54">
      <calculatedColumnFormula>(FiveStats[[#This Row],[Assists]]-D$2)/D$3</calculatedColumnFormula>
    </tableColumn>
    <tableColumn id="9" name="t STL" dataDxfId="53">
      <calculatedColumnFormula>(FiveStats[[#This Row],[Steals]]-E$2)/E$3</calculatedColumnFormula>
    </tableColumn>
    <tableColumn id="10" name="t BLK" dataDxfId="52">
      <calculatedColumnFormula>(FiveStats[[#This Row],[Blocks]]-F$2)/F$3</calculatedColumnFormula>
    </tableColumn>
    <tableColumn id="11" name="t REB" dataDxfId="51">
      <calculatedColumnFormula>(FiveStats[[#This Row],[Rebounds]]-G$2)/G$3</calculatedColumnFormula>
    </tableColumn>
    <tableColumn id="12" name="Rank" dataDxfId="50">
      <calculatedColumnFormula>AVERAGE(FiveStats[[#This Row],[t PTS]:[t REB]])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PTSDist" displayName="PTSDist" ref="A2:E21" totalsRowShown="0" headerRowDxfId="49" dataDxfId="48">
  <autoFilter ref="A2:E2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TS" dataDxfId="47">
      <calculatedColumnFormula>IF($A2=$A$2,0,$A2+$H$3)</calculatedColumnFormula>
    </tableColumn>
    <tableColumn id="2" name="Freq" dataDxfId="46">
      <calculatedColumnFormula>IF(B2=B$2,FREQUENCY(FiveStats[Points],$A3),FREQUENCY(FiveStats[Points],$A3)-SUM(B2:B$3))</calculatedColumnFormula>
    </tableColumn>
    <tableColumn id="3" name="RelFreq" dataDxfId="45">
      <calculatedColumnFormula>$B3/COUNT(FiveStats[Points])</calculatedColumnFormula>
    </tableColumn>
    <tableColumn id="4" name="Norm" dataDxfId="44">
      <calculatedColumnFormula>IF($D2=$D$2,_xlfn.NORM.DIST($A3,$H$4,$H$6,TRUE),_xlfn.NORM.DIST($A3,$H$4,$H$6,TRUE)-SUM($D2:$D$3))</calculatedColumnFormula>
    </tableColumn>
    <tableColumn id="5" name="Gamma" dataDxfId="43">
      <calculatedColumnFormula>IF($E2=$E$2,_xlfn.GAMMA.DIST($A3,$H$7,$H$8,TRUE),_xlfn.GAMMA.DIST($A3,$H$7,$H$8,TRUE)-SUM($E2:$E$3))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ASTDist" displayName="ASTDist" ref="A2:E21" totalsRowShown="0" headerRowDxfId="42" dataDxfId="41">
  <autoFilter ref="A2:E2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AST" dataDxfId="40">
      <calculatedColumnFormula>IF($A2=$A$2,0,$A2+$H$3)</calculatedColumnFormula>
    </tableColumn>
    <tableColumn id="2" name="Freq" dataDxfId="39">
      <calculatedColumnFormula>IF(B2=B$2,FREQUENCY(FiveStats[Points],$A3),FREQUENCY(FiveStats[Points],$A3)-SUM(B2:B$3))</calculatedColumnFormula>
    </tableColumn>
    <tableColumn id="3" name="RelFreq" dataDxfId="38">
      <calculatedColumnFormula>$B3/COUNT(FiveStats[Assists])</calculatedColumnFormula>
    </tableColumn>
    <tableColumn id="4" name="Norm" dataDxfId="37">
      <calculatedColumnFormula>IF($D2=$D$2,_xlfn.NORM.DIST($A3,$H$4,$H$6,TRUE),_xlfn.NORM.DIST($A3,$H$4,$H$6,TRUE)-SUM($D2:$D$3))</calculatedColumnFormula>
    </tableColumn>
    <tableColumn id="5" name="Gamma" dataDxfId="36">
      <calculatedColumnFormula>IF($E2=$E$2,_xlfn.GAMMA.DIST($A3,$H$7,$H$8,TRUE),_xlfn.GAMMA.DIST($A3,$H$7,$H$8,TRUE)-SUM($E2:$E$3))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STLDist" displayName="STLDist" ref="A2:E21" totalsRowShown="0" headerRowDxfId="35" dataDxfId="34">
  <autoFilter ref="A2:E2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STL" dataDxfId="33">
      <calculatedColumnFormula>IF($A2=$A$2,0,$A2+$H$3)</calculatedColumnFormula>
    </tableColumn>
    <tableColumn id="2" name="Freq" dataDxfId="32">
      <calculatedColumnFormula>IF(B2=B$2,FREQUENCY(FiveStats[Points],$A3),FREQUENCY(FiveStats[Points],$A3)-SUM(B2:B$3))</calculatedColumnFormula>
    </tableColumn>
    <tableColumn id="3" name="RelFreq" dataDxfId="31">
      <calculatedColumnFormula>$B3/COUNT(FiveStats[Points])</calculatedColumnFormula>
    </tableColumn>
    <tableColumn id="4" name="Norm" dataDxfId="30">
      <calculatedColumnFormula>IF($D2=$D$2,_xlfn.NORM.DIST($A3,$H$4,$H$6,TRUE),_xlfn.NORM.DIST($A3,$H$4,$H$6,TRUE)-SUM($D2:$D$3))</calculatedColumnFormula>
    </tableColumn>
    <tableColumn id="5" name="Gamma" dataDxfId="29">
      <calculatedColumnFormula>IF($E2=$E$2,_xlfn.GAMMA.DIST($A3,$H$7,$H$8,TRUE),_xlfn.GAMMA.DIST($A3,$H$7,$H$8,TRUE)-SUM($E2:$E$3))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6" name="BLKDist" displayName="BLKDist" ref="A2:E21" totalsRowShown="0" headerRowDxfId="28" dataDxfId="27">
  <autoFilter ref="A2:E2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BLK" dataDxfId="26">
      <calculatedColumnFormula>IF($A2=$A$2,0,$A2+$H$3)</calculatedColumnFormula>
    </tableColumn>
    <tableColumn id="2" name="Freq" dataDxfId="25">
      <calculatedColumnFormula>IF(B2=B$2,FREQUENCY(FiveStats[Points],$A3),FREQUENCY(FiveStats[Points],$A3)-SUM(B2:B$3))</calculatedColumnFormula>
    </tableColumn>
    <tableColumn id="3" name="RelFreq" dataDxfId="24">
      <calculatedColumnFormula>$B3/COUNT(FiveStats[Points])</calculatedColumnFormula>
    </tableColumn>
    <tableColumn id="4" name="Norm" dataDxfId="23">
      <calculatedColumnFormula>IF($D2=$D$2,_xlfn.NORM.DIST($A3,$H$4,$H$6,TRUE),_xlfn.NORM.DIST($A3,$H$4,$H$6,TRUE)-SUM($D2:$D$3))</calculatedColumnFormula>
    </tableColumn>
    <tableColumn id="5" name="Gamma" dataDxfId="22">
      <calculatedColumnFormula>IF($E2=$E$2,_xlfn.GAMMA.DIST($A3,$H$7,$H$8,TRUE),_xlfn.GAMMA.DIST($A3,$H$7,$H$8,TRUE)-SUM($E2:$E$3))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7" name="REBDist" displayName="REBDist" ref="A2:E21" totalsRowShown="0" headerRowDxfId="21" dataDxfId="20">
  <autoFilter ref="A2:E2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REB" dataDxfId="19">
      <calculatedColumnFormula>IF($A2=$A$2,0,$A2+$H$3)</calculatedColumnFormula>
    </tableColumn>
    <tableColumn id="2" name="Freq" dataDxfId="18">
      <calculatedColumnFormula>IF(B2=B$2,FREQUENCY(FiveStats[Points],$A3),FREQUENCY(FiveStats[Points],$A3)-SUM(B2:B$3))</calculatedColumnFormula>
    </tableColumn>
    <tableColumn id="3" name="RelFreq" dataDxfId="17">
      <calculatedColumnFormula>$B3/COUNT(FiveStats[Points])</calculatedColumnFormula>
    </tableColumn>
    <tableColumn id="4" name="Norm" dataDxfId="16">
      <calculatedColumnFormula>IF($D2=$D$2,_xlfn.NORM.DIST($A3,$H$4,$H$6,TRUE),_xlfn.NORM.DIST($A3,$H$4,$H$6,TRUE)-SUM($D2:$D$3))</calculatedColumnFormula>
    </tableColumn>
    <tableColumn id="5" name="Gamma" dataDxfId="15">
      <calculatedColumnFormula>IF($E2=$E$2,_xlfn.GAMMA.DIST($A3,$H$7,$H$8,TRUE),_xlfn.GAMMA.DIST($A3,$H$7,$H$8,TRUE)-SUM($E2:$E$3))</calculatedColumnFormula>
    </tableColumn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C10:M281" totalsRowShown="0" headerRowDxfId="14" headerRowBorderDxfId="13" tableBorderDxfId="12">
  <autoFilter ref="C10:M28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PLAYER" dataDxfId="11"/>
    <tableColumn id="2" name="PTS" dataDxfId="10">
      <calculatedColumnFormula>VLOOKUP(Table8[[#This Row],[PLAYER]],FiveStats[],2,FALSE)</calculatedColumnFormula>
    </tableColumn>
    <tableColumn id="3" name="AST" dataDxfId="9">
      <calculatedColumnFormula>VLOOKUP(Table8[[#This Row],[PLAYER]],FiveStats[],3,FALSE)</calculatedColumnFormula>
    </tableColumn>
    <tableColumn id="4" name="STL" dataDxfId="8">
      <calculatedColumnFormula>VLOOKUP(Table8[[#This Row],[PLAYER]],FiveStats[],4,FALSE)</calculatedColumnFormula>
    </tableColumn>
    <tableColumn id="5" name="BLK" dataDxfId="7">
      <calculatedColumnFormula>VLOOKUP(Table8[[#This Row],[PLAYER]],FiveStats[],5,FALSE)</calculatedColumnFormula>
    </tableColumn>
    <tableColumn id="6" name="REB" dataDxfId="6">
      <calculatedColumnFormula>VLOOKUP(Table8[[#This Row],[PLAYER]],FiveStats[],6,FALSE)</calculatedColumnFormula>
    </tableColumn>
    <tableColumn id="7" name="Pos 1" dataDxfId="5">
      <calculatedColumnFormula>(Table8[[#This Row],[PTS]]-$D$3)^2+(Table8[[#This Row],[AST]]-$E$3)^2+(Table8[[#This Row],[STL]]-$F$3)^2+(Table8[[#This Row],[BLK]]-$G$3)^2+(Table8[[#This Row],[REB]]-$H$3)^2</calculatedColumnFormula>
    </tableColumn>
    <tableColumn id="8" name="Pos 2" dataDxfId="4">
      <calculatedColumnFormula>(Table8[[#This Row],[PTS]]-$D$4)^2+(Table8[[#This Row],[AST]]-$E$4)^2+(Table8[[#This Row],[STL]]-$F$4)^2+(Table8[[#This Row],[BLK]]-$G$4)^2+(Table8[[#This Row],[REB]]-$H$4)^2</calculatedColumnFormula>
    </tableColumn>
    <tableColumn id="9" name="Pos 3" dataDxfId="3">
      <calculatedColumnFormula>(Table8[[#This Row],[PTS]]-$D$5)^2+(Table8[[#This Row],[AST]]-$E$5)^2+(Table8[[#This Row],[STL]]-$F$5)^2+(Table8[[#This Row],[BLK]]-$G$5)^2+(Table8[[#This Row],[REB]]-$H$5)^2</calculatedColumnFormula>
    </tableColumn>
    <tableColumn id="10" name="Pos 4" dataDxfId="2">
      <calculatedColumnFormula>(Table8[[#This Row],[PTS]]-$D$6)^2+(Table8[[#This Row],[AST]]-$E$6)^2+(Table8[[#This Row],[STL]]-$F$6)^2+(Table8[[#This Row],[BLK]]-$G$6)^2+(Table8[[#This Row],[REB]]-$H$6)^2</calculatedColumnFormula>
    </tableColumn>
    <tableColumn id="11" name="Pos 5" dataDxfId="1">
      <calculatedColumnFormula>(Table8[[#This Row],[PTS]]-$D$7)^2+(Table8[[#This Row],[AST]]-$E$7)^2+(Table8[[#This Row],[STL]]-$F$7)^2+(Table8[[#This Row],[BLK]]-$G$7)^2+(Table8[[#This Row],[REB]]-$H$7)^2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72"/>
  <sheetViews>
    <sheetView tabSelected="1" topLeftCell="E1" workbookViewId="0">
      <selection activeCell="V2" sqref="V2"/>
    </sheetView>
  </sheetViews>
  <sheetFormatPr defaultColWidth="8.7265625" defaultRowHeight="13" x14ac:dyDescent="0.3"/>
  <cols>
    <col min="1" max="1" width="8.7265625" style="12"/>
    <col min="2" max="2" width="23.453125" style="13" customWidth="1"/>
    <col min="3" max="22" width="8.7265625" style="14"/>
    <col min="23" max="16384" width="8.7265625" style="13"/>
  </cols>
  <sheetData>
    <row r="1" spans="1:22" ht="13.5" thickBot="1" x14ac:dyDescent="0.35">
      <c r="A1" s="25" t="s">
        <v>292</v>
      </c>
      <c r="B1" s="13" t="s">
        <v>1</v>
      </c>
      <c r="C1" s="14" t="s">
        <v>2</v>
      </c>
      <c r="D1" s="14" t="s">
        <v>0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</row>
    <row r="2" spans="1:22" ht="13.5" thickTop="1" x14ac:dyDescent="0.3">
      <c r="A2" s="26">
        <v>1</v>
      </c>
      <c r="B2" s="13" t="s">
        <v>109</v>
      </c>
      <c r="C2" s="15">
        <v>81</v>
      </c>
      <c r="D2" s="16">
        <v>31.7</v>
      </c>
      <c r="E2" s="16">
        <v>12.7</v>
      </c>
      <c r="F2" s="16">
        <v>5.0999999999999996</v>
      </c>
      <c r="G2" s="16">
        <v>7.1</v>
      </c>
      <c r="H2" s="16">
        <v>71.400000000000006</v>
      </c>
      <c r="I2" s="16">
        <v>0</v>
      </c>
      <c r="J2" s="16">
        <v>0</v>
      </c>
      <c r="K2" s="16">
        <v>0</v>
      </c>
      <c r="L2" s="16">
        <v>2.5</v>
      </c>
      <c r="M2" s="16">
        <v>5.2</v>
      </c>
      <c r="N2" s="16">
        <v>48.2</v>
      </c>
      <c r="O2" s="16">
        <v>3.7</v>
      </c>
      <c r="P2" s="16">
        <v>10.1</v>
      </c>
      <c r="Q2" s="16">
        <v>13.8</v>
      </c>
      <c r="R2" s="16">
        <v>1.2</v>
      </c>
      <c r="S2" s="16">
        <v>0.6</v>
      </c>
      <c r="T2" s="16">
        <v>1.6</v>
      </c>
      <c r="U2" s="16">
        <v>1.4</v>
      </c>
      <c r="V2" s="16">
        <v>23.8</v>
      </c>
    </row>
    <row r="3" spans="1:22" x14ac:dyDescent="0.3">
      <c r="A3" s="27">
        <v>2</v>
      </c>
      <c r="B3" s="13" t="s">
        <v>84</v>
      </c>
      <c r="C3" s="15">
        <v>81</v>
      </c>
      <c r="D3" s="16">
        <v>33.9</v>
      </c>
      <c r="E3" s="16">
        <v>14</v>
      </c>
      <c r="F3" s="16">
        <v>5.0999999999999996</v>
      </c>
      <c r="G3" s="16">
        <v>7.7</v>
      </c>
      <c r="H3" s="16">
        <v>66.099999999999994</v>
      </c>
      <c r="I3" s="16">
        <v>0</v>
      </c>
      <c r="J3" s="16">
        <v>0</v>
      </c>
      <c r="K3" s="16">
        <v>0</v>
      </c>
      <c r="L3" s="16">
        <v>3.8</v>
      </c>
      <c r="M3" s="16">
        <v>5.9</v>
      </c>
      <c r="N3" s="16">
        <v>65.3</v>
      </c>
      <c r="O3" s="16">
        <v>3.9</v>
      </c>
      <c r="P3" s="16">
        <v>8.9</v>
      </c>
      <c r="Q3" s="16">
        <v>12.8</v>
      </c>
      <c r="R3" s="16">
        <v>1.2</v>
      </c>
      <c r="S3" s="16">
        <v>0.6</v>
      </c>
      <c r="T3" s="16">
        <v>2.6</v>
      </c>
      <c r="U3" s="16">
        <v>1.8</v>
      </c>
      <c r="V3" s="16">
        <v>24.8</v>
      </c>
    </row>
    <row r="4" spans="1:22" x14ac:dyDescent="0.3">
      <c r="A4" s="26">
        <v>3</v>
      </c>
      <c r="B4" s="13" t="s">
        <v>168</v>
      </c>
      <c r="C4" s="15">
        <v>58</v>
      </c>
      <c r="D4" s="16">
        <v>18.3</v>
      </c>
      <c r="E4" s="16">
        <v>9.1</v>
      </c>
      <c r="F4" s="16">
        <v>3.9</v>
      </c>
      <c r="G4" s="16">
        <v>5.9</v>
      </c>
      <c r="H4" s="16">
        <v>65.2</v>
      </c>
      <c r="I4" s="16">
        <v>0</v>
      </c>
      <c r="J4" s="16">
        <v>0.1</v>
      </c>
      <c r="K4" s="16">
        <v>14.3</v>
      </c>
      <c r="L4" s="16">
        <v>1.3</v>
      </c>
      <c r="M4" s="16">
        <v>2.1</v>
      </c>
      <c r="N4" s="16">
        <v>62.8</v>
      </c>
      <c r="O4" s="16">
        <v>1.4</v>
      </c>
      <c r="P4" s="16">
        <v>2.4</v>
      </c>
      <c r="Q4" s="16">
        <v>3.8</v>
      </c>
      <c r="R4" s="16">
        <v>1.1000000000000001</v>
      </c>
      <c r="S4" s="16">
        <v>0.3</v>
      </c>
      <c r="T4" s="16">
        <v>0.7</v>
      </c>
      <c r="U4" s="16">
        <v>0.8</v>
      </c>
      <c r="V4" s="16">
        <v>11.4</v>
      </c>
    </row>
    <row r="5" spans="1:22" x14ac:dyDescent="0.3">
      <c r="A5" s="27">
        <v>4</v>
      </c>
      <c r="B5" s="13" t="s">
        <v>244</v>
      </c>
      <c r="C5" s="15">
        <v>77</v>
      </c>
      <c r="D5" s="16">
        <v>9.6</v>
      </c>
      <c r="E5" s="16">
        <v>6.1</v>
      </c>
      <c r="F5" s="16">
        <v>2.7</v>
      </c>
      <c r="G5" s="16">
        <v>4.0999999999999996</v>
      </c>
      <c r="H5" s="16">
        <v>65.2</v>
      </c>
      <c r="I5" s="16">
        <v>0</v>
      </c>
      <c r="J5" s="16">
        <v>0</v>
      </c>
      <c r="K5" s="16">
        <v>0</v>
      </c>
      <c r="L5" s="16">
        <v>0.7</v>
      </c>
      <c r="M5" s="16">
        <v>1.4</v>
      </c>
      <c r="N5" s="16">
        <v>50.5</v>
      </c>
      <c r="O5" s="16">
        <v>1.3</v>
      </c>
      <c r="P5" s="16">
        <v>1.9</v>
      </c>
      <c r="Q5" s="16">
        <v>3.2</v>
      </c>
      <c r="R5" s="16">
        <v>0.2</v>
      </c>
      <c r="S5" s="16">
        <v>0.3</v>
      </c>
      <c r="T5" s="16">
        <v>0.9</v>
      </c>
      <c r="U5" s="16">
        <v>0.5</v>
      </c>
      <c r="V5" s="16">
        <v>8</v>
      </c>
    </row>
    <row r="6" spans="1:22" x14ac:dyDescent="0.3">
      <c r="A6" s="26">
        <v>5</v>
      </c>
      <c r="B6" s="13" t="s">
        <v>111</v>
      </c>
      <c r="C6" s="15">
        <v>65</v>
      </c>
      <c r="D6" s="16">
        <v>23.9</v>
      </c>
      <c r="E6" s="16">
        <v>12.6</v>
      </c>
      <c r="F6" s="16">
        <v>5.6</v>
      </c>
      <c r="G6" s="16">
        <v>8.6999999999999993</v>
      </c>
      <c r="H6" s="16">
        <v>64.3</v>
      </c>
      <c r="I6" s="16">
        <v>0</v>
      </c>
      <c r="J6" s="16">
        <v>0</v>
      </c>
      <c r="K6" s="16">
        <v>0</v>
      </c>
      <c r="L6" s="16">
        <v>1.4</v>
      </c>
      <c r="M6" s="16">
        <v>2.7</v>
      </c>
      <c r="N6" s="16">
        <v>53.1</v>
      </c>
      <c r="O6" s="16">
        <v>2.7</v>
      </c>
      <c r="P6" s="16">
        <v>5.4</v>
      </c>
      <c r="Q6" s="16">
        <v>8.1</v>
      </c>
      <c r="R6" s="16">
        <v>1</v>
      </c>
      <c r="S6" s="16">
        <v>0.5</v>
      </c>
      <c r="T6" s="16">
        <v>1.2</v>
      </c>
      <c r="U6" s="16">
        <v>1.3</v>
      </c>
      <c r="V6" s="16">
        <v>17.7</v>
      </c>
    </row>
    <row r="7" spans="1:22" x14ac:dyDescent="0.3">
      <c r="A7" s="27">
        <v>6</v>
      </c>
      <c r="B7" s="13" t="s">
        <v>286</v>
      </c>
      <c r="C7" s="15">
        <v>73</v>
      </c>
      <c r="D7" s="16">
        <v>12.4</v>
      </c>
      <c r="E7" s="16">
        <v>2.9</v>
      </c>
      <c r="F7" s="16">
        <v>1.2</v>
      </c>
      <c r="G7" s="16">
        <v>1.9</v>
      </c>
      <c r="H7" s="16">
        <v>64.2</v>
      </c>
      <c r="I7" s="16">
        <v>0</v>
      </c>
      <c r="J7" s="16">
        <v>0</v>
      </c>
      <c r="K7" s="16">
        <v>33.299999999999997</v>
      </c>
      <c r="L7" s="16">
        <v>0.5</v>
      </c>
      <c r="M7" s="16">
        <v>0.8</v>
      </c>
      <c r="N7" s="16">
        <v>59</v>
      </c>
      <c r="O7" s="16">
        <v>1.3</v>
      </c>
      <c r="P7" s="16">
        <v>2.9</v>
      </c>
      <c r="Q7" s="16">
        <v>4.2</v>
      </c>
      <c r="R7" s="16">
        <v>0.2</v>
      </c>
      <c r="S7" s="16">
        <v>0.4</v>
      </c>
      <c r="T7" s="16">
        <v>0.8</v>
      </c>
      <c r="U7" s="16">
        <v>0.6</v>
      </c>
      <c r="V7" s="16">
        <v>7</v>
      </c>
    </row>
    <row r="8" spans="1:22" x14ac:dyDescent="0.3">
      <c r="A8" s="26">
        <v>7</v>
      </c>
      <c r="B8" s="13" t="s">
        <v>95</v>
      </c>
      <c r="C8" s="15">
        <v>74</v>
      </c>
      <c r="D8" s="16">
        <v>29.7</v>
      </c>
      <c r="E8" s="16">
        <v>13.5</v>
      </c>
      <c r="F8" s="16">
        <v>5.2</v>
      </c>
      <c r="G8" s="16">
        <v>8.3000000000000007</v>
      </c>
      <c r="H8" s="16">
        <v>63.3</v>
      </c>
      <c r="I8" s="16">
        <v>0</v>
      </c>
      <c r="J8" s="16">
        <v>0</v>
      </c>
      <c r="K8" s="16">
        <v>0</v>
      </c>
      <c r="L8" s="16">
        <v>3.1</v>
      </c>
      <c r="M8" s="16">
        <v>5.7</v>
      </c>
      <c r="N8" s="16">
        <v>53.3</v>
      </c>
      <c r="O8" s="16">
        <v>4</v>
      </c>
      <c r="P8" s="16">
        <v>8.6999999999999993</v>
      </c>
      <c r="Q8" s="16">
        <v>12.7</v>
      </c>
      <c r="R8" s="16">
        <v>1.4</v>
      </c>
      <c r="S8" s="16">
        <v>0.9</v>
      </c>
      <c r="T8" s="16">
        <v>1.2</v>
      </c>
      <c r="U8" s="16">
        <v>2.2999999999999998</v>
      </c>
      <c r="V8" s="16">
        <v>21.7</v>
      </c>
    </row>
    <row r="9" spans="1:22" x14ac:dyDescent="0.3">
      <c r="A9" s="27">
        <v>8</v>
      </c>
      <c r="B9" s="13" t="s">
        <v>265</v>
      </c>
      <c r="C9" s="15">
        <v>76</v>
      </c>
      <c r="D9" s="16">
        <v>17.7</v>
      </c>
      <c r="E9" s="16">
        <v>5.0999999999999996</v>
      </c>
      <c r="F9" s="16">
        <v>2.1</v>
      </c>
      <c r="G9" s="16">
        <v>3.4</v>
      </c>
      <c r="H9" s="16">
        <v>62.2</v>
      </c>
      <c r="I9" s="16">
        <v>0</v>
      </c>
      <c r="J9" s="16">
        <v>0</v>
      </c>
      <c r="K9" s="16">
        <v>0</v>
      </c>
      <c r="L9" s="16">
        <v>0.9</v>
      </c>
      <c r="M9" s="16">
        <v>1.2</v>
      </c>
      <c r="N9" s="16">
        <v>69.900000000000006</v>
      </c>
      <c r="O9" s="16">
        <v>1.7</v>
      </c>
      <c r="P9" s="16">
        <v>4.8</v>
      </c>
      <c r="Q9" s="16">
        <v>6.5</v>
      </c>
      <c r="R9" s="16">
        <v>0.6</v>
      </c>
      <c r="S9" s="16">
        <v>0.5</v>
      </c>
      <c r="T9" s="16">
        <v>0.8</v>
      </c>
      <c r="U9" s="16">
        <v>0.8</v>
      </c>
      <c r="V9" s="16">
        <v>11</v>
      </c>
    </row>
    <row r="10" spans="1:22" x14ac:dyDescent="0.3">
      <c r="A10" s="26">
        <v>9</v>
      </c>
      <c r="B10" s="13" t="s">
        <v>167</v>
      </c>
      <c r="C10" s="15">
        <v>67</v>
      </c>
      <c r="D10" s="16">
        <v>17.899999999999999</v>
      </c>
      <c r="E10" s="16">
        <v>9.1</v>
      </c>
      <c r="F10" s="16">
        <v>3.7</v>
      </c>
      <c r="G10" s="16">
        <v>5.9</v>
      </c>
      <c r="H10" s="16">
        <v>61.7</v>
      </c>
      <c r="I10" s="16">
        <v>0</v>
      </c>
      <c r="J10" s="16">
        <v>0.1</v>
      </c>
      <c r="K10" s="16">
        <v>33.299999999999997</v>
      </c>
      <c r="L10" s="16">
        <v>1.7</v>
      </c>
      <c r="M10" s="16">
        <v>2.9</v>
      </c>
      <c r="N10" s="16">
        <v>58.9</v>
      </c>
      <c r="O10" s="16">
        <v>1.4</v>
      </c>
      <c r="P10" s="16">
        <v>2.8</v>
      </c>
      <c r="Q10" s="16">
        <v>4.2</v>
      </c>
      <c r="R10" s="16">
        <v>1</v>
      </c>
      <c r="S10" s="16">
        <v>0.8</v>
      </c>
      <c r="T10" s="16">
        <v>0.6</v>
      </c>
      <c r="U10" s="16">
        <v>1.1000000000000001</v>
      </c>
      <c r="V10" s="16">
        <v>11.1</v>
      </c>
    </row>
    <row r="11" spans="1:22" x14ac:dyDescent="0.3">
      <c r="A11" s="27">
        <v>10</v>
      </c>
      <c r="B11" s="13" t="s">
        <v>187</v>
      </c>
      <c r="C11" s="15">
        <v>78</v>
      </c>
      <c r="D11" s="16">
        <v>29.9</v>
      </c>
      <c r="E11" s="16">
        <v>8.1</v>
      </c>
      <c r="F11" s="16">
        <v>3.4</v>
      </c>
      <c r="G11" s="16">
        <v>5.6</v>
      </c>
      <c r="H11" s="16">
        <v>60</v>
      </c>
      <c r="I11" s="16">
        <v>0</v>
      </c>
      <c r="J11" s="16">
        <v>0</v>
      </c>
      <c r="K11" s="16">
        <v>0</v>
      </c>
      <c r="L11" s="16">
        <v>1.4</v>
      </c>
      <c r="M11" s="16">
        <v>2.7</v>
      </c>
      <c r="N11" s="16">
        <v>49.8</v>
      </c>
      <c r="O11" s="16">
        <v>3.7</v>
      </c>
      <c r="P11" s="16">
        <v>5.5</v>
      </c>
      <c r="Q11" s="16">
        <v>9.1999999999999993</v>
      </c>
      <c r="R11" s="16">
        <v>1</v>
      </c>
      <c r="S11" s="16">
        <v>0.5</v>
      </c>
      <c r="T11" s="16">
        <v>1.1000000000000001</v>
      </c>
      <c r="U11" s="16">
        <v>0.8</v>
      </c>
      <c r="V11" s="16">
        <v>15.4</v>
      </c>
    </row>
    <row r="12" spans="1:22" x14ac:dyDescent="0.3">
      <c r="A12" s="26">
        <v>11</v>
      </c>
      <c r="B12" s="13" t="s">
        <v>203</v>
      </c>
      <c r="C12" s="15">
        <v>79</v>
      </c>
      <c r="D12" s="16">
        <v>18.7</v>
      </c>
      <c r="E12" s="16">
        <v>7.3</v>
      </c>
      <c r="F12" s="16">
        <v>3.1</v>
      </c>
      <c r="G12" s="16">
        <v>5.3</v>
      </c>
      <c r="H12" s="16">
        <v>59</v>
      </c>
      <c r="I12" s="16">
        <v>0</v>
      </c>
      <c r="J12" s="16">
        <v>0</v>
      </c>
      <c r="K12" s="16">
        <v>0</v>
      </c>
      <c r="L12" s="16">
        <v>1</v>
      </c>
      <c r="M12" s="16">
        <v>1.4</v>
      </c>
      <c r="N12" s="16">
        <v>70.8</v>
      </c>
      <c r="O12" s="16">
        <v>1.9</v>
      </c>
      <c r="P12" s="16">
        <v>3.7</v>
      </c>
      <c r="Q12" s="16">
        <v>5.6</v>
      </c>
      <c r="R12" s="16">
        <v>1.6</v>
      </c>
      <c r="S12" s="16">
        <v>0.4</v>
      </c>
      <c r="T12" s="16">
        <v>0.5</v>
      </c>
      <c r="U12" s="16">
        <v>1</v>
      </c>
      <c r="V12" s="16">
        <v>11.7</v>
      </c>
    </row>
    <row r="13" spans="1:22" x14ac:dyDescent="0.3">
      <c r="A13" s="27">
        <v>12</v>
      </c>
      <c r="B13" s="13" t="s">
        <v>128</v>
      </c>
      <c r="C13" s="15">
        <v>82</v>
      </c>
      <c r="D13" s="16">
        <v>31.2</v>
      </c>
      <c r="E13" s="16">
        <v>10.8</v>
      </c>
      <c r="F13" s="16">
        <v>4.8</v>
      </c>
      <c r="G13" s="16">
        <v>8.1999999999999993</v>
      </c>
      <c r="H13" s="16">
        <v>57.9</v>
      </c>
      <c r="I13" s="16">
        <v>0</v>
      </c>
      <c r="J13" s="16">
        <v>0</v>
      </c>
      <c r="K13" s="16">
        <v>0</v>
      </c>
      <c r="L13" s="16">
        <v>1.3</v>
      </c>
      <c r="M13" s="16">
        <v>1.9</v>
      </c>
      <c r="N13" s="16">
        <v>64.8</v>
      </c>
      <c r="O13" s="16">
        <v>2.9</v>
      </c>
      <c r="P13" s="16">
        <v>7.5</v>
      </c>
      <c r="Q13" s="16">
        <v>10.4</v>
      </c>
      <c r="R13" s="16">
        <v>1.5</v>
      </c>
      <c r="S13" s="16">
        <v>0.5</v>
      </c>
      <c r="T13" s="16">
        <v>0.7</v>
      </c>
      <c r="U13" s="16">
        <v>1.4</v>
      </c>
      <c r="V13" s="16">
        <v>18.2</v>
      </c>
    </row>
    <row r="14" spans="1:22" x14ac:dyDescent="0.3">
      <c r="A14" s="26">
        <v>13</v>
      </c>
      <c r="B14" s="13" t="s">
        <v>270</v>
      </c>
      <c r="C14" s="15">
        <v>66</v>
      </c>
      <c r="D14" s="16">
        <v>15.8</v>
      </c>
      <c r="E14" s="16">
        <v>4.8</v>
      </c>
      <c r="F14" s="16">
        <v>1.9</v>
      </c>
      <c r="G14" s="16">
        <v>3.3</v>
      </c>
      <c r="H14" s="16">
        <v>57.9</v>
      </c>
      <c r="I14" s="16">
        <v>0</v>
      </c>
      <c r="J14" s="16">
        <v>0</v>
      </c>
      <c r="K14" s="16">
        <v>0</v>
      </c>
      <c r="L14" s="16">
        <v>0.9</v>
      </c>
      <c r="M14" s="16">
        <v>1.4</v>
      </c>
      <c r="N14" s="16">
        <v>64.5</v>
      </c>
      <c r="O14" s="16">
        <v>1.9</v>
      </c>
      <c r="P14" s="16">
        <v>2.8</v>
      </c>
      <c r="Q14" s="16">
        <v>4.7</v>
      </c>
      <c r="R14" s="16">
        <v>0.6</v>
      </c>
      <c r="S14" s="16">
        <v>0.4</v>
      </c>
      <c r="T14" s="16">
        <v>0.3</v>
      </c>
      <c r="U14" s="16">
        <v>0.5</v>
      </c>
      <c r="V14" s="16">
        <v>8.3000000000000007</v>
      </c>
    </row>
    <row r="15" spans="1:22" x14ac:dyDescent="0.3">
      <c r="A15" s="27">
        <v>14</v>
      </c>
      <c r="B15" s="13" t="s">
        <v>66</v>
      </c>
      <c r="C15" s="15">
        <v>73</v>
      </c>
      <c r="D15" s="16">
        <v>27.9</v>
      </c>
      <c r="E15" s="16">
        <v>16.7</v>
      </c>
      <c r="F15" s="16">
        <v>6.8</v>
      </c>
      <c r="G15" s="16">
        <v>11.7</v>
      </c>
      <c r="H15" s="16">
        <v>57.8</v>
      </c>
      <c r="I15" s="16">
        <v>0.6</v>
      </c>
      <c r="J15" s="16">
        <v>1.9</v>
      </c>
      <c r="K15" s="16">
        <v>32.4</v>
      </c>
      <c r="L15" s="16">
        <v>2.6</v>
      </c>
      <c r="M15" s="16">
        <v>3.1</v>
      </c>
      <c r="N15" s="16">
        <v>82.5</v>
      </c>
      <c r="O15" s="16">
        <v>2.9</v>
      </c>
      <c r="P15" s="16">
        <v>6.9</v>
      </c>
      <c r="Q15" s="16">
        <v>9.8000000000000007</v>
      </c>
      <c r="R15" s="16">
        <v>4.9000000000000004</v>
      </c>
      <c r="S15" s="16">
        <v>0.8</v>
      </c>
      <c r="T15" s="16">
        <v>0.8</v>
      </c>
      <c r="U15" s="16">
        <v>2.2999999999999998</v>
      </c>
      <c r="V15" s="16">
        <v>25.2</v>
      </c>
    </row>
    <row r="16" spans="1:22" x14ac:dyDescent="0.3">
      <c r="A16" s="26">
        <v>15</v>
      </c>
      <c r="B16" s="13" t="s">
        <v>231</v>
      </c>
      <c r="C16" s="15">
        <v>80</v>
      </c>
      <c r="D16" s="16">
        <v>20.100000000000001</v>
      </c>
      <c r="E16" s="16">
        <v>6.5</v>
      </c>
      <c r="F16" s="16">
        <v>2.7</v>
      </c>
      <c r="G16" s="16">
        <v>4.5999999999999996</v>
      </c>
      <c r="H16" s="16">
        <v>57.6</v>
      </c>
      <c r="I16" s="16">
        <v>0.3</v>
      </c>
      <c r="J16" s="16">
        <v>0.8</v>
      </c>
      <c r="K16" s="16">
        <v>40.9</v>
      </c>
      <c r="L16" s="16">
        <v>0.8</v>
      </c>
      <c r="M16" s="16">
        <v>1.3</v>
      </c>
      <c r="N16" s="16">
        <v>67</v>
      </c>
      <c r="O16" s="16">
        <v>1.5</v>
      </c>
      <c r="P16" s="16">
        <v>3.1</v>
      </c>
      <c r="Q16" s="16">
        <v>4.5999999999999996</v>
      </c>
      <c r="R16" s="16">
        <v>1.8</v>
      </c>
      <c r="S16" s="16">
        <v>0.6</v>
      </c>
      <c r="T16" s="16">
        <v>0.8</v>
      </c>
      <c r="U16" s="16">
        <v>1</v>
      </c>
      <c r="V16" s="16">
        <v>10.9</v>
      </c>
    </row>
    <row r="17" spans="1:22" x14ac:dyDescent="0.3">
      <c r="A17" s="27">
        <v>16</v>
      </c>
      <c r="B17" s="13" t="s">
        <v>119</v>
      </c>
      <c r="C17" s="15">
        <v>80</v>
      </c>
      <c r="D17" s="16">
        <v>29.9</v>
      </c>
      <c r="E17" s="16">
        <v>11.3</v>
      </c>
      <c r="F17" s="16">
        <v>4.7</v>
      </c>
      <c r="G17" s="16">
        <v>8.1999999999999993</v>
      </c>
      <c r="H17" s="16">
        <v>57.1</v>
      </c>
      <c r="I17" s="16">
        <v>0</v>
      </c>
      <c r="J17" s="16">
        <v>0</v>
      </c>
      <c r="K17" s="16">
        <v>0</v>
      </c>
      <c r="L17" s="16">
        <v>2</v>
      </c>
      <c r="M17" s="16">
        <v>3.2</v>
      </c>
      <c r="N17" s="16">
        <v>61.1</v>
      </c>
      <c r="O17" s="16">
        <v>3.5</v>
      </c>
      <c r="P17" s="16">
        <v>4.2</v>
      </c>
      <c r="Q17" s="16">
        <v>7.7</v>
      </c>
      <c r="R17" s="16">
        <v>1.1000000000000001</v>
      </c>
      <c r="S17" s="16">
        <v>1.1000000000000001</v>
      </c>
      <c r="T17" s="16">
        <v>1</v>
      </c>
      <c r="U17" s="16">
        <v>1.8</v>
      </c>
      <c r="V17" s="16">
        <v>15.6</v>
      </c>
    </row>
    <row r="18" spans="1:22" x14ac:dyDescent="0.3">
      <c r="A18" s="26">
        <v>17</v>
      </c>
      <c r="B18" s="13" t="s">
        <v>138</v>
      </c>
      <c r="C18" s="15">
        <v>62</v>
      </c>
      <c r="D18" s="16">
        <v>27.8</v>
      </c>
      <c r="E18" s="16">
        <v>10.3</v>
      </c>
      <c r="F18" s="16">
        <v>4.0999999999999996</v>
      </c>
      <c r="G18" s="16">
        <v>7.1</v>
      </c>
      <c r="H18" s="16">
        <v>57.1</v>
      </c>
      <c r="I18" s="16">
        <v>0</v>
      </c>
      <c r="J18" s="16">
        <v>0</v>
      </c>
      <c r="K18" s="16">
        <v>0</v>
      </c>
      <c r="L18" s="16">
        <v>2.1</v>
      </c>
      <c r="M18" s="16">
        <v>3.2</v>
      </c>
      <c r="N18" s="16">
        <v>67.900000000000006</v>
      </c>
      <c r="O18" s="16">
        <v>2.2000000000000002</v>
      </c>
      <c r="P18" s="16">
        <v>4.4000000000000004</v>
      </c>
      <c r="Q18" s="16">
        <v>6.5</v>
      </c>
      <c r="R18" s="16">
        <v>1.6</v>
      </c>
      <c r="S18" s="16">
        <v>1</v>
      </c>
      <c r="T18" s="16">
        <v>0.9</v>
      </c>
      <c r="U18" s="16">
        <v>1.1000000000000001</v>
      </c>
      <c r="V18" s="16">
        <v>15.2</v>
      </c>
    </row>
    <row r="19" spans="1:22" x14ac:dyDescent="0.3">
      <c r="A19" s="27">
        <v>18</v>
      </c>
      <c r="B19" s="13" t="s">
        <v>262</v>
      </c>
      <c r="C19" s="15">
        <v>71</v>
      </c>
      <c r="D19" s="16">
        <v>14.5</v>
      </c>
      <c r="E19" s="16">
        <v>5.3</v>
      </c>
      <c r="F19" s="16">
        <v>2.2999999999999998</v>
      </c>
      <c r="G19" s="16">
        <v>4</v>
      </c>
      <c r="H19" s="16">
        <v>56.8</v>
      </c>
      <c r="I19" s="16">
        <v>0</v>
      </c>
      <c r="J19" s="16">
        <v>0.1</v>
      </c>
      <c r="K19" s="16">
        <v>25</v>
      </c>
      <c r="L19" s="16">
        <v>0.7</v>
      </c>
      <c r="M19" s="16">
        <v>1.2</v>
      </c>
      <c r="N19" s="16">
        <v>55.7</v>
      </c>
      <c r="O19" s="16">
        <v>1.8</v>
      </c>
      <c r="P19" s="16">
        <v>2.9</v>
      </c>
      <c r="Q19" s="16">
        <v>4.7</v>
      </c>
      <c r="R19" s="16">
        <v>0.4</v>
      </c>
      <c r="S19" s="16">
        <v>0.3</v>
      </c>
      <c r="T19" s="16">
        <v>0.7</v>
      </c>
      <c r="U19" s="16">
        <v>0.4</v>
      </c>
      <c r="V19" s="16">
        <v>8.5</v>
      </c>
    </row>
    <row r="20" spans="1:22" x14ac:dyDescent="0.3">
      <c r="A20" s="26">
        <v>19</v>
      </c>
      <c r="B20" s="13" t="s">
        <v>65</v>
      </c>
      <c r="C20" s="15">
        <v>77</v>
      </c>
      <c r="D20" s="16">
        <v>32.6</v>
      </c>
      <c r="E20" s="16">
        <v>17</v>
      </c>
      <c r="F20" s="16">
        <v>7</v>
      </c>
      <c r="G20" s="16">
        <v>12.6</v>
      </c>
      <c r="H20" s="16">
        <v>55.7</v>
      </c>
      <c r="I20" s="16">
        <v>0</v>
      </c>
      <c r="J20" s="16">
        <v>0</v>
      </c>
      <c r="K20" s="16">
        <v>0</v>
      </c>
      <c r="L20" s="16">
        <v>2.9</v>
      </c>
      <c r="M20" s="16">
        <v>4.5999999999999996</v>
      </c>
      <c r="N20" s="16">
        <v>62.8</v>
      </c>
      <c r="O20" s="16">
        <v>3.8</v>
      </c>
      <c r="P20" s="16">
        <v>10.3</v>
      </c>
      <c r="Q20" s="16">
        <v>14.1</v>
      </c>
      <c r="R20" s="16">
        <v>0.7</v>
      </c>
      <c r="S20" s="16">
        <v>0.7</v>
      </c>
      <c r="T20" s="16">
        <v>2.1</v>
      </c>
      <c r="U20" s="16">
        <v>2</v>
      </c>
      <c r="V20" s="16">
        <v>25.4</v>
      </c>
    </row>
    <row r="21" spans="1:22" x14ac:dyDescent="0.3">
      <c r="A21" s="27">
        <v>20</v>
      </c>
      <c r="B21" s="13" t="s">
        <v>115</v>
      </c>
      <c r="C21" s="15">
        <v>80</v>
      </c>
      <c r="D21" s="16">
        <v>25.8</v>
      </c>
      <c r="E21" s="16">
        <v>12</v>
      </c>
      <c r="F21" s="16">
        <v>4.9000000000000004</v>
      </c>
      <c r="G21" s="16">
        <v>8.8000000000000007</v>
      </c>
      <c r="H21" s="16">
        <v>55.7</v>
      </c>
      <c r="I21" s="16">
        <v>0</v>
      </c>
      <c r="J21" s="16">
        <v>0</v>
      </c>
      <c r="K21" s="16">
        <v>50</v>
      </c>
      <c r="L21" s="16">
        <v>2.2000000000000002</v>
      </c>
      <c r="M21" s="16">
        <v>2.7</v>
      </c>
      <c r="N21" s="16">
        <v>81.099999999999994</v>
      </c>
      <c r="O21" s="16">
        <v>2.8</v>
      </c>
      <c r="P21" s="16">
        <v>6.7</v>
      </c>
      <c r="Q21" s="16">
        <v>9.5</v>
      </c>
      <c r="R21" s="16">
        <v>0.7</v>
      </c>
      <c r="S21" s="16">
        <v>0.5</v>
      </c>
      <c r="T21" s="16">
        <v>0.8</v>
      </c>
      <c r="U21" s="16">
        <v>1.3</v>
      </c>
      <c r="V21" s="16">
        <v>17.7</v>
      </c>
    </row>
    <row r="22" spans="1:22" x14ac:dyDescent="0.3">
      <c r="A22" s="26">
        <v>21</v>
      </c>
      <c r="B22" s="13" t="s">
        <v>226</v>
      </c>
      <c r="C22" s="15">
        <v>71</v>
      </c>
      <c r="D22" s="16">
        <v>20</v>
      </c>
      <c r="E22" s="16">
        <v>6.6</v>
      </c>
      <c r="F22" s="16">
        <v>3</v>
      </c>
      <c r="G22" s="16">
        <v>5.5</v>
      </c>
      <c r="H22" s="16">
        <v>55.1</v>
      </c>
      <c r="I22" s="16">
        <v>0</v>
      </c>
      <c r="J22" s="16">
        <v>0</v>
      </c>
      <c r="K22" s="16">
        <v>0</v>
      </c>
      <c r="L22" s="16">
        <v>0.5</v>
      </c>
      <c r="M22" s="16">
        <v>0.9</v>
      </c>
      <c r="N22" s="16">
        <v>61.3</v>
      </c>
      <c r="O22" s="16">
        <v>1.7</v>
      </c>
      <c r="P22" s="16">
        <v>4</v>
      </c>
      <c r="Q22" s="16">
        <v>5.7</v>
      </c>
      <c r="R22" s="16">
        <v>0.7</v>
      </c>
      <c r="S22" s="16">
        <v>0.5</v>
      </c>
      <c r="T22" s="16">
        <v>0.7</v>
      </c>
      <c r="U22" s="16">
        <v>0.9</v>
      </c>
      <c r="V22" s="16">
        <v>10.5</v>
      </c>
    </row>
    <row r="23" spans="1:22" x14ac:dyDescent="0.3">
      <c r="A23" s="27">
        <v>22</v>
      </c>
      <c r="B23" s="13" t="s">
        <v>28</v>
      </c>
      <c r="C23" s="15">
        <v>74</v>
      </c>
      <c r="D23" s="16">
        <v>37.799999999999997</v>
      </c>
      <c r="E23" s="16">
        <v>26.4</v>
      </c>
      <c r="F23" s="16">
        <v>9.9</v>
      </c>
      <c r="G23" s="16">
        <v>18.2</v>
      </c>
      <c r="H23" s="16">
        <v>54.8</v>
      </c>
      <c r="I23" s="16">
        <v>1.7</v>
      </c>
      <c r="J23" s="16">
        <v>4.5999999999999996</v>
      </c>
      <c r="K23" s="16">
        <v>36.299999999999997</v>
      </c>
      <c r="L23" s="16">
        <v>4.8</v>
      </c>
      <c r="M23" s="16">
        <v>7.2</v>
      </c>
      <c r="N23" s="16">
        <v>67.400000000000006</v>
      </c>
      <c r="O23" s="16">
        <v>1.3</v>
      </c>
      <c r="P23" s="16">
        <v>7.3</v>
      </c>
      <c r="Q23" s="16">
        <v>8.6</v>
      </c>
      <c r="R23" s="16">
        <v>8.6999999999999993</v>
      </c>
      <c r="S23" s="16">
        <v>1.2</v>
      </c>
      <c r="T23" s="16">
        <v>0.6</v>
      </c>
      <c r="U23" s="16">
        <v>4.0999999999999996</v>
      </c>
      <c r="V23" s="16">
        <v>31</v>
      </c>
    </row>
    <row r="24" spans="1:22" x14ac:dyDescent="0.3">
      <c r="A24" s="26">
        <v>23</v>
      </c>
      <c r="B24" s="13" t="s">
        <v>152</v>
      </c>
      <c r="C24" s="15">
        <v>61</v>
      </c>
      <c r="D24" s="16">
        <v>21.2</v>
      </c>
      <c r="E24" s="16">
        <v>9.6</v>
      </c>
      <c r="F24" s="16">
        <v>3.7</v>
      </c>
      <c r="G24" s="16">
        <v>6.8</v>
      </c>
      <c r="H24" s="16">
        <v>54.8</v>
      </c>
      <c r="I24" s="16">
        <v>0</v>
      </c>
      <c r="J24" s="16">
        <v>0.1</v>
      </c>
      <c r="K24" s="16">
        <v>0</v>
      </c>
      <c r="L24" s="16">
        <v>2.1</v>
      </c>
      <c r="M24" s="16">
        <v>3.1</v>
      </c>
      <c r="N24" s="16">
        <v>69.3</v>
      </c>
      <c r="O24" s="16">
        <v>3</v>
      </c>
      <c r="P24" s="16">
        <v>4.5999999999999996</v>
      </c>
      <c r="Q24" s="16">
        <v>7.6</v>
      </c>
      <c r="R24" s="16">
        <v>0.9</v>
      </c>
      <c r="S24" s="16">
        <v>0.7</v>
      </c>
      <c r="T24" s="16">
        <v>0.7</v>
      </c>
      <c r="U24" s="16">
        <v>1</v>
      </c>
      <c r="V24" s="16">
        <v>14.5</v>
      </c>
    </row>
    <row r="25" spans="1:22" x14ac:dyDescent="0.3">
      <c r="A25" s="27">
        <v>24</v>
      </c>
      <c r="B25" s="13" t="s">
        <v>264</v>
      </c>
      <c r="C25" s="15">
        <v>76</v>
      </c>
      <c r="D25" s="16">
        <v>17.7</v>
      </c>
      <c r="E25" s="16">
        <v>5.0999999999999996</v>
      </c>
      <c r="F25" s="16">
        <v>2.2999999999999998</v>
      </c>
      <c r="G25" s="16">
        <v>4.2</v>
      </c>
      <c r="H25" s="16">
        <v>54.7</v>
      </c>
      <c r="I25" s="16">
        <v>0</v>
      </c>
      <c r="J25" s="16">
        <v>0</v>
      </c>
      <c r="K25" s="16">
        <v>33.299999999999997</v>
      </c>
      <c r="L25" s="16">
        <v>0.6</v>
      </c>
      <c r="M25" s="16">
        <v>0.8</v>
      </c>
      <c r="N25" s="16">
        <v>70</v>
      </c>
      <c r="O25" s="16">
        <v>0.4</v>
      </c>
      <c r="P25" s="16">
        <v>1.6</v>
      </c>
      <c r="Q25" s="16">
        <v>2</v>
      </c>
      <c r="R25" s="16">
        <v>1.8</v>
      </c>
      <c r="S25" s="16">
        <v>0.5</v>
      </c>
      <c r="T25" s="16">
        <v>0.3</v>
      </c>
      <c r="U25" s="16">
        <v>0.8</v>
      </c>
      <c r="V25" s="16">
        <v>6.8</v>
      </c>
    </row>
    <row r="26" spans="1:22" x14ac:dyDescent="0.3">
      <c r="A26" s="26">
        <v>25</v>
      </c>
      <c r="B26" s="13" t="s">
        <v>82</v>
      </c>
      <c r="C26" s="15">
        <v>72</v>
      </c>
      <c r="D26" s="16">
        <v>21.3</v>
      </c>
      <c r="E26" s="16">
        <v>14.3</v>
      </c>
      <c r="F26" s="16">
        <v>5.6</v>
      </c>
      <c r="G26" s="16">
        <v>10.199999999999999</v>
      </c>
      <c r="H26" s="16">
        <v>54.5</v>
      </c>
      <c r="I26" s="16">
        <v>0.1</v>
      </c>
      <c r="J26" s="16">
        <v>0.5</v>
      </c>
      <c r="K26" s="16">
        <v>13.2</v>
      </c>
      <c r="L26" s="16">
        <v>3.1</v>
      </c>
      <c r="M26" s="16">
        <v>4</v>
      </c>
      <c r="N26" s="16">
        <v>78.599999999999994</v>
      </c>
      <c r="O26" s="16">
        <v>2.7</v>
      </c>
      <c r="P26" s="16">
        <v>4</v>
      </c>
      <c r="Q26" s="16">
        <v>6.7</v>
      </c>
      <c r="R26" s="16">
        <v>0.9</v>
      </c>
      <c r="S26" s="16">
        <v>0.4</v>
      </c>
      <c r="T26" s="16">
        <v>0.5</v>
      </c>
      <c r="U26" s="16">
        <v>1.7</v>
      </c>
      <c r="V26" s="16">
        <v>15.7</v>
      </c>
    </row>
    <row r="27" spans="1:22" x14ac:dyDescent="0.3">
      <c r="A27" s="27">
        <v>26</v>
      </c>
      <c r="B27" s="13" t="s">
        <v>32</v>
      </c>
      <c r="C27" s="15">
        <v>82</v>
      </c>
      <c r="D27" s="16">
        <v>37</v>
      </c>
      <c r="E27" s="16">
        <v>25.1</v>
      </c>
      <c r="F27" s="16">
        <v>9.8000000000000007</v>
      </c>
      <c r="G27" s="16">
        <v>18</v>
      </c>
      <c r="H27" s="16">
        <v>54.2</v>
      </c>
      <c r="I27" s="16">
        <v>1.2</v>
      </c>
      <c r="J27" s="16">
        <v>3.4</v>
      </c>
      <c r="K27" s="16">
        <v>36.700000000000003</v>
      </c>
      <c r="L27" s="16">
        <v>4.3</v>
      </c>
      <c r="M27" s="16">
        <v>5.2</v>
      </c>
      <c r="N27" s="16">
        <v>83.2</v>
      </c>
      <c r="O27" s="16">
        <v>3.6</v>
      </c>
      <c r="P27" s="16">
        <v>8.6999999999999993</v>
      </c>
      <c r="Q27" s="16">
        <v>12.3</v>
      </c>
      <c r="R27" s="16">
        <v>2.7</v>
      </c>
      <c r="S27" s="16">
        <v>0.7</v>
      </c>
      <c r="T27" s="16">
        <v>1.3</v>
      </c>
      <c r="U27" s="16">
        <v>2.6</v>
      </c>
      <c r="V27" s="16">
        <v>30.3</v>
      </c>
    </row>
    <row r="28" spans="1:22" x14ac:dyDescent="0.3">
      <c r="A28" s="26">
        <v>27</v>
      </c>
      <c r="B28" s="13" t="s">
        <v>33</v>
      </c>
      <c r="C28" s="15">
        <v>62</v>
      </c>
      <c r="D28" s="16">
        <v>33.4</v>
      </c>
      <c r="E28" s="16">
        <v>25.1</v>
      </c>
      <c r="F28" s="16">
        <v>8.9</v>
      </c>
      <c r="G28" s="16">
        <v>16.5</v>
      </c>
      <c r="H28" s="16">
        <v>53.7</v>
      </c>
      <c r="I28" s="16">
        <v>1.9</v>
      </c>
      <c r="J28" s="16">
        <v>5</v>
      </c>
      <c r="K28" s="16">
        <v>37.5</v>
      </c>
      <c r="L28" s="16">
        <v>5.4</v>
      </c>
      <c r="M28" s="16">
        <v>6.2</v>
      </c>
      <c r="N28" s="16">
        <v>87.5</v>
      </c>
      <c r="O28" s="16">
        <v>0.6</v>
      </c>
      <c r="P28" s="16">
        <v>7.6</v>
      </c>
      <c r="Q28" s="16">
        <v>8.3000000000000007</v>
      </c>
      <c r="R28" s="16">
        <v>4.8</v>
      </c>
      <c r="S28" s="16">
        <v>1.1000000000000001</v>
      </c>
      <c r="T28" s="16">
        <v>1.6</v>
      </c>
      <c r="U28" s="16">
        <v>2.2000000000000002</v>
      </c>
      <c r="V28" s="16">
        <v>30.2</v>
      </c>
    </row>
    <row r="29" spans="1:22" x14ac:dyDescent="0.3">
      <c r="A29" s="27">
        <v>28</v>
      </c>
      <c r="B29" s="13" t="s">
        <v>136</v>
      </c>
      <c r="C29" s="15">
        <v>81</v>
      </c>
      <c r="D29" s="16">
        <v>26.5</v>
      </c>
      <c r="E29" s="16">
        <v>10.4</v>
      </c>
      <c r="F29" s="16">
        <v>4.0999999999999996</v>
      </c>
      <c r="G29" s="16">
        <v>7.7</v>
      </c>
      <c r="H29" s="16">
        <v>53.6</v>
      </c>
      <c r="I29" s="16">
        <v>0</v>
      </c>
      <c r="J29" s="16">
        <v>0.1</v>
      </c>
      <c r="K29" s="16">
        <v>0</v>
      </c>
      <c r="L29" s="16">
        <v>2.1</v>
      </c>
      <c r="M29" s="16">
        <v>3.7</v>
      </c>
      <c r="N29" s="16">
        <v>58</v>
      </c>
      <c r="O29" s="16">
        <v>2.1</v>
      </c>
      <c r="P29" s="16">
        <v>5.4</v>
      </c>
      <c r="Q29" s="16">
        <v>7.5</v>
      </c>
      <c r="R29" s="16">
        <v>3.5</v>
      </c>
      <c r="S29" s="16">
        <v>0.8</v>
      </c>
      <c r="T29" s="16">
        <v>1.1000000000000001</v>
      </c>
      <c r="U29" s="16">
        <v>1.6</v>
      </c>
      <c r="V29" s="16">
        <v>16.600000000000001</v>
      </c>
    </row>
    <row r="30" spans="1:22" x14ac:dyDescent="0.3">
      <c r="A30" s="26">
        <v>29</v>
      </c>
      <c r="B30" s="13" t="s">
        <v>272</v>
      </c>
      <c r="C30" s="15">
        <v>68</v>
      </c>
      <c r="D30" s="16">
        <v>12.6</v>
      </c>
      <c r="E30" s="16">
        <v>4.5999999999999996</v>
      </c>
      <c r="F30" s="16">
        <v>2</v>
      </c>
      <c r="G30" s="16">
        <v>3.7</v>
      </c>
      <c r="H30" s="16">
        <v>53.6</v>
      </c>
      <c r="I30" s="16">
        <v>0</v>
      </c>
      <c r="J30" s="16">
        <v>0.1</v>
      </c>
      <c r="K30" s="16">
        <v>37.5</v>
      </c>
      <c r="L30" s="16">
        <v>0.6</v>
      </c>
      <c r="M30" s="16">
        <v>0.8</v>
      </c>
      <c r="N30" s="16">
        <v>76.8</v>
      </c>
      <c r="O30" s="16">
        <v>0.7</v>
      </c>
      <c r="P30" s="16">
        <v>2.2999999999999998</v>
      </c>
      <c r="Q30" s="16">
        <v>3</v>
      </c>
      <c r="R30" s="16">
        <v>2.2000000000000002</v>
      </c>
      <c r="S30" s="16">
        <v>0.6</v>
      </c>
      <c r="T30" s="16">
        <v>0.7</v>
      </c>
      <c r="U30" s="16">
        <v>1.1000000000000001</v>
      </c>
      <c r="V30" s="16">
        <v>8.1</v>
      </c>
    </row>
    <row r="31" spans="1:22" x14ac:dyDescent="0.3">
      <c r="A31" s="27">
        <v>30</v>
      </c>
      <c r="B31" s="13" t="s">
        <v>245</v>
      </c>
      <c r="C31" s="15">
        <v>70</v>
      </c>
      <c r="D31" s="16">
        <v>18.100000000000001</v>
      </c>
      <c r="E31" s="16">
        <v>6.1</v>
      </c>
      <c r="F31" s="16">
        <v>2.2999999999999998</v>
      </c>
      <c r="G31" s="16">
        <v>4.4000000000000004</v>
      </c>
      <c r="H31" s="16">
        <v>53.4</v>
      </c>
      <c r="I31" s="16">
        <v>0</v>
      </c>
      <c r="J31" s="16">
        <v>0</v>
      </c>
      <c r="K31" s="16">
        <v>0</v>
      </c>
      <c r="L31" s="16">
        <v>1.4</v>
      </c>
      <c r="M31" s="16">
        <v>1.8</v>
      </c>
      <c r="N31" s="16">
        <v>77.8</v>
      </c>
      <c r="O31" s="16">
        <v>2</v>
      </c>
      <c r="P31" s="16">
        <v>3.9</v>
      </c>
      <c r="Q31" s="16">
        <v>5.9</v>
      </c>
      <c r="R31" s="16">
        <v>1.9</v>
      </c>
      <c r="S31" s="16">
        <v>0.8</v>
      </c>
      <c r="T31" s="16">
        <v>0.5</v>
      </c>
      <c r="U31" s="16">
        <v>1.2</v>
      </c>
      <c r="V31" s="16">
        <v>11.5</v>
      </c>
    </row>
    <row r="32" spans="1:22" x14ac:dyDescent="0.3">
      <c r="A32" s="26">
        <v>31</v>
      </c>
      <c r="B32" s="13" t="s">
        <v>116</v>
      </c>
      <c r="C32" s="15">
        <v>81</v>
      </c>
      <c r="D32" s="16">
        <v>22.5</v>
      </c>
      <c r="E32" s="16">
        <v>11.7</v>
      </c>
      <c r="F32" s="16">
        <v>4.8</v>
      </c>
      <c r="G32" s="16">
        <v>9</v>
      </c>
      <c r="H32" s="16">
        <v>53.3</v>
      </c>
      <c r="I32" s="16">
        <v>0</v>
      </c>
      <c r="J32" s="16">
        <v>0</v>
      </c>
      <c r="K32" s="16">
        <v>0</v>
      </c>
      <c r="L32" s="16">
        <v>2.2000000000000002</v>
      </c>
      <c r="M32" s="16">
        <v>3</v>
      </c>
      <c r="N32" s="16">
        <v>74.099999999999994</v>
      </c>
      <c r="O32" s="16">
        <v>2.1</v>
      </c>
      <c r="P32" s="16">
        <v>4.5</v>
      </c>
      <c r="Q32" s="16">
        <v>6.6</v>
      </c>
      <c r="R32" s="16">
        <v>2.2999999999999998</v>
      </c>
      <c r="S32" s="16">
        <v>1.1000000000000001</v>
      </c>
      <c r="T32" s="16">
        <v>0.5</v>
      </c>
      <c r="U32" s="16">
        <v>1.7</v>
      </c>
      <c r="V32" s="16">
        <v>15.5</v>
      </c>
    </row>
    <row r="33" spans="1:22" x14ac:dyDescent="0.3">
      <c r="A33" s="27">
        <v>32</v>
      </c>
      <c r="B33" s="13" t="s">
        <v>93</v>
      </c>
      <c r="C33" s="15">
        <v>81</v>
      </c>
      <c r="D33" s="16">
        <v>30</v>
      </c>
      <c r="E33" s="16">
        <v>13.6</v>
      </c>
      <c r="F33" s="16">
        <v>6</v>
      </c>
      <c r="G33" s="16">
        <v>11.2</v>
      </c>
      <c r="H33" s="16">
        <v>53</v>
      </c>
      <c r="I33" s="16">
        <v>0</v>
      </c>
      <c r="J33" s="16">
        <v>0.1</v>
      </c>
      <c r="K33" s="16">
        <v>28.6</v>
      </c>
      <c r="L33" s="16">
        <v>1.7</v>
      </c>
      <c r="M33" s="16">
        <v>4.4000000000000004</v>
      </c>
      <c r="N33" s="16">
        <v>38.6</v>
      </c>
      <c r="O33" s="16">
        <v>4.3</v>
      </c>
      <c r="P33" s="16">
        <v>9.5</v>
      </c>
      <c r="Q33" s="16">
        <v>13.8</v>
      </c>
      <c r="R33" s="16">
        <v>1.1000000000000001</v>
      </c>
      <c r="S33" s="16">
        <v>1.5</v>
      </c>
      <c r="T33" s="16">
        <v>1.1000000000000001</v>
      </c>
      <c r="U33" s="16">
        <v>1.9</v>
      </c>
      <c r="V33" s="16">
        <v>21.3</v>
      </c>
    </row>
    <row r="34" spans="1:22" x14ac:dyDescent="0.3">
      <c r="A34" s="26">
        <v>33</v>
      </c>
      <c r="B34" s="13" t="s">
        <v>184</v>
      </c>
      <c r="C34" s="15">
        <v>75</v>
      </c>
      <c r="D34" s="16">
        <v>18.899999999999999</v>
      </c>
      <c r="E34" s="16">
        <v>8.1</v>
      </c>
      <c r="F34" s="16">
        <v>3.4</v>
      </c>
      <c r="G34" s="16">
        <v>6.4</v>
      </c>
      <c r="H34" s="16">
        <v>53</v>
      </c>
      <c r="I34" s="16">
        <v>0</v>
      </c>
      <c r="J34" s="16">
        <v>0</v>
      </c>
      <c r="K34" s="16">
        <v>0</v>
      </c>
      <c r="L34" s="16">
        <v>1.3</v>
      </c>
      <c r="M34" s="16">
        <v>2</v>
      </c>
      <c r="N34" s="16">
        <v>66.900000000000006</v>
      </c>
      <c r="O34" s="16">
        <v>1.1000000000000001</v>
      </c>
      <c r="P34" s="16">
        <v>3.4</v>
      </c>
      <c r="Q34" s="16">
        <v>4.5</v>
      </c>
      <c r="R34" s="16">
        <v>1.1000000000000001</v>
      </c>
      <c r="S34" s="16">
        <v>0.7</v>
      </c>
      <c r="T34" s="16">
        <v>0.6</v>
      </c>
      <c r="U34" s="16">
        <v>0.9</v>
      </c>
      <c r="V34" s="16">
        <v>10.4</v>
      </c>
    </row>
    <row r="35" spans="1:22" x14ac:dyDescent="0.3">
      <c r="A35" s="27">
        <v>34</v>
      </c>
      <c r="B35" s="13" t="s">
        <v>183</v>
      </c>
      <c r="C35" s="15">
        <v>72</v>
      </c>
      <c r="D35" s="16">
        <v>18.399999999999999</v>
      </c>
      <c r="E35" s="16">
        <v>8.1999999999999993</v>
      </c>
      <c r="F35" s="16">
        <v>3.4</v>
      </c>
      <c r="G35" s="16">
        <v>6.5</v>
      </c>
      <c r="H35" s="16">
        <v>52.9</v>
      </c>
      <c r="I35" s="16">
        <v>0.1</v>
      </c>
      <c r="J35" s="16">
        <v>0.2</v>
      </c>
      <c r="K35" s="16">
        <v>26.7</v>
      </c>
      <c r="L35" s="16">
        <v>1.3</v>
      </c>
      <c r="M35" s="16">
        <v>1.7</v>
      </c>
      <c r="N35" s="16">
        <v>72.8</v>
      </c>
      <c r="O35" s="16">
        <v>2.4</v>
      </c>
      <c r="P35" s="16">
        <v>4.5999999999999996</v>
      </c>
      <c r="Q35" s="16">
        <v>7</v>
      </c>
      <c r="R35" s="16">
        <v>1.3</v>
      </c>
      <c r="S35" s="16">
        <v>0.6</v>
      </c>
      <c r="T35" s="16">
        <v>0.5</v>
      </c>
      <c r="U35" s="16">
        <v>1.4</v>
      </c>
      <c r="V35" s="16">
        <v>12.6</v>
      </c>
    </row>
    <row r="36" spans="1:22" x14ac:dyDescent="0.3">
      <c r="A36" s="26">
        <v>35</v>
      </c>
      <c r="B36" s="13" t="s">
        <v>255</v>
      </c>
      <c r="C36" s="15">
        <v>74</v>
      </c>
      <c r="D36" s="16">
        <v>14.4</v>
      </c>
      <c r="E36" s="16">
        <v>5.7</v>
      </c>
      <c r="F36" s="16">
        <v>2.4</v>
      </c>
      <c r="G36" s="16">
        <v>4.4000000000000004</v>
      </c>
      <c r="H36" s="16">
        <v>52.9</v>
      </c>
      <c r="I36" s="16">
        <v>0.5</v>
      </c>
      <c r="J36" s="16">
        <v>1.1000000000000001</v>
      </c>
      <c r="K36" s="16">
        <v>47.4</v>
      </c>
      <c r="L36" s="16">
        <v>0.5</v>
      </c>
      <c r="M36" s="16">
        <v>0.7</v>
      </c>
      <c r="N36" s="16">
        <v>68.599999999999994</v>
      </c>
      <c r="O36" s="16">
        <v>0.9</v>
      </c>
      <c r="P36" s="16">
        <v>2.6</v>
      </c>
      <c r="Q36" s="16">
        <v>3.5</v>
      </c>
      <c r="R36" s="16">
        <v>0.5</v>
      </c>
      <c r="S36" s="16">
        <v>0.3</v>
      </c>
      <c r="T36" s="16">
        <v>0.7</v>
      </c>
      <c r="U36" s="16">
        <v>0.8</v>
      </c>
      <c r="V36" s="16">
        <v>7.6</v>
      </c>
    </row>
    <row r="37" spans="1:22" x14ac:dyDescent="0.3">
      <c r="A37" s="27">
        <v>36</v>
      </c>
      <c r="B37" s="13" t="s">
        <v>197</v>
      </c>
      <c r="C37" s="15">
        <v>76</v>
      </c>
      <c r="D37" s="16">
        <v>26.3</v>
      </c>
      <c r="E37" s="16">
        <v>7.6</v>
      </c>
      <c r="F37" s="16">
        <v>2.9</v>
      </c>
      <c r="G37" s="16">
        <v>5.5</v>
      </c>
      <c r="H37" s="16">
        <v>52.8</v>
      </c>
      <c r="I37" s="16">
        <v>0.8</v>
      </c>
      <c r="J37" s="16">
        <v>2.2999999999999998</v>
      </c>
      <c r="K37" s="16">
        <v>36.200000000000003</v>
      </c>
      <c r="L37" s="16">
        <v>0.9</v>
      </c>
      <c r="M37" s="16">
        <v>1.3</v>
      </c>
      <c r="N37" s="16">
        <v>70.599999999999994</v>
      </c>
      <c r="O37" s="16">
        <v>0.7</v>
      </c>
      <c r="P37" s="16">
        <v>3.3</v>
      </c>
      <c r="Q37" s="16">
        <v>4</v>
      </c>
      <c r="R37" s="16">
        <v>3.4</v>
      </c>
      <c r="S37" s="16">
        <v>1</v>
      </c>
      <c r="T37" s="16">
        <v>0.5</v>
      </c>
      <c r="U37" s="16">
        <v>0.8</v>
      </c>
      <c r="V37" s="16">
        <v>12.8</v>
      </c>
    </row>
    <row r="38" spans="1:22" x14ac:dyDescent="0.3">
      <c r="A38" s="26">
        <v>37</v>
      </c>
      <c r="B38" s="13" t="s">
        <v>249</v>
      </c>
      <c r="C38" s="15">
        <v>81</v>
      </c>
      <c r="D38" s="16">
        <v>22.1</v>
      </c>
      <c r="E38" s="16">
        <v>6</v>
      </c>
      <c r="F38" s="16">
        <v>2.2000000000000002</v>
      </c>
      <c r="G38" s="16">
        <v>4.2</v>
      </c>
      <c r="H38" s="16">
        <v>52.8</v>
      </c>
      <c r="I38" s="16">
        <v>0</v>
      </c>
      <c r="J38" s="16">
        <v>0</v>
      </c>
      <c r="K38" s="16">
        <v>0</v>
      </c>
      <c r="L38" s="16">
        <v>1.5</v>
      </c>
      <c r="M38" s="16">
        <v>2.9</v>
      </c>
      <c r="N38" s="16">
        <v>53.4</v>
      </c>
      <c r="O38" s="16">
        <v>1.9</v>
      </c>
      <c r="P38" s="16">
        <v>5.0999999999999996</v>
      </c>
      <c r="Q38" s="16">
        <v>7</v>
      </c>
      <c r="R38" s="16">
        <v>0.9</v>
      </c>
      <c r="S38" s="16">
        <v>0.3</v>
      </c>
      <c r="T38" s="16">
        <v>1.1000000000000001</v>
      </c>
      <c r="U38" s="16">
        <v>1.2</v>
      </c>
      <c r="V38" s="16">
        <v>10.8</v>
      </c>
    </row>
    <row r="39" spans="1:22" x14ac:dyDescent="0.3">
      <c r="A39" s="27">
        <v>38</v>
      </c>
      <c r="B39" s="13" t="s">
        <v>123</v>
      </c>
      <c r="C39" s="15">
        <v>74</v>
      </c>
      <c r="D39" s="16">
        <v>30.2</v>
      </c>
      <c r="E39" s="16">
        <v>11</v>
      </c>
      <c r="F39" s="16">
        <v>4.9000000000000004</v>
      </c>
      <c r="G39" s="16">
        <v>9.3000000000000007</v>
      </c>
      <c r="H39" s="16">
        <v>52.7</v>
      </c>
      <c r="I39" s="16">
        <v>0.6</v>
      </c>
      <c r="J39" s="16">
        <v>1.6</v>
      </c>
      <c r="K39" s="16">
        <v>38.1</v>
      </c>
      <c r="L39" s="16">
        <v>0.6</v>
      </c>
      <c r="M39" s="16">
        <v>1.2</v>
      </c>
      <c r="N39" s="16">
        <v>52.3</v>
      </c>
      <c r="O39" s="16">
        <v>1.8</v>
      </c>
      <c r="P39" s="16">
        <v>4.3</v>
      </c>
      <c r="Q39" s="16">
        <v>6.1</v>
      </c>
      <c r="R39" s="16">
        <v>1.6</v>
      </c>
      <c r="S39" s="16">
        <v>1.5</v>
      </c>
      <c r="T39" s="16">
        <v>0.4</v>
      </c>
      <c r="U39" s="16">
        <v>1.3</v>
      </c>
      <c r="V39" s="16">
        <v>14.4</v>
      </c>
    </row>
    <row r="40" spans="1:22" x14ac:dyDescent="0.3">
      <c r="A40" s="26">
        <v>39</v>
      </c>
      <c r="B40" s="13" t="s">
        <v>207</v>
      </c>
      <c r="C40" s="15">
        <v>63</v>
      </c>
      <c r="D40" s="16">
        <v>22.9</v>
      </c>
      <c r="E40" s="16">
        <v>7.1</v>
      </c>
      <c r="F40" s="16">
        <v>3</v>
      </c>
      <c r="G40" s="16">
        <v>5.7</v>
      </c>
      <c r="H40" s="16">
        <v>52.6</v>
      </c>
      <c r="I40" s="16">
        <v>0.2</v>
      </c>
      <c r="J40" s="16">
        <v>0.6</v>
      </c>
      <c r="K40" s="16">
        <v>27.8</v>
      </c>
      <c r="L40" s="16">
        <v>0.9</v>
      </c>
      <c r="M40" s="16">
        <v>1.3</v>
      </c>
      <c r="N40" s="16">
        <v>73.8</v>
      </c>
      <c r="O40" s="16">
        <v>1.9</v>
      </c>
      <c r="P40" s="16">
        <v>4</v>
      </c>
      <c r="Q40" s="16">
        <v>5.9</v>
      </c>
      <c r="R40" s="16">
        <v>1.5</v>
      </c>
      <c r="S40" s="16">
        <v>1.3</v>
      </c>
      <c r="T40" s="16">
        <v>0.6</v>
      </c>
      <c r="U40" s="16">
        <v>0.9</v>
      </c>
      <c r="V40" s="16">
        <v>12.5</v>
      </c>
    </row>
    <row r="41" spans="1:22" x14ac:dyDescent="0.3">
      <c r="A41" s="27">
        <v>40</v>
      </c>
      <c r="B41" s="13" t="s">
        <v>291</v>
      </c>
      <c r="C41" s="15">
        <v>62</v>
      </c>
      <c r="D41" s="16">
        <v>8.6</v>
      </c>
      <c r="E41" s="16">
        <v>1.7</v>
      </c>
      <c r="F41" s="16">
        <v>0.7</v>
      </c>
      <c r="G41" s="16">
        <v>1.4</v>
      </c>
      <c r="H41" s="16">
        <v>52.3</v>
      </c>
      <c r="I41" s="16">
        <v>0</v>
      </c>
      <c r="J41" s="16">
        <v>0</v>
      </c>
      <c r="K41" s="16">
        <v>0</v>
      </c>
      <c r="L41" s="16">
        <v>0.2</v>
      </c>
      <c r="M41" s="16">
        <v>0.4</v>
      </c>
      <c r="N41" s="16">
        <v>68.2</v>
      </c>
      <c r="O41" s="16">
        <v>0.8</v>
      </c>
      <c r="P41" s="16">
        <v>1.7</v>
      </c>
      <c r="Q41" s="16">
        <v>2.5</v>
      </c>
      <c r="R41" s="16">
        <v>0.4</v>
      </c>
      <c r="S41" s="16">
        <v>0.4</v>
      </c>
      <c r="T41" s="16">
        <v>0.4</v>
      </c>
      <c r="U41" s="16">
        <v>0.3</v>
      </c>
      <c r="V41" s="16">
        <v>4.4000000000000004</v>
      </c>
    </row>
    <row r="42" spans="1:22" x14ac:dyDescent="0.3">
      <c r="A42" s="26">
        <v>41</v>
      </c>
      <c r="B42" s="13" t="s">
        <v>41</v>
      </c>
      <c r="C42" s="15">
        <v>80</v>
      </c>
      <c r="D42" s="16">
        <v>35.6</v>
      </c>
      <c r="E42" s="16">
        <v>22.9</v>
      </c>
      <c r="F42" s="16">
        <v>8.1999999999999993</v>
      </c>
      <c r="G42" s="16">
        <v>15.7</v>
      </c>
      <c r="H42" s="16">
        <v>52.1</v>
      </c>
      <c r="I42" s="16">
        <v>0.6</v>
      </c>
      <c r="J42" s="16">
        <v>2.2999999999999998</v>
      </c>
      <c r="K42" s="16">
        <v>27.2</v>
      </c>
      <c r="L42" s="16">
        <v>5.9</v>
      </c>
      <c r="M42" s="16">
        <v>7.7</v>
      </c>
      <c r="N42" s="16">
        <v>77</v>
      </c>
      <c r="O42" s="16">
        <v>1.8</v>
      </c>
      <c r="P42" s="16">
        <v>7</v>
      </c>
      <c r="Q42" s="16">
        <v>8.8000000000000007</v>
      </c>
      <c r="R42" s="16">
        <v>5.4</v>
      </c>
      <c r="S42" s="16">
        <v>1.6</v>
      </c>
      <c r="T42" s="16">
        <v>1.9</v>
      </c>
      <c r="U42" s="16">
        <v>2.9</v>
      </c>
      <c r="V42" s="16">
        <v>28.4</v>
      </c>
    </row>
    <row r="43" spans="1:22" x14ac:dyDescent="0.3">
      <c r="A43" s="27">
        <v>42</v>
      </c>
      <c r="B43" s="13" t="s">
        <v>236</v>
      </c>
      <c r="C43" s="15">
        <v>79</v>
      </c>
      <c r="D43" s="16">
        <v>15.6</v>
      </c>
      <c r="E43" s="16">
        <v>6.3</v>
      </c>
      <c r="F43" s="16">
        <v>2.7</v>
      </c>
      <c r="G43" s="16">
        <v>5.2</v>
      </c>
      <c r="H43" s="16">
        <v>52.1</v>
      </c>
      <c r="I43" s="16">
        <v>0</v>
      </c>
      <c r="J43" s="16">
        <v>0.2</v>
      </c>
      <c r="K43" s="16">
        <v>11.8</v>
      </c>
      <c r="L43" s="16">
        <v>0.8</v>
      </c>
      <c r="M43" s="16">
        <v>1.1000000000000001</v>
      </c>
      <c r="N43" s="16">
        <v>77.099999999999994</v>
      </c>
      <c r="O43" s="16">
        <v>2</v>
      </c>
      <c r="P43" s="16">
        <v>3.6</v>
      </c>
      <c r="Q43" s="16">
        <v>5.6</v>
      </c>
      <c r="R43" s="16">
        <v>1.5</v>
      </c>
      <c r="S43" s="16">
        <v>0.5</v>
      </c>
      <c r="T43" s="16">
        <v>1.3</v>
      </c>
      <c r="U43" s="16">
        <v>1</v>
      </c>
      <c r="V43" s="16">
        <v>11.4</v>
      </c>
    </row>
    <row r="44" spans="1:22" x14ac:dyDescent="0.3">
      <c r="A44" s="26">
        <v>43</v>
      </c>
      <c r="B44" s="13" t="s">
        <v>97</v>
      </c>
      <c r="C44" s="15">
        <v>80</v>
      </c>
      <c r="D44" s="16">
        <v>32.6</v>
      </c>
      <c r="E44" s="16">
        <v>13.4</v>
      </c>
      <c r="F44" s="16">
        <v>5.2</v>
      </c>
      <c r="G44" s="16">
        <v>10</v>
      </c>
      <c r="H44" s="16">
        <v>51.6</v>
      </c>
      <c r="I44" s="16">
        <v>1.9</v>
      </c>
      <c r="J44" s="16">
        <v>4.3</v>
      </c>
      <c r="K44" s="16">
        <v>43.4</v>
      </c>
      <c r="L44" s="16">
        <v>1.2</v>
      </c>
      <c r="M44" s="16">
        <v>1.5</v>
      </c>
      <c r="N44" s="16">
        <v>83.2</v>
      </c>
      <c r="O44" s="16">
        <v>1.5</v>
      </c>
      <c r="P44" s="16">
        <v>5</v>
      </c>
      <c r="Q44" s="16">
        <v>6.4</v>
      </c>
      <c r="R44" s="16">
        <v>1.5</v>
      </c>
      <c r="S44" s="16">
        <v>1.4</v>
      </c>
      <c r="T44" s="16">
        <v>0.5</v>
      </c>
      <c r="U44" s="16">
        <v>0.6</v>
      </c>
      <c r="V44" s="16">
        <v>17.7</v>
      </c>
    </row>
    <row r="45" spans="1:22" x14ac:dyDescent="0.3">
      <c r="A45" s="27">
        <v>44</v>
      </c>
      <c r="B45" s="13" t="s">
        <v>146</v>
      </c>
      <c r="C45" s="15">
        <v>71</v>
      </c>
      <c r="D45" s="16">
        <v>24.7</v>
      </c>
      <c r="E45" s="16">
        <v>10</v>
      </c>
      <c r="F45" s="16">
        <v>4.3</v>
      </c>
      <c r="G45" s="16">
        <v>8.3000000000000007</v>
      </c>
      <c r="H45" s="16">
        <v>51.6</v>
      </c>
      <c r="I45" s="16">
        <v>0.4</v>
      </c>
      <c r="J45" s="16">
        <v>1.1000000000000001</v>
      </c>
      <c r="K45" s="16">
        <v>32.1</v>
      </c>
      <c r="L45" s="16">
        <v>1</v>
      </c>
      <c r="M45" s="16">
        <v>1.5</v>
      </c>
      <c r="N45" s="16">
        <v>67.3</v>
      </c>
      <c r="O45" s="16">
        <v>2</v>
      </c>
      <c r="P45" s="16">
        <v>6</v>
      </c>
      <c r="Q45" s="16">
        <v>8</v>
      </c>
      <c r="R45" s="16">
        <v>1.9</v>
      </c>
      <c r="S45" s="16">
        <v>1.1000000000000001</v>
      </c>
      <c r="T45" s="16">
        <v>0.4</v>
      </c>
      <c r="U45" s="16">
        <v>1.8</v>
      </c>
      <c r="V45" s="16">
        <v>15.1</v>
      </c>
    </row>
    <row r="46" spans="1:22" x14ac:dyDescent="0.3">
      <c r="A46" s="26">
        <v>45</v>
      </c>
      <c r="B46" s="13" t="s">
        <v>126</v>
      </c>
      <c r="C46" s="15">
        <v>78</v>
      </c>
      <c r="D46" s="16">
        <v>25.5</v>
      </c>
      <c r="E46" s="16">
        <v>10.8</v>
      </c>
      <c r="F46" s="16">
        <v>4.7</v>
      </c>
      <c r="G46" s="16">
        <v>9.1</v>
      </c>
      <c r="H46" s="16">
        <v>51.5</v>
      </c>
      <c r="I46" s="16">
        <v>0</v>
      </c>
      <c r="J46" s="16">
        <v>0.2</v>
      </c>
      <c r="K46" s="16">
        <v>23.1</v>
      </c>
      <c r="L46" s="16">
        <v>1.4</v>
      </c>
      <c r="M46" s="16">
        <v>2</v>
      </c>
      <c r="N46" s="16">
        <v>71.5</v>
      </c>
      <c r="O46" s="16">
        <v>2</v>
      </c>
      <c r="P46" s="16">
        <v>4.2</v>
      </c>
      <c r="Q46" s="16">
        <v>6.2</v>
      </c>
      <c r="R46" s="16">
        <v>0.9</v>
      </c>
      <c r="S46" s="16">
        <v>0.5</v>
      </c>
      <c r="T46" s="16">
        <v>0.8</v>
      </c>
      <c r="U46" s="16">
        <v>1.4</v>
      </c>
      <c r="V46" s="16">
        <v>13</v>
      </c>
    </row>
    <row r="47" spans="1:22" x14ac:dyDescent="0.3">
      <c r="A47" s="27">
        <v>46</v>
      </c>
      <c r="B47" s="13" t="s">
        <v>220</v>
      </c>
      <c r="C47" s="15">
        <v>58</v>
      </c>
      <c r="D47" s="16">
        <v>19.399999999999999</v>
      </c>
      <c r="E47" s="16">
        <v>6.8</v>
      </c>
      <c r="F47" s="16">
        <v>2.7</v>
      </c>
      <c r="G47" s="16">
        <v>5.3</v>
      </c>
      <c r="H47" s="16">
        <v>51.5</v>
      </c>
      <c r="I47" s="16">
        <v>0</v>
      </c>
      <c r="J47" s="16">
        <v>0</v>
      </c>
      <c r="K47" s="16">
        <v>0</v>
      </c>
      <c r="L47" s="16">
        <v>1.3</v>
      </c>
      <c r="M47" s="16">
        <v>1.8</v>
      </c>
      <c r="N47" s="16">
        <v>69.2</v>
      </c>
      <c r="O47" s="16">
        <v>1.6</v>
      </c>
      <c r="P47" s="16">
        <v>3.5</v>
      </c>
      <c r="Q47" s="16">
        <v>5.0999999999999996</v>
      </c>
      <c r="R47" s="16">
        <v>1</v>
      </c>
      <c r="S47" s="16">
        <v>0.5</v>
      </c>
      <c r="T47" s="16">
        <v>1.3</v>
      </c>
      <c r="U47" s="16">
        <v>0.9</v>
      </c>
      <c r="V47" s="16">
        <v>10.6</v>
      </c>
    </row>
    <row r="48" spans="1:22" x14ac:dyDescent="0.3">
      <c r="A48" s="26">
        <v>47</v>
      </c>
      <c r="B48" s="13" t="s">
        <v>224</v>
      </c>
      <c r="C48" s="15">
        <v>77</v>
      </c>
      <c r="D48" s="16">
        <v>17.3</v>
      </c>
      <c r="E48" s="16">
        <v>6.7</v>
      </c>
      <c r="F48" s="16">
        <v>2.5</v>
      </c>
      <c r="G48" s="16">
        <v>4.9000000000000004</v>
      </c>
      <c r="H48" s="16">
        <v>51.5</v>
      </c>
      <c r="I48" s="16">
        <v>0.3</v>
      </c>
      <c r="J48" s="16">
        <v>1</v>
      </c>
      <c r="K48" s="16">
        <v>28.4</v>
      </c>
      <c r="L48" s="16">
        <v>1.4</v>
      </c>
      <c r="M48" s="16">
        <v>1.8</v>
      </c>
      <c r="N48" s="16">
        <v>75.900000000000006</v>
      </c>
      <c r="O48" s="16">
        <v>1.2</v>
      </c>
      <c r="P48" s="16">
        <v>2.8</v>
      </c>
      <c r="Q48" s="16">
        <v>4</v>
      </c>
      <c r="R48" s="16">
        <v>0.6</v>
      </c>
      <c r="S48" s="16">
        <v>0.8</v>
      </c>
      <c r="T48" s="16">
        <v>0.5</v>
      </c>
      <c r="U48" s="16">
        <v>0.4</v>
      </c>
      <c r="V48" s="16">
        <v>9.4</v>
      </c>
    </row>
    <row r="49" spans="1:22" x14ac:dyDescent="0.3">
      <c r="A49" s="27">
        <v>48</v>
      </c>
      <c r="B49" s="13" t="s">
        <v>269</v>
      </c>
      <c r="C49" s="15">
        <v>75</v>
      </c>
      <c r="D49" s="16">
        <v>15.5</v>
      </c>
      <c r="E49" s="16">
        <v>4.9000000000000004</v>
      </c>
      <c r="F49" s="16">
        <v>1.9</v>
      </c>
      <c r="G49" s="16">
        <v>3.7</v>
      </c>
      <c r="H49" s="16">
        <v>51.3</v>
      </c>
      <c r="I49" s="16">
        <v>0</v>
      </c>
      <c r="J49" s="16">
        <v>0</v>
      </c>
      <c r="K49" s="16">
        <v>0</v>
      </c>
      <c r="L49" s="16">
        <v>1.1000000000000001</v>
      </c>
      <c r="M49" s="16">
        <v>1.3</v>
      </c>
      <c r="N49" s="16">
        <v>84</v>
      </c>
      <c r="O49" s="16">
        <v>1.5</v>
      </c>
      <c r="P49" s="16">
        <v>3</v>
      </c>
      <c r="Q49" s="16">
        <v>4.4000000000000004</v>
      </c>
      <c r="R49" s="16">
        <v>0.4</v>
      </c>
      <c r="S49" s="16">
        <v>0.2</v>
      </c>
      <c r="T49" s="16">
        <v>0.5</v>
      </c>
      <c r="U49" s="16">
        <v>0.7</v>
      </c>
      <c r="V49" s="16">
        <v>7.8</v>
      </c>
    </row>
    <row r="50" spans="1:22" x14ac:dyDescent="0.3">
      <c r="A50" s="26">
        <v>49</v>
      </c>
      <c r="B50" s="13" t="s">
        <v>170</v>
      </c>
      <c r="C50" s="15">
        <v>75</v>
      </c>
      <c r="D50" s="16">
        <v>20.5</v>
      </c>
      <c r="E50" s="16">
        <v>9</v>
      </c>
      <c r="F50" s="16">
        <v>3.5</v>
      </c>
      <c r="G50" s="16">
        <v>6.8</v>
      </c>
      <c r="H50" s="16">
        <v>51.2</v>
      </c>
      <c r="I50" s="16">
        <v>0.9</v>
      </c>
      <c r="J50" s="16">
        <v>2.6</v>
      </c>
      <c r="K50" s="16">
        <v>35.4</v>
      </c>
      <c r="L50" s="16">
        <v>1.2</v>
      </c>
      <c r="M50" s="16">
        <v>1.6</v>
      </c>
      <c r="N50" s="16">
        <v>73.2</v>
      </c>
      <c r="O50" s="16">
        <v>1</v>
      </c>
      <c r="P50" s="16">
        <v>3.8</v>
      </c>
      <c r="Q50" s="16">
        <v>4.8</v>
      </c>
      <c r="R50" s="16">
        <v>2</v>
      </c>
      <c r="S50" s="16">
        <v>0.6</v>
      </c>
      <c r="T50" s="16">
        <v>0.4</v>
      </c>
      <c r="U50" s="16">
        <v>1.3</v>
      </c>
      <c r="V50" s="16">
        <v>11.8</v>
      </c>
    </row>
    <row r="51" spans="1:22" x14ac:dyDescent="0.3">
      <c r="A51" s="27">
        <v>50</v>
      </c>
      <c r="B51" s="13" t="s">
        <v>79</v>
      </c>
      <c r="C51" s="15">
        <v>81</v>
      </c>
      <c r="D51" s="16">
        <v>31.4</v>
      </c>
      <c r="E51" s="16">
        <v>14.5</v>
      </c>
      <c r="F51" s="16">
        <v>5.5</v>
      </c>
      <c r="G51" s="16">
        <v>10.7</v>
      </c>
      <c r="H51" s="16">
        <v>51.1</v>
      </c>
      <c r="I51" s="16">
        <v>0.5</v>
      </c>
      <c r="J51" s="16">
        <v>1.4</v>
      </c>
      <c r="K51" s="16">
        <v>34.799999999999997</v>
      </c>
      <c r="L51" s="16">
        <v>3</v>
      </c>
      <c r="M51" s="16">
        <v>3.7</v>
      </c>
      <c r="N51" s="16">
        <v>80.900000000000006</v>
      </c>
      <c r="O51" s="16">
        <v>1.7</v>
      </c>
      <c r="P51" s="16">
        <v>5.6</v>
      </c>
      <c r="Q51" s="16">
        <v>7.3</v>
      </c>
      <c r="R51" s="16">
        <v>1.3</v>
      </c>
      <c r="S51" s="16">
        <v>0.9</v>
      </c>
      <c r="T51" s="16">
        <v>2.1</v>
      </c>
      <c r="U51" s="16">
        <v>1.3</v>
      </c>
      <c r="V51" s="16">
        <v>18.8</v>
      </c>
    </row>
    <row r="52" spans="1:22" x14ac:dyDescent="0.3">
      <c r="A52" s="26">
        <v>51</v>
      </c>
      <c r="B52" s="13" t="s">
        <v>253</v>
      </c>
      <c r="C52" s="15">
        <v>67</v>
      </c>
      <c r="D52" s="16">
        <v>16.3</v>
      </c>
      <c r="E52" s="16">
        <v>5.7</v>
      </c>
      <c r="F52" s="16">
        <v>2.2000000000000002</v>
      </c>
      <c r="G52" s="16">
        <v>4.4000000000000004</v>
      </c>
      <c r="H52" s="16">
        <v>51</v>
      </c>
      <c r="I52" s="16">
        <v>0</v>
      </c>
      <c r="J52" s="16">
        <v>0</v>
      </c>
      <c r="K52" s="16">
        <v>50</v>
      </c>
      <c r="L52" s="16">
        <v>1.2</v>
      </c>
      <c r="M52" s="16">
        <v>1.6</v>
      </c>
      <c r="N52" s="16">
        <v>75.2</v>
      </c>
      <c r="O52" s="16">
        <v>2.1</v>
      </c>
      <c r="P52" s="16">
        <v>3</v>
      </c>
      <c r="Q52" s="16">
        <v>5.0999999999999996</v>
      </c>
      <c r="R52" s="16">
        <v>0.6</v>
      </c>
      <c r="S52" s="16">
        <v>0.4</v>
      </c>
      <c r="T52" s="16">
        <v>0.7</v>
      </c>
      <c r="U52" s="16">
        <v>0.9</v>
      </c>
      <c r="V52" s="16">
        <v>9.1</v>
      </c>
    </row>
    <row r="53" spans="1:22" x14ac:dyDescent="0.3">
      <c r="A53" s="27">
        <v>52</v>
      </c>
      <c r="B53" s="13" t="s">
        <v>142</v>
      </c>
      <c r="C53" s="15">
        <v>65</v>
      </c>
      <c r="D53" s="16">
        <v>21.4</v>
      </c>
      <c r="E53" s="16">
        <v>10.199999999999999</v>
      </c>
      <c r="F53" s="16">
        <v>4.2</v>
      </c>
      <c r="G53" s="16">
        <v>8.1999999999999993</v>
      </c>
      <c r="H53" s="16">
        <v>50.7</v>
      </c>
      <c r="I53" s="16">
        <v>0</v>
      </c>
      <c r="J53" s="16">
        <v>0</v>
      </c>
      <c r="K53" s="16">
        <v>0</v>
      </c>
      <c r="L53" s="16">
        <v>1.8</v>
      </c>
      <c r="M53" s="16">
        <v>3.2</v>
      </c>
      <c r="N53" s="16">
        <v>57.1</v>
      </c>
      <c r="O53" s="16">
        <v>2.4</v>
      </c>
      <c r="P53" s="16">
        <v>4.8</v>
      </c>
      <c r="Q53" s="16">
        <v>7.2</v>
      </c>
      <c r="R53" s="16">
        <v>1.9</v>
      </c>
      <c r="S53" s="16">
        <v>0.8</v>
      </c>
      <c r="T53" s="16">
        <v>1.1000000000000001</v>
      </c>
      <c r="U53" s="16">
        <v>2.2000000000000002</v>
      </c>
      <c r="V53" s="16">
        <v>13.5</v>
      </c>
    </row>
    <row r="54" spans="1:22" x14ac:dyDescent="0.3">
      <c r="A54" s="26">
        <v>53</v>
      </c>
      <c r="B54" s="13" t="s">
        <v>24</v>
      </c>
      <c r="C54" s="15">
        <v>75</v>
      </c>
      <c r="D54" s="16">
        <v>36.1</v>
      </c>
      <c r="E54" s="16">
        <v>28</v>
      </c>
      <c r="F54" s="16">
        <v>10.3</v>
      </c>
      <c r="G54" s="16">
        <v>20.3</v>
      </c>
      <c r="H54" s="16">
        <v>50.5</v>
      </c>
      <c r="I54" s="16">
        <v>0.5</v>
      </c>
      <c r="J54" s="16">
        <v>1.8</v>
      </c>
      <c r="K54" s="16">
        <v>29.9</v>
      </c>
      <c r="L54" s="16">
        <v>6.9</v>
      </c>
      <c r="M54" s="16">
        <v>8.6</v>
      </c>
      <c r="N54" s="16">
        <v>80.2</v>
      </c>
      <c r="O54" s="16">
        <v>2.2999999999999998</v>
      </c>
      <c r="P54" s="16">
        <v>9.5</v>
      </c>
      <c r="Q54" s="16">
        <v>11.8</v>
      </c>
      <c r="R54" s="16">
        <v>2.1</v>
      </c>
      <c r="S54" s="16">
        <v>1.3</v>
      </c>
      <c r="T54" s="16">
        <v>2.2000000000000002</v>
      </c>
      <c r="U54" s="16">
        <v>2.4</v>
      </c>
      <c r="V54" s="16">
        <v>31.1</v>
      </c>
    </row>
    <row r="55" spans="1:22" x14ac:dyDescent="0.3">
      <c r="A55" s="27">
        <v>54</v>
      </c>
      <c r="B55" s="13" t="s">
        <v>247</v>
      </c>
      <c r="C55" s="15">
        <v>80</v>
      </c>
      <c r="D55" s="16">
        <v>22.3</v>
      </c>
      <c r="E55" s="16">
        <v>6.1</v>
      </c>
      <c r="F55" s="16">
        <v>2.4</v>
      </c>
      <c r="G55" s="16">
        <v>4.7</v>
      </c>
      <c r="H55" s="16">
        <v>50.5</v>
      </c>
      <c r="I55" s="16">
        <v>0.5</v>
      </c>
      <c r="J55" s="16">
        <v>1.4</v>
      </c>
      <c r="K55" s="16">
        <v>39.1</v>
      </c>
      <c r="L55" s="16">
        <v>0.7</v>
      </c>
      <c r="M55" s="16">
        <v>1.1000000000000001</v>
      </c>
      <c r="N55" s="16">
        <v>67.8</v>
      </c>
      <c r="O55" s="16">
        <v>0.6</v>
      </c>
      <c r="P55" s="16">
        <v>1.6</v>
      </c>
      <c r="Q55" s="16">
        <v>2.1</v>
      </c>
      <c r="R55" s="16">
        <v>0.5</v>
      </c>
      <c r="S55" s="16">
        <v>1</v>
      </c>
      <c r="T55" s="16">
        <v>0.4</v>
      </c>
      <c r="U55" s="16">
        <v>0.6</v>
      </c>
      <c r="V55" s="16">
        <v>6.9</v>
      </c>
    </row>
    <row r="56" spans="1:22" x14ac:dyDescent="0.3">
      <c r="A56" s="26">
        <v>55</v>
      </c>
      <c r="B56" s="13" t="s">
        <v>240</v>
      </c>
      <c r="C56" s="15">
        <v>70</v>
      </c>
      <c r="D56" s="16">
        <v>17.7</v>
      </c>
      <c r="E56" s="16">
        <v>6.2</v>
      </c>
      <c r="F56" s="16">
        <v>2.4</v>
      </c>
      <c r="G56" s="16">
        <v>4.8</v>
      </c>
      <c r="H56" s="16">
        <v>50.4</v>
      </c>
      <c r="I56" s="16">
        <v>0.7</v>
      </c>
      <c r="J56" s="16">
        <v>1.6</v>
      </c>
      <c r="K56" s="16">
        <v>41.8</v>
      </c>
      <c r="L56" s="16">
        <v>0.7</v>
      </c>
      <c r="M56" s="16">
        <v>0.9</v>
      </c>
      <c r="N56" s="16">
        <v>76.599999999999994</v>
      </c>
      <c r="O56" s="16">
        <v>1.1000000000000001</v>
      </c>
      <c r="P56" s="16">
        <v>2.2999999999999998</v>
      </c>
      <c r="Q56" s="16">
        <v>3.4</v>
      </c>
      <c r="R56" s="16">
        <v>1.4</v>
      </c>
      <c r="S56" s="16">
        <v>0.4</v>
      </c>
      <c r="T56" s="16">
        <v>0.6</v>
      </c>
      <c r="U56" s="16">
        <v>0.8</v>
      </c>
      <c r="V56" s="16">
        <v>8.6</v>
      </c>
    </row>
    <row r="57" spans="1:22" x14ac:dyDescent="0.3">
      <c r="A57" s="27">
        <v>56</v>
      </c>
      <c r="B57" s="13" t="s">
        <v>145</v>
      </c>
      <c r="C57" s="15">
        <v>77</v>
      </c>
      <c r="D57" s="16">
        <v>28.9</v>
      </c>
      <c r="E57" s="16">
        <v>10</v>
      </c>
      <c r="F57" s="16">
        <v>4.0999999999999996</v>
      </c>
      <c r="G57" s="16">
        <v>8.1</v>
      </c>
      <c r="H57" s="16">
        <v>50.3</v>
      </c>
      <c r="I57" s="16">
        <v>0.9</v>
      </c>
      <c r="J57" s="16">
        <v>2.5</v>
      </c>
      <c r="K57" s="16">
        <v>35.1</v>
      </c>
      <c r="L57" s="16">
        <v>1</v>
      </c>
      <c r="M57" s="16">
        <v>1.6</v>
      </c>
      <c r="N57" s="16">
        <v>62.1</v>
      </c>
      <c r="O57" s="16">
        <v>1.6</v>
      </c>
      <c r="P57" s="16">
        <v>2.8</v>
      </c>
      <c r="Q57" s="16">
        <v>4.4000000000000004</v>
      </c>
      <c r="R57" s="16">
        <v>1.1000000000000001</v>
      </c>
      <c r="S57" s="16">
        <v>1.1000000000000001</v>
      </c>
      <c r="T57" s="16">
        <v>0.9</v>
      </c>
      <c r="U57" s="16">
        <v>1.1000000000000001</v>
      </c>
      <c r="V57" s="16">
        <v>11.9</v>
      </c>
    </row>
    <row r="58" spans="1:22" x14ac:dyDescent="0.3">
      <c r="A58" s="26">
        <v>57</v>
      </c>
      <c r="B58" s="13" t="s">
        <v>112</v>
      </c>
      <c r="C58" s="15">
        <v>64</v>
      </c>
      <c r="D58" s="16">
        <v>25.4</v>
      </c>
      <c r="E58" s="16">
        <v>12.4</v>
      </c>
      <c r="F58" s="16">
        <v>4.7</v>
      </c>
      <c r="G58" s="16">
        <v>9.4</v>
      </c>
      <c r="H58" s="16">
        <v>50.2</v>
      </c>
      <c r="I58" s="16">
        <v>0.9</v>
      </c>
      <c r="J58" s="16">
        <v>1.6</v>
      </c>
      <c r="K58" s="16">
        <v>53.8</v>
      </c>
      <c r="L58" s="16">
        <v>2</v>
      </c>
      <c r="M58" s="16">
        <v>2.9</v>
      </c>
      <c r="N58" s="16">
        <v>70.7</v>
      </c>
      <c r="O58" s="16">
        <v>1.7</v>
      </c>
      <c r="P58" s="16">
        <v>6.2</v>
      </c>
      <c r="Q58" s="16">
        <v>7.8</v>
      </c>
      <c r="R58" s="16">
        <v>2.2999999999999998</v>
      </c>
      <c r="S58" s="16">
        <v>0.4</v>
      </c>
      <c r="T58" s="16">
        <v>1.1000000000000001</v>
      </c>
      <c r="U58" s="16">
        <v>1.3</v>
      </c>
      <c r="V58" s="16">
        <v>17.2</v>
      </c>
    </row>
    <row r="59" spans="1:22" x14ac:dyDescent="0.3">
      <c r="A59" s="27">
        <v>58</v>
      </c>
      <c r="B59" s="13" t="s">
        <v>147</v>
      </c>
      <c r="C59" s="15">
        <v>82</v>
      </c>
      <c r="D59" s="16">
        <v>32.4</v>
      </c>
      <c r="E59" s="16">
        <v>10</v>
      </c>
      <c r="F59" s="16">
        <v>4</v>
      </c>
      <c r="G59" s="16">
        <v>8.1</v>
      </c>
      <c r="H59" s="16">
        <v>50.2</v>
      </c>
      <c r="I59" s="16">
        <v>0.2</v>
      </c>
      <c r="J59" s="16">
        <v>0.5</v>
      </c>
      <c r="K59" s="16">
        <v>37.200000000000003</v>
      </c>
      <c r="L59" s="16">
        <v>1.7</v>
      </c>
      <c r="M59" s="16">
        <v>2</v>
      </c>
      <c r="N59" s="16">
        <v>81.400000000000006</v>
      </c>
      <c r="O59" s="16">
        <v>2.2999999999999998</v>
      </c>
      <c r="P59" s="16">
        <v>5.6</v>
      </c>
      <c r="Q59" s="16">
        <v>7.9</v>
      </c>
      <c r="R59" s="16">
        <v>1.9</v>
      </c>
      <c r="S59" s="16">
        <v>1.1000000000000001</v>
      </c>
      <c r="T59" s="16">
        <v>1.2</v>
      </c>
      <c r="U59" s="16">
        <v>1.3</v>
      </c>
      <c r="V59" s="16">
        <v>16.3</v>
      </c>
    </row>
    <row r="60" spans="1:22" x14ac:dyDescent="0.3">
      <c r="A60" s="26">
        <v>59</v>
      </c>
      <c r="B60" s="13" t="s">
        <v>173</v>
      </c>
      <c r="C60" s="15">
        <v>77</v>
      </c>
      <c r="D60" s="16">
        <v>27.3</v>
      </c>
      <c r="E60" s="16">
        <v>8.9</v>
      </c>
      <c r="F60" s="16">
        <v>3.2</v>
      </c>
      <c r="G60" s="16">
        <v>6.5</v>
      </c>
      <c r="H60" s="16">
        <v>50</v>
      </c>
      <c r="I60" s="16">
        <v>0.7</v>
      </c>
      <c r="J60" s="16">
        <v>1.9</v>
      </c>
      <c r="K60" s="16">
        <v>37.9</v>
      </c>
      <c r="L60" s="16">
        <v>1.7</v>
      </c>
      <c r="M60" s="16">
        <v>2.2000000000000002</v>
      </c>
      <c r="N60" s="16">
        <v>80.2</v>
      </c>
      <c r="O60" s="16">
        <v>2.2000000000000002</v>
      </c>
      <c r="P60" s="16">
        <v>4.9000000000000004</v>
      </c>
      <c r="Q60" s="16">
        <v>7.1</v>
      </c>
      <c r="R60" s="16">
        <v>1.1000000000000001</v>
      </c>
      <c r="S60" s="16">
        <v>0.6</v>
      </c>
      <c r="T60" s="16">
        <v>0.4</v>
      </c>
      <c r="U60" s="16">
        <v>1.2</v>
      </c>
      <c r="V60" s="16">
        <v>13.3</v>
      </c>
    </row>
    <row r="61" spans="1:22" x14ac:dyDescent="0.3">
      <c r="A61" s="27">
        <v>60</v>
      </c>
      <c r="B61" s="13" t="s">
        <v>186</v>
      </c>
      <c r="C61" s="15">
        <v>66</v>
      </c>
      <c r="D61" s="16">
        <v>14.1</v>
      </c>
      <c r="E61" s="16">
        <v>8.1</v>
      </c>
      <c r="F61" s="16">
        <v>3.6</v>
      </c>
      <c r="G61" s="16">
        <v>7.1</v>
      </c>
      <c r="H61" s="16">
        <v>49.9</v>
      </c>
      <c r="I61" s="16">
        <v>0</v>
      </c>
      <c r="J61" s="16">
        <v>0</v>
      </c>
      <c r="K61" s="16">
        <v>0</v>
      </c>
      <c r="L61" s="16">
        <v>1</v>
      </c>
      <c r="M61" s="16">
        <v>1.3</v>
      </c>
      <c r="N61" s="16">
        <v>76.5</v>
      </c>
      <c r="O61" s="16">
        <v>1.1000000000000001</v>
      </c>
      <c r="P61" s="16">
        <v>3.1</v>
      </c>
      <c r="Q61" s="16">
        <v>4.2</v>
      </c>
      <c r="R61" s="16">
        <v>0.9</v>
      </c>
      <c r="S61" s="16">
        <v>0.3</v>
      </c>
      <c r="T61" s="16">
        <v>0.2</v>
      </c>
      <c r="U61" s="16">
        <v>0.5</v>
      </c>
      <c r="V61" s="16">
        <v>9.3000000000000007</v>
      </c>
    </row>
    <row r="62" spans="1:22" x14ac:dyDescent="0.3">
      <c r="A62" s="26">
        <v>61</v>
      </c>
      <c r="B62" s="13" t="s">
        <v>189</v>
      </c>
      <c r="C62" s="15">
        <v>77</v>
      </c>
      <c r="D62" s="16">
        <v>20.3</v>
      </c>
      <c r="E62" s="16">
        <v>8</v>
      </c>
      <c r="F62" s="16">
        <v>3</v>
      </c>
      <c r="G62" s="16">
        <v>6</v>
      </c>
      <c r="H62" s="16">
        <v>49.7</v>
      </c>
      <c r="I62" s="16">
        <v>0</v>
      </c>
      <c r="J62" s="16">
        <v>0.2</v>
      </c>
      <c r="K62" s="16">
        <v>25</v>
      </c>
      <c r="L62" s="16">
        <v>1.9</v>
      </c>
      <c r="M62" s="16">
        <v>2.7</v>
      </c>
      <c r="N62" s="16">
        <v>72.099999999999994</v>
      </c>
      <c r="O62" s="16">
        <v>2</v>
      </c>
      <c r="P62" s="16">
        <v>4.5999999999999996</v>
      </c>
      <c r="Q62" s="16">
        <v>6.6</v>
      </c>
      <c r="R62" s="16">
        <v>0.6</v>
      </c>
      <c r="S62" s="16">
        <v>0.5</v>
      </c>
      <c r="T62" s="16">
        <v>1.3</v>
      </c>
      <c r="U62" s="16">
        <v>1.3</v>
      </c>
      <c r="V62" s="16">
        <v>11.8</v>
      </c>
    </row>
    <row r="63" spans="1:22" x14ac:dyDescent="0.3">
      <c r="A63" s="27">
        <v>62</v>
      </c>
      <c r="B63" s="13" t="s">
        <v>81</v>
      </c>
      <c r="C63" s="15">
        <v>66</v>
      </c>
      <c r="D63" s="16">
        <v>31</v>
      </c>
      <c r="E63" s="16">
        <v>14.4</v>
      </c>
      <c r="F63" s="16">
        <v>6.1</v>
      </c>
      <c r="G63" s="16">
        <v>12.3</v>
      </c>
      <c r="H63" s="16">
        <v>49.5</v>
      </c>
      <c r="I63" s="16">
        <v>0.4</v>
      </c>
      <c r="J63" s="16">
        <v>1.5</v>
      </c>
      <c r="K63" s="16">
        <v>26.5</v>
      </c>
      <c r="L63" s="16">
        <v>1.8</v>
      </c>
      <c r="M63" s="16">
        <v>2.2999999999999998</v>
      </c>
      <c r="N63" s="16">
        <v>77.3</v>
      </c>
      <c r="O63" s="16">
        <v>1.9</v>
      </c>
      <c r="P63" s="16">
        <v>3.2</v>
      </c>
      <c r="Q63" s="16">
        <v>5.0999999999999996</v>
      </c>
      <c r="R63" s="16">
        <v>1.1000000000000001</v>
      </c>
      <c r="S63" s="16">
        <v>1.1000000000000001</v>
      </c>
      <c r="T63" s="16">
        <v>0.6</v>
      </c>
      <c r="U63" s="16">
        <v>0.9</v>
      </c>
      <c r="V63" s="16">
        <v>14.8</v>
      </c>
    </row>
    <row r="64" spans="1:22" x14ac:dyDescent="0.3">
      <c r="A64" s="26">
        <v>63</v>
      </c>
      <c r="B64" s="13" t="s">
        <v>47</v>
      </c>
      <c r="C64" s="15">
        <v>61</v>
      </c>
      <c r="D64" s="16">
        <v>34</v>
      </c>
      <c r="E64" s="16">
        <v>21.6</v>
      </c>
      <c r="F64" s="16">
        <v>7.9</v>
      </c>
      <c r="G64" s="16">
        <v>15.9</v>
      </c>
      <c r="H64" s="16">
        <v>49.3</v>
      </c>
      <c r="I64" s="16">
        <v>0.6</v>
      </c>
      <c r="J64" s="16">
        <v>1.9</v>
      </c>
      <c r="K64" s="16">
        <v>33.6</v>
      </c>
      <c r="L64" s="16">
        <v>5.2</v>
      </c>
      <c r="M64" s="16">
        <v>6.9</v>
      </c>
      <c r="N64" s="16">
        <v>76</v>
      </c>
      <c r="O64" s="16">
        <v>1.8</v>
      </c>
      <c r="P64" s="16">
        <v>6.3</v>
      </c>
      <c r="Q64" s="16">
        <v>8.1</v>
      </c>
      <c r="R64" s="16">
        <v>4.9000000000000004</v>
      </c>
      <c r="S64" s="16">
        <v>0.9</v>
      </c>
      <c r="T64" s="16">
        <v>0.4</v>
      </c>
      <c r="U64" s="16">
        <v>2.2999999999999998</v>
      </c>
      <c r="V64" s="16">
        <v>23.9</v>
      </c>
    </row>
    <row r="65" spans="1:22" x14ac:dyDescent="0.3">
      <c r="A65" s="27">
        <v>64</v>
      </c>
      <c r="B65" s="13" t="s">
        <v>137</v>
      </c>
      <c r="C65" s="15">
        <v>81</v>
      </c>
      <c r="D65" s="16">
        <v>28</v>
      </c>
      <c r="E65" s="16">
        <v>10.4</v>
      </c>
      <c r="F65" s="16">
        <v>4.7</v>
      </c>
      <c r="G65" s="16">
        <v>9.6</v>
      </c>
      <c r="H65" s="16">
        <v>49.3</v>
      </c>
      <c r="I65" s="16">
        <v>0</v>
      </c>
      <c r="J65" s="16">
        <v>0</v>
      </c>
      <c r="K65" s="16">
        <v>0</v>
      </c>
      <c r="L65" s="16">
        <v>0.9</v>
      </c>
      <c r="M65" s="16">
        <v>1.3</v>
      </c>
      <c r="N65" s="16">
        <v>72.099999999999994</v>
      </c>
      <c r="O65" s="16">
        <v>3</v>
      </c>
      <c r="P65" s="16">
        <v>3.4</v>
      </c>
      <c r="Q65" s="16">
        <v>6.4</v>
      </c>
      <c r="R65" s="16">
        <v>1</v>
      </c>
      <c r="S65" s="16">
        <v>0.2</v>
      </c>
      <c r="T65" s="16">
        <v>1.4</v>
      </c>
      <c r="U65" s="16">
        <v>1.1000000000000001</v>
      </c>
      <c r="V65" s="16">
        <v>13.1</v>
      </c>
    </row>
    <row r="66" spans="1:22" x14ac:dyDescent="0.3">
      <c r="A66" s="26">
        <v>65</v>
      </c>
      <c r="B66" s="13" t="s">
        <v>100</v>
      </c>
      <c r="C66" s="15">
        <v>74</v>
      </c>
      <c r="D66" s="16">
        <v>28.8</v>
      </c>
      <c r="E66" s="16">
        <v>13.2</v>
      </c>
      <c r="F66" s="16">
        <v>5.0999999999999996</v>
      </c>
      <c r="G66" s="16">
        <v>10.4</v>
      </c>
      <c r="H66" s="16">
        <v>48.8</v>
      </c>
      <c r="I66" s="16">
        <v>0.2</v>
      </c>
      <c r="J66" s="16">
        <v>0.9</v>
      </c>
      <c r="K66" s="16">
        <v>27</v>
      </c>
      <c r="L66" s="16">
        <v>2.8</v>
      </c>
      <c r="M66" s="16">
        <v>3.8</v>
      </c>
      <c r="N66" s="16">
        <v>72.3</v>
      </c>
      <c r="O66" s="16">
        <v>2</v>
      </c>
      <c r="P66" s="16">
        <v>6.6</v>
      </c>
      <c r="Q66" s="16">
        <v>8.6</v>
      </c>
      <c r="R66" s="16">
        <v>3.6</v>
      </c>
      <c r="S66" s="16">
        <v>0.7</v>
      </c>
      <c r="T66" s="16">
        <v>0.5</v>
      </c>
      <c r="U66" s="16">
        <v>2.2999999999999998</v>
      </c>
      <c r="V66" s="16">
        <v>17.8</v>
      </c>
    </row>
    <row r="67" spans="1:22" x14ac:dyDescent="0.3">
      <c r="A67" s="27">
        <v>66</v>
      </c>
      <c r="B67" s="13" t="s">
        <v>218</v>
      </c>
      <c r="C67" s="15">
        <v>64</v>
      </c>
      <c r="D67" s="16">
        <v>15.6</v>
      </c>
      <c r="E67" s="16">
        <v>6.8</v>
      </c>
      <c r="F67" s="16">
        <v>2.9</v>
      </c>
      <c r="G67" s="16">
        <v>5.9</v>
      </c>
      <c r="H67" s="16">
        <v>48.8</v>
      </c>
      <c r="I67" s="16">
        <v>0.5</v>
      </c>
      <c r="J67" s="16">
        <v>1.5</v>
      </c>
      <c r="K67" s="16">
        <v>33.299999999999997</v>
      </c>
      <c r="L67" s="16">
        <v>0.6</v>
      </c>
      <c r="M67" s="16">
        <v>0.9</v>
      </c>
      <c r="N67" s="16">
        <v>66.099999999999994</v>
      </c>
      <c r="O67" s="16">
        <v>1.2</v>
      </c>
      <c r="P67" s="16">
        <v>3.5</v>
      </c>
      <c r="Q67" s="16">
        <v>4.5999999999999996</v>
      </c>
      <c r="R67" s="16">
        <v>0.5</v>
      </c>
      <c r="S67" s="16">
        <v>0.3</v>
      </c>
      <c r="T67" s="16">
        <v>0.2</v>
      </c>
      <c r="U67" s="16">
        <v>0.6</v>
      </c>
      <c r="V67" s="16">
        <v>8.5</v>
      </c>
    </row>
    <row r="68" spans="1:22" x14ac:dyDescent="0.3">
      <c r="A68" s="26">
        <v>67</v>
      </c>
      <c r="B68" s="13" t="s">
        <v>217</v>
      </c>
      <c r="C68" s="15">
        <v>77</v>
      </c>
      <c r="D68" s="16">
        <v>14.8</v>
      </c>
      <c r="E68" s="16">
        <v>6.8</v>
      </c>
      <c r="F68" s="16">
        <v>2.7</v>
      </c>
      <c r="G68" s="16">
        <v>5.6</v>
      </c>
      <c r="H68" s="16">
        <v>48.7</v>
      </c>
      <c r="I68" s="16">
        <v>0.8</v>
      </c>
      <c r="J68" s="16">
        <v>2.1</v>
      </c>
      <c r="K68" s="16">
        <v>37.4</v>
      </c>
      <c r="L68" s="16">
        <v>0.6</v>
      </c>
      <c r="M68" s="16">
        <v>0.8</v>
      </c>
      <c r="N68" s="16">
        <v>75.900000000000006</v>
      </c>
      <c r="O68" s="16">
        <v>0.3</v>
      </c>
      <c r="P68" s="16">
        <v>1.3</v>
      </c>
      <c r="Q68" s="16">
        <v>1.6</v>
      </c>
      <c r="R68" s="16">
        <v>1.2</v>
      </c>
      <c r="S68" s="16">
        <v>0.5</v>
      </c>
      <c r="T68" s="16">
        <v>0.1</v>
      </c>
      <c r="U68" s="16">
        <v>0.7</v>
      </c>
      <c r="V68" s="16">
        <v>6.4</v>
      </c>
    </row>
    <row r="69" spans="1:22" x14ac:dyDescent="0.3">
      <c r="A69" s="27">
        <v>68</v>
      </c>
      <c r="B69" s="13" t="s">
        <v>29</v>
      </c>
      <c r="C69" s="15">
        <v>74</v>
      </c>
      <c r="D69" s="16">
        <v>33.6</v>
      </c>
      <c r="E69" s="16">
        <v>25.5</v>
      </c>
      <c r="F69" s="16">
        <v>8.6</v>
      </c>
      <c r="G69" s="16">
        <v>17.7</v>
      </c>
      <c r="H69" s="16">
        <v>48.5</v>
      </c>
      <c r="I69" s="16">
        <v>2</v>
      </c>
      <c r="J69" s="16">
        <v>5.2</v>
      </c>
      <c r="K69" s="16">
        <v>38</v>
      </c>
      <c r="L69" s="16">
        <v>6.3</v>
      </c>
      <c r="M69" s="16">
        <v>7.2</v>
      </c>
      <c r="N69" s="16">
        <v>88</v>
      </c>
      <c r="O69" s="16">
        <v>1.1000000000000001</v>
      </c>
      <c r="P69" s="16">
        <v>4.7</v>
      </c>
      <c r="Q69" s="16">
        <v>5.8</v>
      </c>
      <c r="R69" s="16">
        <v>3.5</v>
      </c>
      <c r="S69" s="16">
        <v>1.8</v>
      </c>
      <c r="T69" s="16">
        <v>0.7</v>
      </c>
      <c r="U69" s="16">
        <v>2.1</v>
      </c>
      <c r="V69" s="16">
        <v>25.3</v>
      </c>
    </row>
    <row r="70" spans="1:22" x14ac:dyDescent="0.3">
      <c r="A70" s="26">
        <v>69</v>
      </c>
      <c r="B70" s="13" t="s">
        <v>229</v>
      </c>
      <c r="C70" s="15">
        <v>66</v>
      </c>
      <c r="D70" s="16">
        <v>25</v>
      </c>
      <c r="E70" s="16">
        <v>6.6</v>
      </c>
      <c r="F70" s="16">
        <v>2.6</v>
      </c>
      <c r="G70" s="16">
        <v>5.4</v>
      </c>
      <c r="H70" s="16">
        <v>48.5</v>
      </c>
      <c r="I70" s="16">
        <v>1.1000000000000001</v>
      </c>
      <c r="J70" s="16">
        <v>2.7</v>
      </c>
      <c r="K70" s="16">
        <v>39.200000000000003</v>
      </c>
      <c r="L70" s="16">
        <v>0.2</v>
      </c>
      <c r="M70" s="16">
        <v>0.4</v>
      </c>
      <c r="N70" s="16">
        <v>59.3</v>
      </c>
      <c r="O70" s="16">
        <v>0.8</v>
      </c>
      <c r="P70" s="16">
        <v>3.3</v>
      </c>
      <c r="Q70" s="16">
        <v>4.2</v>
      </c>
      <c r="R70" s="16">
        <v>0.6</v>
      </c>
      <c r="S70" s="16">
        <v>0.6</v>
      </c>
      <c r="T70" s="16">
        <v>0.4</v>
      </c>
      <c r="U70" s="16">
        <v>0.4</v>
      </c>
      <c r="V70" s="16">
        <v>9</v>
      </c>
    </row>
    <row r="71" spans="1:22" x14ac:dyDescent="0.3">
      <c r="A71" s="27">
        <v>70</v>
      </c>
      <c r="B71" s="13" t="s">
        <v>39</v>
      </c>
      <c r="C71" s="15">
        <v>77</v>
      </c>
      <c r="D71" s="16">
        <v>34.9</v>
      </c>
      <c r="E71" s="16">
        <v>23.1</v>
      </c>
      <c r="F71" s="16">
        <v>8.3000000000000007</v>
      </c>
      <c r="G71" s="16">
        <v>17.2</v>
      </c>
      <c r="H71" s="16">
        <v>48.2</v>
      </c>
      <c r="I71" s="16">
        <v>2.9</v>
      </c>
      <c r="J71" s="16">
        <v>7.2</v>
      </c>
      <c r="K71" s="16">
        <v>40.4</v>
      </c>
      <c r="L71" s="16">
        <v>3.7</v>
      </c>
      <c r="M71" s="16">
        <v>4.4000000000000004</v>
      </c>
      <c r="N71" s="16">
        <v>82.5</v>
      </c>
      <c r="O71" s="16">
        <v>0.7</v>
      </c>
      <c r="P71" s="16">
        <v>2.4</v>
      </c>
      <c r="Q71" s="16">
        <v>3.1</v>
      </c>
      <c r="R71" s="16">
        <v>3.5</v>
      </c>
      <c r="S71" s="16">
        <v>1.1000000000000001</v>
      </c>
      <c r="T71" s="16">
        <v>0.3</v>
      </c>
      <c r="U71" s="16">
        <v>2</v>
      </c>
      <c r="V71" s="16">
        <v>19.3</v>
      </c>
    </row>
    <row r="72" spans="1:22" x14ac:dyDescent="0.3">
      <c r="A72" s="26">
        <v>71</v>
      </c>
      <c r="B72" s="13" t="s">
        <v>148</v>
      </c>
      <c r="C72" s="15">
        <v>78</v>
      </c>
      <c r="D72" s="16">
        <v>19.399999999999999</v>
      </c>
      <c r="E72" s="16">
        <v>9.9</v>
      </c>
      <c r="F72" s="16">
        <v>3.7</v>
      </c>
      <c r="G72" s="16">
        <v>7.7</v>
      </c>
      <c r="H72" s="16">
        <v>48.2</v>
      </c>
      <c r="I72" s="16">
        <v>0.6</v>
      </c>
      <c r="J72" s="16">
        <v>1.9</v>
      </c>
      <c r="K72" s="16">
        <v>33.799999999999997</v>
      </c>
      <c r="L72" s="16">
        <v>1.9</v>
      </c>
      <c r="M72" s="16">
        <v>2.4</v>
      </c>
      <c r="N72" s="16">
        <v>77.400000000000006</v>
      </c>
      <c r="O72" s="16">
        <v>1.1000000000000001</v>
      </c>
      <c r="P72" s="16">
        <v>1.7</v>
      </c>
      <c r="Q72" s="16">
        <v>2.8</v>
      </c>
      <c r="R72" s="16">
        <v>0.4</v>
      </c>
      <c r="S72" s="16">
        <v>0.3</v>
      </c>
      <c r="T72" s="16">
        <v>0.1</v>
      </c>
      <c r="U72" s="16">
        <v>0.7</v>
      </c>
      <c r="V72" s="16">
        <v>8.3000000000000007</v>
      </c>
    </row>
    <row r="73" spans="1:22" x14ac:dyDescent="0.3">
      <c r="A73" s="27">
        <v>72</v>
      </c>
      <c r="B73" s="13" t="s">
        <v>68</v>
      </c>
      <c r="C73" s="15">
        <v>82</v>
      </c>
      <c r="D73" s="16">
        <v>31.3</v>
      </c>
      <c r="E73" s="16">
        <v>16.100000000000001</v>
      </c>
      <c r="F73" s="16">
        <v>6.2</v>
      </c>
      <c r="G73" s="16">
        <v>13</v>
      </c>
      <c r="H73" s="16">
        <v>48.1</v>
      </c>
      <c r="I73" s="16">
        <v>1.3</v>
      </c>
      <c r="J73" s="16">
        <v>3.8</v>
      </c>
      <c r="K73" s="16">
        <v>34.700000000000003</v>
      </c>
      <c r="L73" s="16">
        <v>2.2999999999999998</v>
      </c>
      <c r="M73" s="16">
        <v>2.8</v>
      </c>
      <c r="N73" s="16">
        <v>84.1</v>
      </c>
      <c r="O73" s="16">
        <v>0.8</v>
      </c>
      <c r="P73" s="16">
        <v>4.3</v>
      </c>
      <c r="Q73" s="16">
        <v>5.0999999999999996</v>
      </c>
      <c r="R73" s="16">
        <v>1.7</v>
      </c>
      <c r="S73" s="16">
        <v>0.7</v>
      </c>
      <c r="T73" s="16">
        <v>0.5</v>
      </c>
      <c r="U73" s="16">
        <v>1.2</v>
      </c>
      <c r="V73" s="16">
        <v>15.8</v>
      </c>
    </row>
    <row r="74" spans="1:22" x14ac:dyDescent="0.3">
      <c r="A74" s="26">
        <v>73</v>
      </c>
      <c r="B74" s="13" t="s">
        <v>106</v>
      </c>
      <c r="C74" s="15">
        <v>70</v>
      </c>
      <c r="D74" s="16">
        <v>29.3</v>
      </c>
      <c r="E74" s="16">
        <v>12.8</v>
      </c>
      <c r="F74" s="16">
        <v>4.8</v>
      </c>
      <c r="G74" s="16">
        <v>10</v>
      </c>
      <c r="H74" s="16">
        <v>48.1</v>
      </c>
      <c r="I74" s="16">
        <v>2</v>
      </c>
      <c r="J74" s="16">
        <v>4.5999999999999996</v>
      </c>
      <c r="K74" s="16">
        <v>42.5</v>
      </c>
      <c r="L74" s="16">
        <v>1.2</v>
      </c>
      <c r="M74" s="16">
        <v>1.4</v>
      </c>
      <c r="N74" s="16">
        <v>85</v>
      </c>
      <c r="O74" s="16">
        <v>0.4</v>
      </c>
      <c r="P74" s="16">
        <v>2.2000000000000002</v>
      </c>
      <c r="Q74" s="16">
        <v>2.6</v>
      </c>
      <c r="R74" s="16">
        <v>2.7</v>
      </c>
      <c r="S74" s="16">
        <v>1.1000000000000001</v>
      </c>
      <c r="T74" s="16">
        <v>0.1</v>
      </c>
      <c r="U74" s="16">
        <v>1.3</v>
      </c>
      <c r="V74" s="16">
        <v>12.6</v>
      </c>
    </row>
    <row r="75" spans="1:22" x14ac:dyDescent="0.3">
      <c r="A75" s="27">
        <v>74</v>
      </c>
      <c r="B75" s="13" t="s">
        <v>277</v>
      </c>
      <c r="C75" s="15">
        <v>74</v>
      </c>
      <c r="D75" s="16">
        <v>17.100000000000001</v>
      </c>
      <c r="E75" s="16">
        <v>4.4000000000000004</v>
      </c>
      <c r="F75" s="16">
        <v>1.8</v>
      </c>
      <c r="G75" s="16">
        <v>3.6</v>
      </c>
      <c r="H75" s="16">
        <v>48.1</v>
      </c>
      <c r="I75" s="16">
        <v>0.1</v>
      </c>
      <c r="J75" s="16">
        <v>0.3</v>
      </c>
      <c r="K75" s="16">
        <v>35</v>
      </c>
      <c r="L75" s="16">
        <v>0.8</v>
      </c>
      <c r="M75" s="16">
        <v>1.3</v>
      </c>
      <c r="N75" s="16">
        <v>63.8</v>
      </c>
      <c r="O75" s="16">
        <v>1.8</v>
      </c>
      <c r="P75" s="16">
        <v>3.5</v>
      </c>
      <c r="Q75" s="16">
        <v>5.2</v>
      </c>
      <c r="R75" s="16">
        <v>0.4</v>
      </c>
      <c r="S75" s="16">
        <v>0.4</v>
      </c>
      <c r="T75" s="16">
        <v>0.4</v>
      </c>
      <c r="U75" s="16">
        <v>0.9</v>
      </c>
      <c r="V75" s="16">
        <v>7.6</v>
      </c>
    </row>
    <row r="76" spans="1:22" x14ac:dyDescent="0.3">
      <c r="A76" s="26">
        <v>75</v>
      </c>
      <c r="B76" s="13" t="s">
        <v>40</v>
      </c>
      <c r="C76" s="15">
        <v>80</v>
      </c>
      <c r="D76" s="16">
        <v>35</v>
      </c>
      <c r="E76" s="16">
        <v>23</v>
      </c>
      <c r="F76" s="16">
        <v>8.6999999999999993</v>
      </c>
      <c r="G76" s="16">
        <v>18</v>
      </c>
      <c r="H76" s="16">
        <v>48</v>
      </c>
      <c r="I76" s="16">
        <v>2.2999999999999998</v>
      </c>
      <c r="J76" s="16">
        <v>5.5</v>
      </c>
      <c r="K76" s="16">
        <v>42.1</v>
      </c>
      <c r="L76" s="16">
        <v>3.4</v>
      </c>
      <c r="M76" s="16">
        <v>3.7</v>
      </c>
      <c r="N76" s="16">
        <v>91.2</v>
      </c>
      <c r="O76" s="16">
        <v>0.8</v>
      </c>
      <c r="P76" s="16">
        <v>2.9</v>
      </c>
      <c r="Q76" s="16">
        <v>3.6</v>
      </c>
      <c r="R76" s="16">
        <v>3.6</v>
      </c>
      <c r="S76" s="16">
        <v>0.9</v>
      </c>
      <c r="T76" s="16">
        <v>0.5</v>
      </c>
      <c r="U76" s="16">
        <v>2.1</v>
      </c>
      <c r="V76" s="16">
        <v>19.7</v>
      </c>
    </row>
    <row r="77" spans="1:22" x14ac:dyDescent="0.3">
      <c r="A77" s="27">
        <v>76</v>
      </c>
      <c r="B77" s="13" t="s">
        <v>76</v>
      </c>
      <c r="C77" s="15">
        <v>79</v>
      </c>
      <c r="D77" s="16">
        <v>30.7</v>
      </c>
      <c r="E77" s="16">
        <v>14.8</v>
      </c>
      <c r="F77" s="16">
        <v>6</v>
      </c>
      <c r="G77" s="16">
        <v>12.4</v>
      </c>
      <c r="H77" s="16">
        <v>48</v>
      </c>
      <c r="I77" s="16">
        <v>1.6</v>
      </c>
      <c r="J77" s="16">
        <v>4</v>
      </c>
      <c r="K77" s="16">
        <v>39.1</v>
      </c>
      <c r="L77" s="16">
        <v>1.4</v>
      </c>
      <c r="M77" s="16">
        <v>1.6</v>
      </c>
      <c r="N77" s="16">
        <v>85.6</v>
      </c>
      <c r="O77" s="16">
        <v>1.6</v>
      </c>
      <c r="P77" s="16">
        <v>5.2</v>
      </c>
      <c r="Q77" s="16">
        <v>6.8</v>
      </c>
      <c r="R77" s="16">
        <v>0.9</v>
      </c>
      <c r="S77" s="16">
        <v>0.5</v>
      </c>
      <c r="T77" s="16">
        <v>1.6</v>
      </c>
      <c r="U77" s="16">
        <v>1.3</v>
      </c>
      <c r="V77" s="16">
        <v>16.7</v>
      </c>
    </row>
    <row r="78" spans="1:22" x14ac:dyDescent="0.3">
      <c r="A78" s="26">
        <v>77</v>
      </c>
      <c r="B78" s="13" t="s">
        <v>139</v>
      </c>
      <c r="C78" s="15">
        <v>75</v>
      </c>
      <c r="D78" s="16">
        <v>26.3</v>
      </c>
      <c r="E78" s="16">
        <v>10.199999999999999</v>
      </c>
      <c r="F78" s="16">
        <v>4.0999999999999996</v>
      </c>
      <c r="G78" s="16">
        <v>8.6</v>
      </c>
      <c r="H78" s="16">
        <v>48</v>
      </c>
      <c r="I78" s="16">
        <v>0.7</v>
      </c>
      <c r="J78" s="16">
        <v>2.2000000000000002</v>
      </c>
      <c r="K78" s="16">
        <v>29.3</v>
      </c>
      <c r="L78" s="16">
        <v>1.3</v>
      </c>
      <c r="M78" s="16">
        <v>1.5</v>
      </c>
      <c r="N78" s="16">
        <v>86.7</v>
      </c>
      <c r="O78" s="16">
        <v>1.4</v>
      </c>
      <c r="P78" s="16">
        <v>4</v>
      </c>
      <c r="Q78" s="16">
        <v>5.4</v>
      </c>
      <c r="R78" s="16">
        <v>1.5</v>
      </c>
      <c r="S78" s="16">
        <v>0.4</v>
      </c>
      <c r="T78" s="16">
        <v>0.3</v>
      </c>
      <c r="U78" s="16">
        <v>0.9</v>
      </c>
      <c r="V78" s="16">
        <v>12.3</v>
      </c>
    </row>
    <row r="79" spans="1:22" x14ac:dyDescent="0.3">
      <c r="A79" s="27">
        <v>78</v>
      </c>
      <c r="B79" s="13" t="s">
        <v>105</v>
      </c>
      <c r="C79" s="15">
        <v>76</v>
      </c>
      <c r="D79" s="16">
        <v>27.4</v>
      </c>
      <c r="E79" s="16">
        <v>12.8</v>
      </c>
      <c r="F79" s="16">
        <v>4.8</v>
      </c>
      <c r="G79" s="16">
        <v>10.1</v>
      </c>
      <c r="H79" s="16">
        <v>47.9</v>
      </c>
      <c r="I79" s="16">
        <v>1.1000000000000001</v>
      </c>
      <c r="J79" s="16">
        <v>3.4</v>
      </c>
      <c r="K79" s="16">
        <v>34</v>
      </c>
      <c r="L79" s="16">
        <v>2</v>
      </c>
      <c r="M79" s="16">
        <v>2.8</v>
      </c>
      <c r="N79" s="16">
        <v>70.7</v>
      </c>
      <c r="O79" s="16">
        <v>0.9</v>
      </c>
      <c r="P79" s="16">
        <v>4.0999999999999996</v>
      </c>
      <c r="Q79" s="16">
        <v>4.9000000000000004</v>
      </c>
      <c r="R79" s="16">
        <v>3.6</v>
      </c>
      <c r="S79" s="16">
        <v>1</v>
      </c>
      <c r="T79" s="16">
        <v>1.1000000000000001</v>
      </c>
      <c r="U79" s="16">
        <v>2.2999999999999998</v>
      </c>
      <c r="V79" s="16">
        <v>15.2</v>
      </c>
    </row>
    <row r="80" spans="1:22" x14ac:dyDescent="0.3">
      <c r="A80" s="26">
        <v>79</v>
      </c>
      <c r="B80" s="13" t="s">
        <v>63</v>
      </c>
      <c r="C80" s="15">
        <v>72</v>
      </c>
      <c r="D80" s="16">
        <v>32.6</v>
      </c>
      <c r="E80" s="16">
        <v>17.3</v>
      </c>
      <c r="F80" s="16">
        <v>6.9</v>
      </c>
      <c r="G80" s="16">
        <v>14.6</v>
      </c>
      <c r="H80" s="16">
        <v>47.7</v>
      </c>
      <c r="I80" s="16">
        <v>0.3</v>
      </c>
      <c r="J80" s="16">
        <v>0.8</v>
      </c>
      <c r="K80" s="16">
        <v>41.1</v>
      </c>
      <c r="L80" s="16">
        <v>3.1</v>
      </c>
      <c r="M80" s="16">
        <v>3.8</v>
      </c>
      <c r="N80" s="16">
        <v>81.2</v>
      </c>
      <c r="O80" s="16">
        <v>2.4</v>
      </c>
      <c r="P80" s="16">
        <v>4.9000000000000004</v>
      </c>
      <c r="Q80" s="16">
        <v>7.3</v>
      </c>
      <c r="R80" s="16">
        <v>1.9</v>
      </c>
      <c r="S80" s="16">
        <v>0.6</v>
      </c>
      <c r="T80" s="16">
        <v>1.2</v>
      </c>
      <c r="U80" s="16">
        <v>1.4</v>
      </c>
      <c r="V80" s="16">
        <v>18.600000000000001</v>
      </c>
    </row>
    <row r="81" spans="1:22" x14ac:dyDescent="0.3">
      <c r="A81" s="27">
        <v>80</v>
      </c>
      <c r="B81" s="13" t="s">
        <v>163</v>
      </c>
      <c r="C81" s="15">
        <v>81</v>
      </c>
      <c r="D81" s="16">
        <v>29</v>
      </c>
      <c r="E81" s="16">
        <v>9.1999999999999993</v>
      </c>
      <c r="F81" s="16">
        <v>3.6</v>
      </c>
      <c r="G81" s="16">
        <v>7.6</v>
      </c>
      <c r="H81" s="16">
        <v>47.7</v>
      </c>
      <c r="I81" s="16">
        <v>0</v>
      </c>
      <c r="J81" s="16">
        <v>0.1</v>
      </c>
      <c r="K81" s="16">
        <v>11.1</v>
      </c>
      <c r="L81" s="16">
        <v>1.9</v>
      </c>
      <c r="M81" s="16">
        <v>2.4</v>
      </c>
      <c r="N81" s="16">
        <v>78.400000000000006</v>
      </c>
      <c r="O81" s="16">
        <v>1.9</v>
      </c>
      <c r="P81" s="16">
        <v>5</v>
      </c>
      <c r="Q81" s="16">
        <v>7</v>
      </c>
      <c r="R81" s="16">
        <v>1.4</v>
      </c>
      <c r="S81" s="16">
        <v>1</v>
      </c>
      <c r="T81" s="16">
        <v>0.9</v>
      </c>
      <c r="U81" s="16">
        <v>0.7</v>
      </c>
      <c r="V81" s="16">
        <v>14.3</v>
      </c>
    </row>
    <row r="82" spans="1:22" x14ac:dyDescent="0.3">
      <c r="A82" s="26">
        <v>81</v>
      </c>
      <c r="B82" s="13" t="s">
        <v>58</v>
      </c>
      <c r="C82" s="15">
        <v>61</v>
      </c>
      <c r="D82" s="16">
        <v>31.5</v>
      </c>
      <c r="E82" s="16">
        <v>18.100000000000001</v>
      </c>
      <c r="F82" s="16">
        <v>6.1</v>
      </c>
      <c r="G82" s="16">
        <v>12.9</v>
      </c>
      <c r="H82" s="16">
        <v>47.6</v>
      </c>
      <c r="I82" s="16">
        <v>2</v>
      </c>
      <c r="J82" s="16">
        <v>5</v>
      </c>
      <c r="K82" s="16">
        <v>41.1</v>
      </c>
      <c r="L82" s="16">
        <v>3.8</v>
      </c>
      <c r="M82" s="16">
        <v>4.3</v>
      </c>
      <c r="N82" s="16">
        <v>89.2</v>
      </c>
      <c r="O82" s="16">
        <v>0.7</v>
      </c>
      <c r="P82" s="16">
        <v>4.3</v>
      </c>
      <c r="Q82" s="16">
        <v>5</v>
      </c>
      <c r="R82" s="16">
        <v>9.1999999999999993</v>
      </c>
      <c r="S82" s="16">
        <v>1.9</v>
      </c>
      <c r="T82" s="16">
        <v>0.1</v>
      </c>
      <c r="U82" s="16">
        <v>2.4</v>
      </c>
      <c r="V82" s="16">
        <v>24.8</v>
      </c>
    </row>
    <row r="83" spans="1:22" x14ac:dyDescent="0.3">
      <c r="A83" s="27">
        <v>82</v>
      </c>
      <c r="B83" s="13" t="s">
        <v>98</v>
      </c>
      <c r="C83" s="15">
        <v>68</v>
      </c>
      <c r="D83" s="16">
        <v>30.3</v>
      </c>
      <c r="E83" s="16">
        <v>13.2</v>
      </c>
      <c r="F83" s="16">
        <v>5</v>
      </c>
      <c r="G83" s="16">
        <v>10.5</v>
      </c>
      <c r="H83" s="16">
        <v>47.6</v>
      </c>
      <c r="I83" s="16">
        <v>1.1000000000000001</v>
      </c>
      <c r="J83" s="16">
        <v>2.6</v>
      </c>
      <c r="K83" s="16">
        <v>41.7</v>
      </c>
      <c r="L83" s="16">
        <v>2.2000000000000002</v>
      </c>
      <c r="M83" s="16">
        <v>2.5</v>
      </c>
      <c r="N83" s="16">
        <v>86</v>
      </c>
      <c r="O83" s="16">
        <v>0.3</v>
      </c>
      <c r="P83" s="16">
        <v>1.9</v>
      </c>
      <c r="Q83" s="16">
        <v>2.2000000000000002</v>
      </c>
      <c r="R83" s="16">
        <v>4.5999999999999996</v>
      </c>
      <c r="S83" s="16">
        <v>1</v>
      </c>
      <c r="T83" s="16">
        <v>0.1</v>
      </c>
      <c r="U83" s="16">
        <v>1.7</v>
      </c>
      <c r="V83" s="16">
        <v>13.6</v>
      </c>
    </row>
    <row r="84" spans="1:22" x14ac:dyDescent="0.3">
      <c r="A84" s="26">
        <v>83</v>
      </c>
      <c r="B84" s="13" t="s">
        <v>51</v>
      </c>
      <c r="C84" s="15">
        <v>73</v>
      </c>
      <c r="D84" s="16">
        <v>33.700000000000003</v>
      </c>
      <c r="E84" s="16">
        <v>20.3</v>
      </c>
      <c r="F84" s="16">
        <v>7.3</v>
      </c>
      <c r="G84" s="16">
        <v>15.4</v>
      </c>
      <c r="H84" s="16">
        <v>47.5</v>
      </c>
      <c r="I84" s="16">
        <v>1.6</v>
      </c>
      <c r="J84" s="16">
        <v>4</v>
      </c>
      <c r="K84" s="16">
        <v>40.5</v>
      </c>
      <c r="L84" s="16">
        <v>4.0999999999999996</v>
      </c>
      <c r="M84" s="16">
        <v>5.2</v>
      </c>
      <c r="N84" s="16">
        <v>79</v>
      </c>
      <c r="O84" s="16">
        <v>0.8</v>
      </c>
      <c r="P84" s="16">
        <v>3</v>
      </c>
      <c r="Q84" s="16">
        <v>3.8</v>
      </c>
      <c r="R84" s="16">
        <v>5.8</v>
      </c>
      <c r="S84" s="16">
        <v>1.2</v>
      </c>
      <c r="T84" s="16">
        <v>0.2</v>
      </c>
      <c r="U84" s="16">
        <v>2.9</v>
      </c>
      <c r="V84" s="16">
        <v>19.3</v>
      </c>
    </row>
    <row r="85" spans="1:22" x14ac:dyDescent="0.3">
      <c r="A85" s="27">
        <v>84</v>
      </c>
      <c r="B85" s="13" t="s">
        <v>49</v>
      </c>
      <c r="C85" s="15">
        <v>75</v>
      </c>
      <c r="D85" s="16">
        <v>29.6</v>
      </c>
      <c r="E85" s="16">
        <v>20.5</v>
      </c>
      <c r="F85" s="16">
        <v>7.4</v>
      </c>
      <c r="G85" s="16">
        <v>15.6</v>
      </c>
      <c r="H85" s="16">
        <v>47.4</v>
      </c>
      <c r="I85" s="16">
        <v>1.8</v>
      </c>
      <c r="J85" s="16">
        <v>5.2</v>
      </c>
      <c r="K85" s="16">
        <v>34.6</v>
      </c>
      <c r="L85" s="16">
        <v>3.9</v>
      </c>
      <c r="M85" s="16">
        <v>4.9000000000000004</v>
      </c>
      <c r="N85" s="16">
        <v>81</v>
      </c>
      <c r="O85" s="16">
        <v>1.6</v>
      </c>
      <c r="P85" s="16">
        <v>3.8</v>
      </c>
      <c r="Q85" s="16">
        <v>5.4</v>
      </c>
      <c r="R85" s="16">
        <v>2.2999999999999998</v>
      </c>
      <c r="S85" s="16">
        <v>0.5</v>
      </c>
      <c r="T85" s="16">
        <v>1.6</v>
      </c>
      <c r="U85" s="16">
        <v>2.5</v>
      </c>
      <c r="V85" s="16">
        <v>18.8</v>
      </c>
    </row>
    <row r="86" spans="1:22" x14ac:dyDescent="0.3">
      <c r="A86" s="26">
        <v>85</v>
      </c>
      <c r="B86" s="13" t="s">
        <v>31</v>
      </c>
      <c r="C86" s="15">
        <v>72</v>
      </c>
      <c r="D86" s="16">
        <v>35.1</v>
      </c>
      <c r="E86" s="16">
        <v>25.2</v>
      </c>
      <c r="F86" s="16">
        <v>9.3000000000000007</v>
      </c>
      <c r="G86" s="16">
        <v>19.7</v>
      </c>
      <c r="H86" s="16">
        <v>47.3</v>
      </c>
      <c r="I86" s="16">
        <v>2.5</v>
      </c>
      <c r="J86" s="16">
        <v>6.1</v>
      </c>
      <c r="K86" s="16">
        <v>40.1</v>
      </c>
      <c r="L86" s="16">
        <v>4.0999999999999996</v>
      </c>
      <c r="M86" s="16">
        <v>4.5999999999999996</v>
      </c>
      <c r="N86" s="16">
        <v>90.5</v>
      </c>
      <c r="O86" s="16">
        <v>0.7</v>
      </c>
      <c r="P86" s="16">
        <v>2.5</v>
      </c>
      <c r="Q86" s="16">
        <v>3.2</v>
      </c>
      <c r="R86" s="16">
        <v>5.8</v>
      </c>
      <c r="S86" s="16">
        <v>1.1000000000000001</v>
      </c>
      <c r="T86" s="16">
        <v>0.3</v>
      </c>
      <c r="U86" s="16">
        <v>2.5</v>
      </c>
      <c r="V86" s="16">
        <v>22.4</v>
      </c>
    </row>
    <row r="87" spans="1:22" x14ac:dyDescent="0.3">
      <c r="A87" s="27">
        <v>86</v>
      </c>
      <c r="B87" s="13" t="s">
        <v>85</v>
      </c>
      <c r="C87" s="15">
        <v>68</v>
      </c>
      <c r="D87" s="16">
        <v>32.299999999999997</v>
      </c>
      <c r="E87" s="16">
        <v>14</v>
      </c>
      <c r="F87" s="16">
        <v>5.6</v>
      </c>
      <c r="G87" s="16">
        <v>11.8</v>
      </c>
      <c r="H87" s="16">
        <v>47.3</v>
      </c>
      <c r="I87" s="16">
        <v>1.3</v>
      </c>
      <c r="J87" s="16">
        <v>3.6</v>
      </c>
      <c r="K87" s="16">
        <v>35.5</v>
      </c>
      <c r="L87" s="16">
        <v>1.6</v>
      </c>
      <c r="M87" s="16">
        <v>2</v>
      </c>
      <c r="N87" s="16">
        <v>80</v>
      </c>
      <c r="O87" s="16">
        <v>1.4</v>
      </c>
      <c r="P87" s="16">
        <v>5.4</v>
      </c>
      <c r="Q87" s="16">
        <v>6.8</v>
      </c>
      <c r="R87" s="16">
        <v>5</v>
      </c>
      <c r="S87" s="16">
        <v>0.8</v>
      </c>
      <c r="T87" s="16">
        <v>1.3</v>
      </c>
      <c r="U87" s="16">
        <v>1.7</v>
      </c>
      <c r="V87" s="16">
        <v>19.5</v>
      </c>
    </row>
    <row r="88" spans="1:22" x14ac:dyDescent="0.3">
      <c r="A88" s="26">
        <v>87</v>
      </c>
      <c r="B88" s="13" t="s">
        <v>230</v>
      </c>
      <c r="C88" s="15">
        <v>77</v>
      </c>
      <c r="D88" s="16">
        <v>18.399999999999999</v>
      </c>
      <c r="E88" s="16">
        <v>6.5</v>
      </c>
      <c r="F88" s="16">
        <v>2.6</v>
      </c>
      <c r="G88" s="16">
        <v>5.6</v>
      </c>
      <c r="H88" s="16">
        <v>47.3</v>
      </c>
      <c r="I88" s="16">
        <v>0.8</v>
      </c>
      <c r="J88" s="16">
        <v>2.4</v>
      </c>
      <c r="K88" s="16">
        <v>32.1</v>
      </c>
      <c r="L88" s="16">
        <v>0.5</v>
      </c>
      <c r="M88" s="16">
        <v>0.9</v>
      </c>
      <c r="N88" s="16">
        <v>55.9</v>
      </c>
      <c r="O88" s="16">
        <v>1.2</v>
      </c>
      <c r="P88" s="16">
        <v>2.5</v>
      </c>
      <c r="Q88" s="16">
        <v>3.7</v>
      </c>
      <c r="R88" s="16">
        <v>1</v>
      </c>
      <c r="S88" s="16">
        <v>0.5</v>
      </c>
      <c r="T88" s="16">
        <v>0.3</v>
      </c>
      <c r="U88" s="16">
        <v>0.5</v>
      </c>
      <c r="V88" s="16">
        <v>8.1</v>
      </c>
    </row>
    <row r="89" spans="1:22" x14ac:dyDescent="0.3">
      <c r="A89" s="27">
        <v>88</v>
      </c>
      <c r="B89" s="13" t="s">
        <v>46</v>
      </c>
      <c r="C89" s="15">
        <v>73</v>
      </c>
      <c r="D89" s="16">
        <v>34.5</v>
      </c>
      <c r="E89" s="16">
        <v>21.9</v>
      </c>
      <c r="F89" s="16">
        <v>7.5</v>
      </c>
      <c r="G89" s="16">
        <v>15.8</v>
      </c>
      <c r="H89" s="16">
        <v>47.1</v>
      </c>
      <c r="I89" s="16">
        <v>2</v>
      </c>
      <c r="J89" s="16">
        <v>5.0999999999999996</v>
      </c>
      <c r="K89" s="16">
        <v>39.799999999999997</v>
      </c>
      <c r="L89" s="16">
        <v>5</v>
      </c>
      <c r="M89" s="16">
        <v>5.9</v>
      </c>
      <c r="N89" s="16">
        <v>84.4</v>
      </c>
      <c r="O89" s="16">
        <v>0.7</v>
      </c>
      <c r="P89" s="16">
        <v>4.7</v>
      </c>
      <c r="Q89" s="16">
        <v>5.4</v>
      </c>
      <c r="R89" s="16">
        <v>3.5</v>
      </c>
      <c r="S89" s="16">
        <v>1</v>
      </c>
      <c r="T89" s="16">
        <v>0.3</v>
      </c>
      <c r="U89" s="16">
        <v>1.9</v>
      </c>
      <c r="V89" s="16">
        <v>20.8</v>
      </c>
    </row>
    <row r="90" spans="1:22" x14ac:dyDescent="0.3">
      <c r="A90" s="26">
        <v>89</v>
      </c>
      <c r="B90" s="13" t="s">
        <v>60</v>
      </c>
      <c r="C90" s="15">
        <v>64</v>
      </c>
      <c r="D90" s="16">
        <v>32.5</v>
      </c>
      <c r="E90" s="16">
        <v>18</v>
      </c>
      <c r="F90" s="16">
        <v>7.2</v>
      </c>
      <c r="G90" s="16">
        <v>15.3</v>
      </c>
      <c r="H90" s="16">
        <v>47.1</v>
      </c>
      <c r="I90" s="16">
        <v>0.2</v>
      </c>
      <c r="J90" s="16">
        <v>0.9</v>
      </c>
      <c r="K90" s="16">
        <v>21.7</v>
      </c>
      <c r="L90" s="16">
        <v>3.5</v>
      </c>
      <c r="M90" s="16">
        <v>4</v>
      </c>
      <c r="N90" s="16">
        <v>87.4</v>
      </c>
      <c r="O90" s="16">
        <v>1</v>
      </c>
      <c r="P90" s="16">
        <v>2.8</v>
      </c>
      <c r="Q90" s="16">
        <v>3.8</v>
      </c>
      <c r="R90" s="16">
        <v>4.4000000000000004</v>
      </c>
      <c r="S90" s="16">
        <v>0.7</v>
      </c>
      <c r="T90" s="16">
        <v>0.3</v>
      </c>
      <c r="U90" s="16">
        <v>2.2999999999999998</v>
      </c>
      <c r="V90" s="16">
        <v>16.399999999999999</v>
      </c>
    </row>
    <row r="91" spans="1:22" x14ac:dyDescent="0.3">
      <c r="A91" s="27">
        <v>90</v>
      </c>
      <c r="B91" s="13" t="s">
        <v>107</v>
      </c>
      <c r="C91" s="15">
        <v>82</v>
      </c>
      <c r="D91" s="16">
        <v>29.4</v>
      </c>
      <c r="E91" s="16">
        <v>12.8</v>
      </c>
      <c r="F91" s="16">
        <v>5.2</v>
      </c>
      <c r="G91" s="16">
        <v>11.1</v>
      </c>
      <c r="H91" s="16">
        <v>47.1</v>
      </c>
      <c r="I91" s="16">
        <v>0.5</v>
      </c>
      <c r="J91" s="16">
        <v>1.8</v>
      </c>
      <c r="K91" s="16">
        <v>27.4</v>
      </c>
      <c r="L91" s="16">
        <v>1.8</v>
      </c>
      <c r="M91" s="16">
        <v>2.6</v>
      </c>
      <c r="N91" s="16">
        <v>69.2</v>
      </c>
      <c r="O91" s="16">
        <v>1.1000000000000001</v>
      </c>
      <c r="P91" s="16">
        <v>3.6</v>
      </c>
      <c r="Q91" s="16">
        <v>4.7</v>
      </c>
      <c r="R91" s="16">
        <v>6.5</v>
      </c>
      <c r="S91" s="16">
        <v>1.1000000000000001</v>
      </c>
      <c r="T91" s="16">
        <v>0.5</v>
      </c>
      <c r="U91" s="16">
        <v>2.2000000000000002</v>
      </c>
      <c r="V91" s="16">
        <v>16.600000000000001</v>
      </c>
    </row>
    <row r="92" spans="1:22" x14ac:dyDescent="0.3">
      <c r="A92" s="26">
        <v>91</v>
      </c>
      <c r="B92" s="13" t="s">
        <v>30</v>
      </c>
      <c r="C92" s="15">
        <v>79</v>
      </c>
      <c r="D92" s="16">
        <v>33.4</v>
      </c>
      <c r="E92" s="16">
        <v>25.3</v>
      </c>
      <c r="F92" s="16">
        <v>8.5</v>
      </c>
      <c r="G92" s="16">
        <v>18.3</v>
      </c>
      <c r="H92" s="16">
        <v>46.8</v>
      </c>
      <c r="I92" s="16">
        <v>4.0999999999999996</v>
      </c>
      <c r="J92" s="16">
        <v>10</v>
      </c>
      <c r="K92" s="16">
        <v>41.1</v>
      </c>
      <c r="L92" s="16">
        <v>4.0999999999999996</v>
      </c>
      <c r="M92" s="16">
        <v>4.5999999999999996</v>
      </c>
      <c r="N92" s="16">
        <v>89.8</v>
      </c>
      <c r="O92" s="16">
        <v>0.8</v>
      </c>
      <c r="P92" s="16">
        <v>3.7</v>
      </c>
      <c r="Q92" s="16">
        <v>4.5</v>
      </c>
      <c r="R92" s="16">
        <v>6.6</v>
      </c>
      <c r="S92" s="16">
        <v>1.8</v>
      </c>
      <c r="T92" s="16">
        <v>0.2</v>
      </c>
      <c r="U92" s="16">
        <v>3</v>
      </c>
      <c r="V92" s="16">
        <v>25.2</v>
      </c>
    </row>
    <row r="93" spans="1:22" x14ac:dyDescent="0.3">
      <c r="A93" s="27">
        <v>92</v>
      </c>
      <c r="B93" s="13" t="s">
        <v>44</v>
      </c>
      <c r="C93" s="15">
        <v>78</v>
      </c>
      <c r="D93" s="16">
        <v>34</v>
      </c>
      <c r="E93" s="16">
        <v>22.3</v>
      </c>
      <c r="F93" s="16">
        <v>8.3000000000000007</v>
      </c>
      <c r="G93" s="16">
        <v>17.600000000000001</v>
      </c>
      <c r="H93" s="16">
        <v>46.8</v>
      </c>
      <c r="I93" s="16">
        <v>3.4</v>
      </c>
      <c r="J93" s="16">
        <v>8.3000000000000007</v>
      </c>
      <c r="K93" s="16">
        <v>41.4</v>
      </c>
      <c r="L93" s="16">
        <v>2.4</v>
      </c>
      <c r="M93" s="16">
        <v>2.8</v>
      </c>
      <c r="N93" s="16">
        <v>85.3</v>
      </c>
      <c r="O93" s="16">
        <v>0.6</v>
      </c>
      <c r="P93" s="16">
        <v>3</v>
      </c>
      <c r="Q93" s="16">
        <v>3.7</v>
      </c>
      <c r="R93" s="16">
        <v>2.1</v>
      </c>
      <c r="S93" s="16">
        <v>0.8</v>
      </c>
      <c r="T93" s="16">
        <v>0.5</v>
      </c>
      <c r="U93" s="16">
        <v>1.6</v>
      </c>
      <c r="V93" s="16">
        <v>18</v>
      </c>
    </row>
    <row r="94" spans="1:22" x14ac:dyDescent="0.3">
      <c r="A94" s="26">
        <v>93</v>
      </c>
      <c r="B94" s="13" t="s">
        <v>53</v>
      </c>
      <c r="C94" s="15">
        <v>79</v>
      </c>
      <c r="D94" s="16">
        <v>35.799999999999997</v>
      </c>
      <c r="E94" s="16">
        <v>19.2</v>
      </c>
      <c r="F94" s="16">
        <v>7.6</v>
      </c>
      <c r="G94" s="16">
        <v>16.2</v>
      </c>
      <c r="H94" s="16">
        <v>46.8</v>
      </c>
      <c r="I94" s="16">
        <v>1</v>
      </c>
      <c r="J94" s="16">
        <v>2.8</v>
      </c>
      <c r="K94" s="16">
        <v>35.1</v>
      </c>
      <c r="L94" s="16">
        <v>3.1</v>
      </c>
      <c r="M94" s="16">
        <v>3.6</v>
      </c>
      <c r="N94" s="16">
        <v>86.1</v>
      </c>
      <c r="O94" s="16">
        <v>1.2</v>
      </c>
      <c r="P94" s="16">
        <v>3.8</v>
      </c>
      <c r="Q94" s="16">
        <v>5</v>
      </c>
      <c r="R94" s="16">
        <v>1.5</v>
      </c>
      <c r="S94" s="16">
        <v>0.8</v>
      </c>
      <c r="T94" s="16">
        <v>0.2</v>
      </c>
      <c r="U94" s="16">
        <v>1.3</v>
      </c>
      <c r="V94" s="16">
        <v>16.3</v>
      </c>
    </row>
    <row r="95" spans="1:22" x14ac:dyDescent="0.3">
      <c r="A95" s="27">
        <v>94</v>
      </c>
      <c r="B95" s="13" t="s">
        <v>78</v>
      </c>
      <c r="C95" s="15">
        <v>75</v>
      </c>
      <c r="D95" s="16">
        <v>29</v>
      </c>
      <c r="E95" s="16">
        <v>14.6</v>
      </c>
      <c r="F95" s="16">
        <v>6.4</v>
      </c>
      <c r="G95" s="16">
        <v>13.7</v>
      </c>
      <c r="H95" s="16">
        <v>46.8</v>
      </c>
      <c r="I95" s="16">
        <v>0.3</v>
      </c>
      <c r="J95" s="16">
        <v>1</v>
      </c>
      <c r="K95" s="16">
        <v>30.7</v>
      </c>
      <c r="L95" s="16">
        <v>1.4</v>
      </c>
      <c r="M95" s="16">
        <v>2.1</v>
      </c>
      <c r="N95" s="16">
        <v>66.900000000000006</v>
      </c>
      <c r="O95" s="16">
        <v>2.2999999999999998</v>
      </c>
      <c r="P95" s="16">
        <v>8</v>
      </c>
      <c r="Q95" s="16">
        <v>10.4</v>
      </c>
      <c r="R95" s="16">
        <v>2.8</v>
      </c>
      <c r="S95" s="16">
        <v>1</v>
      </c>
      <c r="T95" s="16">
        <v>1</v>
      </c>
      <c r="U95" s="16">
        <v>1.6</v>
      </c>
      <c r="V95" s="16">
        <v>20.2</v>
      </c>
    </row>
    <row r="96" spans="1:22" x14ac:dyDescent="0.3">
      <c r="A96" s="26">
        <v>95</v>
      </c>
      <c r="B96" s="13" t="s">
        <v>130</v>
      </c>
      <c r="C96" s="15">
        <v>79</v>
      </c>
      <c r="D96" s="16">
        <v>28.5</v>
      </c>
      <c r="E96" s="16">
        <v>10.7</v>
      </c>
      <c r="F96" s="16">
        <v>3.8</v>
      </c>
      <c r="G96" s="16">
        <v>8.1999999999999993</v>
      </c>
      <c r="H96" s="16">
        <v>46.8</v>
      </c>
      <c r="I96" s="16">
        <v>1.7</v>
      </c>
      <c r="J96" s="16">
        <v>3.8</v>
      </c>
      <c r="K96" s="16">
        <v>44.4</v>
      </c>
      <c r="L96" s="16">
        <v>1.3</v>
      </c>
      <c r="M96" s="16">
        <v>1.6</v>
      </c>
      <c r="N96" s="16">
        <v>84.7</v>
      </c>
      <c r="O96" s="16">
        <v>0.2</v>
      </c>
      <c r="P96" s="16">
        <v>2.6</v>
      </c>
      <c r="Q96" s="16">
        <v>2.9</v>
      </c>
      <c r="R96" s="16">
        <v>1.2</v>
      </c>
      <c r="S96" s="16">
        <v>0.7</v>
      </c>
      <c r="T96" s="16">
        <v>0.3</v>
      </c>
      <c r="U96" s="16">
        <v>0.8</v>
      </c>
      <c r="V96" s="16">
        <v>10.3</v>
      </c>
    </row>
    <row r="97" spans="1:22" x14ac:dyDescent="0.3">
      <c r="A97" s="27">
        <v>96</v>
      </c>
      <c r="B97" s="13" t="s">
        <v>25</v>
      </c>
      <c r="C97" s="15">
        <v>74</v>
      </c>
      <c r="D97" s="16">
        <v>35.4</v>
      </c>
      <c r="E97" s="16">
        <v>27.3</v>
      </c>
      <c r="F97" s="16">
        <v>9.6999999999999993</v>
      </c>
      <c r="G97" s="16">
        <v>20.9</v>
      </c>
      <c r="H97" s="16">
        <v>46.7</v>
      </c>
      <c r="I97" s="16">
        <v>0.4</v>
      </c>
      <c r="J97" s="16">
        <v>1.7</v>
      </c>
      <c r="K97" s="16">
        <v>26.6</v>
      </c>
      <c r="L97" s="16">
        <v>7.4</v>
      </c>
      <c r="M97" s="16">
        <v>8.6999999999999993</v>
      </c>
      <c r="N97" s="16">
        <v>84.2</v>
      </c>
      <c r="O97" s="16">
        <v>0.9</v>
      </c>
      <c r="P97" s="16">
        <v>4.3</v>
      </c>
      <c r="Q97" s="16">
        <v>5.2</v>
      </c>
      <c r="R97" s="16">
        <v>3.9</v>
      </c>
      <c r="S97" s="16">
        <v>1.1000000000000001</v>
      </c>
      <c r="T97" s="16">
        <v>0.2</v>
      </c>
      <c r="U97" s="16">
        <v>2.4</v>
      </c>
      <c r="V97" s="16">
        <v>22.7</v>
      </c>
    </row>
    <row r="98" spans="1:22" x14ac:dyDescent="0.3">
      <c r="A98" s="26">
        <v>97</v>
      </c>
      <c r="B98" s="13" t="s">
        <v>246</v>
      </c>
      <c r="C98" s="15">
        <v>69</v>
      </c>
      <c r="D98" s="16">
        <v>20.7</v>
      </c>
      <c r="E98" s="16">
        <v>6.1</v>
      </c>
      <c r="F98" s="16">
        <v>2.2999999999999998</v>
      </c>
      <c r="G98" s="16">
        <v>4.9000000000000004</v>
      </c>
      <c r="H98" s="16">
        <v>46.7</v>
      </c>
      <c r="I98" s="16">
        <v>0.7</v>
      </c>
      <c r="J98" s="16">
        <v>1.8</v>
      </c>
      <c r="K98" s="16">
        <v>39.200000000000003</v>
      </c>
      <c r="L98" s="16">
        <v>0.8</v>
      </c>
      <c r="M98" s="16">
        <v>1.1000000000000001</v>
      </c>
      <c r="N98" s="16">
        <v>71.099999999999994</v>
      </c>
      <c r="O98" s="16">
        <v>0.8</v>
      </c>
      <c r="P98" s="16">
        <v>2.7</v>
      </c>
      <c r="Q98" s="16">
        <v>3.6</v>
      </c>
      <c r="R98" s="16">
        <v>0.7</v>
      </c>
      <c r="S98" s="16">
        <v>0.6</v>
      </c>
      <c r="T98" s="16">
        <v>0.3</v>
      </c>
      <c r="U98" s="16">
        <v>0.5</v>
      </c>
      <c r="V98" s="16">
        <v>7.7</v>
      </c>
    </row>
    <row r="99" spans="1:22" x14ac:dyDescent="0.3">
      <c r="A99" s="27">
        <v>98</v>
      </c>
      <c r="B99" s="13" t="s">
        <v>143</v>
      </c>
      <c r="C99" s="15">
        <v>63</v>
      </c>
      <c r="D99" s="16">
        <v>25.4</v>
      </c>
      <c r="E99" s="16">
        <v>10.1</v>
      </c>
      <c r="F99" s="16">
        <v>4.2</v>
      </c>
      <c r="G99" s="16">
        <v>9</v>
      </c>
      <c r="H99" s="16">
        <v>46.6</v>
      </c>
      <c r="I99" s="16">
        <v>0.4</v>
      </c>
      <c r="J99" s="16">
        <v>1.1000000000000001</v>
      </c>
      <c r="K99" s="16">
        <v>33.299999999999997</v>
      </c>
      <c r="L99" s="16">
        <v>1.3</v>
      </c>
      <c r="M99" s="16">
        <v>1.9</v>
      </c>
      <c r="N99" s="16">
        <v>72.599999999999994</v>
      </c>
      <c r="O99" s="16">
        <v>0.1</v>
      </c>
      <c r="P99" s="16">
        <v>1.7</v>
      </c>
      <c r="Q99" s="16">
        <v>1.8</v>
      </c>
      <c r="R99" s="16">
        <v>4.5</v>
      </c>
      <c r="S99" s="16">
        <v>0.5</v>
      </c>
      <c r="T99" s="16">
        <v>0</v>
      </c>
      <c r="U99" s="16">
        <v>1.4</v>
      </c>
      <c r="V99" s="16">
        <v>10.3</v>
      </c>
    </row>
    <row r="100" spans="1:22" x14ac:dyDescent="0.3">
      <c r="A100" s="26">
        <v>99</v>
      </c>
      <c r="B100" s="13" t="s">
        <v>43</v>
      </c>
      <c r="C100" s="15">
        <v>60</v>
      </c>
      <c r="D100" s="16">
        <v>37.4</v>
      </c>
      <c r="E100" s="16">
        <v>22.4</v>
      </c>
      <c r="F100" s="16">
        <v>7.1</v>
      </c>
      <c r="G100" s="16">
        <v>15.3</v>
      </c>
      <c r="H100" s="16">
        <v>46.4</v>
      </c>
      <c r="I100" s="16">
        <v>3.2</v>
      </c>
      <c r="J100" s="16">
        <v>7.8</v>
      </c>
      <c r="K100" s="16">
        <v>41.2</v>
      </c>
      <c r="L100" s="16">
        <v>5</v>
      </c>
      <c r="M100" s="16">
        <v>6.1</v>
      </c>
      <c r="N100" s="16">
        <v>81.900000000000006</v>
      </c>
      <c r="O100" s="16">
        <v>0.8</v>
      </c>
      <c r="P100" s="16">
        <v>4</v>
      </c>
      <c r="Q100" s="16">
        <v>4.8</v>
      </c>
      <c r="R100" s="16">
        <v>7</v>
      </c>
      <c r="S100" s="16">
        <v>1.5</v>
      </c>
      <c r="T100" s="16">
        <v>0.3</v>
      </c>
      <c r="U100" s="16">
        <v>2.9</v>
      </c>
      <c r="V100" s="16">
        <v>23.7</v>
      </c>
    </row>
    <row r="101" spans="1:22" x14ac:dyDescent="0.3">
      <c r="A101" s="27">
        <v>100</v>
      </c>
      <c r="B101" s="13" t="s">
        <v>144</v>
      </c>
      <c r="C101" s="15">
        <v>67</v>
      </c>
      <c r="D101" s="16">
        <v>26.2</v>
      </c>
      <c r="E101" s="16">
        <v>10.1</v>
      </c>
      <c r="F101" s="16">
        <v>3.6</v>
      </c>
      <c r="G101" s="16">
        <v>7.7</v>
      </c>
      <c r="H101" s="16">
        <v>46.4</v>
      </c>
      <c r="I101" s="16">
        <v>2.4</v>
      </c>
      <c r="J101" s="16">
        <v>5.4</v>
      </c>
      <c r="K101" s="16">
        <v>45.1</v>
      </c>
      <c r="L101" s="16">
        <v>0.6</v>
      </c>
      <c r="M101" s="16">
        <v>0.6</v>
      </c>
      <c r="N101" s="16">
        <v>90.5</v>
      </c>
      <c r="O101" s="16">
        <v>0.1</v>
      </c>
      <c r="P101" s="16">
        <v>2.7</v>
      </c>
      <c r="Q101" s="16">
        <v>2.8</v>
      </c>
      <c r="R101" s="16">
        <v>1.6</v>
      </c>
      <c r="S101" s="16">
        <v>0.5</v>
      </c>
      <c r="T101" s="16">
        <v>0.3</v>
      </c>
      <c r="U101" s="16">
        <v>1</v>
      </c>
      <c r="V101" s="16">
        <v>10.1</v>
      </c>
    </row>
    <row r="102" spans="1:22" x14ac:dyDescent="0.3">
      <c r="A102" s="26">
        <v>101</v>
      </c>
      <c r="B102" s="13" t="s">
        <v>227</v>
      </c>
      <c r="C102" s="15">
        <v>79</v>
      </c>
      <c r="D102" s="16">
        <v>30.1</v>
      </c>
      <c r="E102" s="16">
        <v>6.6</v>
      </c>
      <c r="F102" s="16">
        <v>2.7</v>
      </c>
      <c r="G102" s="16">
        <v>5.9</v>
      </c>
      <c r="H102" s="16">
        <v>46.4</v>
      </c>
      <c r="I102" s="16">
        <v>0.6</v>
      </c>
      <c r="J102" s="16">
        <v>2.2999999999999998</v>
      </c>
      <c r="K102" s="16">
        <v>24.5</v>
      </c>
      <c r="L102" s="16">
        <v>0.6</v>
      </c>
      <c r="M102" s="16">
        <v>1.4</v>
      </c>
      <c r="N102" s="16">
        <v>42.3</v>
      </c>
      <c r="O102" s="16">
        <v>1.2</v>
      </c>
      <c r="P102" s="16">
        <v>3.9</v>
      </c>
      <c r="Q102" s="16">
        <v>5.0999999999999996</v>
      </c>
      <c r="R102" s="16">
        <v>1</v>
      </c>
      <c r="S102" s="16">
        <v>1.2</v>
      </c>
      <c r="T102" s="16">
        <v>1</v>
      </c>
      <c r="U102" s="16">
        <v>0.7</v>
      </c>
      <c r="V102" s="16">
        <v>10.3</v>
      </c>
    </row>
    <row r="103" spans="1:22" x14ac:dyDescent="0.3">
      <c r="A103" s="27">
        <v>102</v>
      </c>
      <c r="B103" s="13" t="s">
        <v>23</v>
      </c>
      <c r="C103" s="15">
        <v>76</v>
      </c>
      <c r="D103" s="16">
        <v>33.799999999999997</v>
      </c>
      <c r="E103" s="16">
        <v>28.9</v>
      </c>
      <c r="F103" s="16">
        <v>9</v>
      </c>
      <c r="G103" s="16">
        <v>19.399999999999999</v>
      </c>
      <c r="H103" s="16">
        <v>46.3</v>
      </c>
      <c r="I103" s="16">
        <v>3.2</v>
      </c>
      <c r="J103" s="16">
        <v>8.5</v>
      </c>
      <c r="K103" s="16">
        <v>37.9</v>
      </c>
      <c r="L103" s="16">
        <v>7.8</v>
      </c>
      <c r="M103" s="16">
        <v>8.5</v>
      </c>
      <c r="N103" s="16">
        <v>90.9</v>
      </c>
      <c r="O103" s="16">
        <v>0.6</v>
      </c>
      <c r="P103" s="16">
        <v>2.1</v>
      </c>
      <c r="Q103" s="16">
        <v>2.7</v>
      </c>
      <c r="R103" s="16">
        <v>5.9</v>
      </c>
      <c r="S103" s="16">
        <v>0.9</v>
      </c>
      <c r="T103" s="16">
        <v>0.2</v>
      </c>
      <c r="U103" s="16">
        <v>2.8</v>
      </c>
      <c r="V103" s="16">
        <v>24.7</v>
      </c>
    </row>
    <row r="104" spans="1:22" x14ac:dyDescent="0.3">
      <c r="A104" s="26">
        <v>102</v>
      </c>
      <c r="B104" s="13" t="s">
        <v>88</v>
      </c>
      <c r="C104" s="15">
        <v>72</v>
      </c>
      <c r="D104" s="16">
        <v>32.4</v>
      </c>
      <c r="E104" s="16">
        <v>13.9</v>
      </c>
      <c r="F104" s="16">
        <v>4.5999999999999996</v>
      </c>
      <c r="G104" s="16">
        <v>10</v>
      </c>
      <c r="H104" s="16">
        <v>46.3</v>
      </c>
      <c r="I104" s="16">
        <v>2.2000000000000002</v>
      </c>
      <c r="J104" s="16">
        <v>5.5</v>
      </c>
      <c r="K104" s="16">
        <v>39.799999999999997</v>
      </c>
      <c r="L104" s="16">
        <v>2.4</v>
      </c>
      <c r="M104" s="16">
        <v>3</v>
      </c>
      <c r="N104" s="16">
        <v>81.099999999999994</v>
      </c>
      <c r="O104" s="16">
        <v>0.7</v>
      </c>
      <c r="P104" s="16">
        <v>5.0999999999999996</v>
      </c>
      <c r="Q104" s="16">
        <v>5.8</v>
      </c>
      <c r="R104" s="16">
        <v>2.2000000000000002</v>
      </c>
      <c r="S104" s="16">
        <v>1</v>
      </c>
      <c r="T104" s="16">
        <v>0.3</v>
      </c>
      <c r="U104" s="16">
        <v>1.1000000000000001</v>
      </c>
      <c r="V104" s="16">
        <v>16.100000000000001</v>
      </c>
    </row>
    <row r="105" spans="1:22" x14ac:dyDescent="0.3">
      <c r="A105" s="27">
        <v>104</v>
      </c>
      <c r="B105" s="13" t="s">
        <v>258</v>
      </c>
      <c r="C105" s="15">
        <v>80</v>
      </c>
      <c r="D105" s="16">
        <v>19.100000000000001</v>
      </c>
      <c r="E105" s="16">
        <v>5.5</v>
      </c>
      <c r="F105" s="16">
        <v>1.9</v>
      </c>
      <c r="G105" s="16">
        <v>4.0999999999999996</v>
      </c>
      <c r="H105" s="16">
        <v>46.3</v>
      </c>
      <c r="I105" s="16">
        <v>0.5</v>
      </c>
      <c r="J105" s="16">
        <v>1.5</v>
      </c>
      <c r="K105" s="16">
        <v>37.1</v>
      </c>
      <c r="L105" s="16">
        <v>1.1000000000000001</v>
      </c>
      <c r="M105" s="16">
        <v>1.8</v>
      </c>
      <c r="N105" s="16">
        <v>61.2</v>
      </c>
      <c r="O105" s="16">
        <v>0.5</v>
      </c>
      <c r="P105" s="16">
        <v>2.1</v>
      </c>
      <c r="Q105" s="16">
        <v>2.6</v>
      </c>
      <c r="R105" s="16">
        <v>0.6</v>
      </c>
      <c r="S105" s="16">
        <v>0.4</v>
      </c>
      <c r="T105" s="16">
        <v>1</v>
      </c>
      <c r="U105" s="16">
        <v>0.6</v>
      </c>
      <c r="V105" s="16">
        <v>6.5</v>
      </c>
    </row>
    <row r="106" spans="1:22" x14ac:dyDescent="0.3">
      <c r="A106" s="26">
        <v>105</v>
      </c>
      <c r="B106" s="13" t="s">
        <v>35</v>
      </c>
      <c r="C106" s="15">
        <v>75</v>
      </c>
      <c r="D106" s="16">
        <v>35.9</v>
      </c>
      <c r="E106" s="16">
        <v>23.7</v>
      </c>
      <c r="F106" s="16">
        <v>8.3000000000000007</v>
      </c>
      <c r="G106" s="16">
        <v>18</v>
      </c>
      <c r="H106" s="16">
        <v>46.1</v>
      </c>
      <c r="I106" s="16">
        <v>2.6</v>
      </c>
      <c r="J106" s="16">
        <v>6.6</v>
      </c>
      <c r="K106" s="16">
        <v>39.299999999999997</v>
      </c>
      <c r="L106" s="16">
        <v>4.5</v>
      </c>
      <c r="M106" s="16">
        <v>5</v>
      </c>
      <c r="N106" s="16">
        <v>89.8</v>
      </c>
      <c r="O106" s="16">
        <v>0.8</v>
      </c>
      <c r="P106" s="16">
        <v>5.8</v>
      </c>
      <c r="Q106" s="16">
        <v>6.6</v>
      </c>
      <c r="R106" s="16">
        <v>3.3</v>
      </c>
      <c r="S106" s="16">
        <v>1.6</v>
      </c>
      <c r="T106" s="16">
        <v>0.4</v>
      </c>
      <c r="U106" s="16">
        <v>2.9</v>
      </c>
      <c r="V106" s="16">
        <v>22.4</v>
      </c>
    </row>
    <row r="107" spans="1:22" x14ac:dyDescent="0.3">
      <c r="A107" s="27">
        <v>106</v>
      </c>
      <c r="B107" s="13" t="s">
        <v>70</v>
      </c>
      <c r="C107" s="15">
        <v>71</v>
      </c>
      <c r="D107" s="16">
        <v>30.9</v>
      </c>
      <c r="E107" s="16">
        <v>15.7</v>
      </c>
      <c r="F107" s="16">
        <v>6.1</v>
      </c>
      <c r="G107" s="16">
        <v>13.2</v>
      </c>
      <c r="H107" s="16">
        <v>46.1</v>
      </c>
      <c r="I107" s="16">
        <v>1.5</v>
      </c>
      <c r="J107" s="16">
        <v>4.5999999999999996</v>
      </c>
      <c r="K107" s="16">
        <v>33.700000000000003</v>
      </c>
      <c r="L107" s="16">
        <v>2</v>
      </c>
      <c r="M107" s="16">
        <v>2.7</v>
      </c>
      <c r="N107" s="16">
        <v>72.7</v>
      </c>
      <c r="O107" s="16">
        <v>1.5</v>
      </c>
      <c r="P107" s="16">
        <v>5</v>
      </c>
      <c r="Q107" s="16">
        <v>6.5</v>
      </c>
      <c r="R107" s="16">
        <v>2</v>
      </c>
      <c r="S107" s="16">
        <v>0.7</v>
      </c>
      <c r="T107" s="16">
        <v>0.4</v>
      </c>
      <c r="U107" s="16">
        <v>1.6</v>
      </c>
      <c r="V107" s="16">
        <v>15.9</v>
      </c>
    </row>
    <row r="108" spans="1:22" x14ac:dyDescent="0.3">
      <c r="A108" s="26">
        <v>107</v>
      </c>
      <c r="B108" s="13" t="s">
        <v>169</v>
      </c>
      <c r="C108" s="15">
        <v>71</v>
      </c>
      <c r="D108" s="16">
        <v>27</v>
      </c>
      <c r="E108" s="16">
        <v>9.1</v>
      </c>
      <c r="F108" s="16">
        <v>3.9</v>
      </c>
      <c r="G108" s="16">
        <v>8.4</v>
      </c>
      <c r="H108" s="16">
        <v>46.1</v>
      </c>
      <c r="I108" s="16">
        <v>0.2</v>
      </c>
      <c r="J108" s="16">
        <v>0.8</v>
      </c>
      <c r="K108" s="16">
        <v>27.8</v>
      </c>
      <c r="L108" s="16">
        <v>1.1000000000000001</v>
      </c>
      <c r="M108" s="16">
        <v>1.8</v>
      </c>
      <c r="N108" s="16">
        <v>61.5</v>
      </c>
      <c r="O108" s="16">
        <v>2.2999999999999998</v>
      </c>
      <c r="P108" s="16">
        <v>3.2</v>
      </c>
      <c r="Q108" s="16">
        <v>5.5</v>
      </c>
      <c r="R108" s="16">
        <v>1.4</v>
      </c>
      <c r="S108" s="16">
        <v>1.6</v>
      </c>
      <c r="T108" s="16">
        <v>0.4</v>
      </c>
      <c r="U108" s="16">
        <v>1.4</v>
      </c>
      <c r="V108" s="16">
        <v>11.3</v>
      </c>
    </row>
    <row r="109" spans="1:22" x14ac:dyDescent="0.3">
      <c r="A109" s="27">
        <v>108</v>
      </c>
      <c r="B109" s="13" t="s">
        <v>215</v>
      </c>
      <c r="C109" s="15">
        <v>81</v>
      </c>
      <c r="D109" s="16">
        <v>26.3</v>
      </c>
      <c r="E109" s="16">
        <v>6.9</v>
      </c>
      <c r="F109" s="16">
        <v>2.9</v>
      </c>
      <c r="G109" s="16">
        <v>6.3</v>
      </c>
      <c r="H109" s="16">
        <v>46.1</v>
      </c>
      <c r="I109" s="16">
        <v>0.1</v>
      </c>
      <c r="J109" s="16">
        <v>0.7</v>
      </c>
      <c r="K109" s="16">
        <v>20</v>
      </c>
      <c r="L109" s="16">
        <v>0.9</v>
      </c>
      <c r="M109" s="16">
        <v>1.1000000000000001</v>
      </c>
      <c r="N109" s="16">
        <v>81.099999999999994</v>
      </c>
      <c r="O109" s="16">
        <v>0.5</v>
      </c>
      <c r="P109" s="16">
        <v>2.6</v>
      </c>
      <c r="Q109" s="16">
        <v>3.1</v>
      </c>
      <c r="R109" s="16">
        <v>6.6</v>
      </c>
      <c r="S109" s="16">
        <v>1.6</v>
      </c>
      <c r="T109" s="16">
        <v>0.1</v>
      </c>
      <c r="U109" s="16">
        <v>2</v>
      </c>
      <c r="V109" s="16">
        <v>12.8</v>
      </c>
    </row>
    <row r="110" spans="1:22" x14ac:dyDescent="0.3">
      <c r="A110" s="26">
        <v>109</v>
      </c>
      <c r="B110" s="13" t="s">
        <v>50</v>
      </c>
      <c r="C110" s="15">
        <v>69</v>
      </c>
      <c r="D110" s="16">
        <v>33.200000000000003</v>
      </c>
      <c r="E110" s="16">
        <v>20.5</v>
      </c>
      <c r="F110" s="16">
        <v>6.7</v>
      </c>
      <c r="G110" s="16">
        <v>14.6</v>
      </c>
      <c r="H110" s="16">
        <v>46</v>
      </c>
      <c r="I110" s="16">
        <v>2.5</v>
      </c>
      <c r="J110" s="16">
        <v>6.1</v>
      </c>
      <c r="K110" s="16">
        <v>40.799999999999997</v>
      </c>
      <c r="L110" s="16">
        <v>4.5999999999999996</v>
      </c>
      <c r="M110" s="16">
        <v>5.3</v>
      </c>
      <c r="N110" s="16">
        <v>85.9</v>
      </c>
      <c r="O110" s="16">
        <v>0.4</v>
      </c>
      <c r="P110" s="16">
        <v>3</v>
      </c>
      <c r="Q110" s="16">
        <v>3.5</v>
      </c>
      <c r="R110" s="16">
        <v>6.3</v>
      </c>
      <c r="S110" s="16">
        <v>1.3</v>
      </c>
      <c r="T110" s="16">
        <v>0.3</v>
      </c>
      <c r="U110" s="16">
        <v>2.2999999999999998</v>
      </c>
      <c r="V110" s="16">
        <v>21</v>
      </c>
    </row>
    <row r="111" spans="1:22" x14ac:dyDescent="0.3">
      <c r="A111" s="27">
        <v>110</v>
      </c>
      <c r="B111" s="13" t="s">
        <v>151</v>
      </c>
      <c r="C111" s="15">
        <v>62</v>
      </c>
      <c r="D111" s="16">
        <v>18.399999999999999</v>
      </c>
      <c r="E111" s="16">
        <v>9.6999999999999993</v>
      </c>
      <c r="F111" s="16">
        <v>3.6</v>
      </c>
      <c r="G111" s="16">
        <v>7.9</v>
      </c>
      <c r="H111" s="16">
        <v>46</v>
      </c>
      <c r="I111" s="16">
        <v>0.7</v>
      </c>
      <c r="J111" s="16">
        <v>2.4</v>
      </c>
      <c r="K111" s="16">
        <v>28.1</v>
      </c>
      <c r="L111" s="16">
        <v>1.8</v>
      </c>
      <c r="M111" s="16">
        <v>2.1</v>
      </c>
      <c r="N111" s="16">
        <v>85.3</v>
      </c>
      <c r="O111" s="16">
        <v>0.5</v>
      </c>
      <c r="P111" s="16">
        <v>3.8</v>
      </c>
      <c r="Q111" s="16">
        <v>4.3</v>
      </c>
      <c r="R111" s="16">
        <v>1.2</v>
      </c>
      <c r="S111" s="16">
        <v>0.4</v>
      </c>
      <c r="T111" s="16">
        <v>0.4</v>
      </c>
      <c r="U111" s="16">
        <v>0.7</v>
      </c>
      <c r="V111" s="16">
        <v>10.8</v>
      </c>
    </row>
    <row r="112" spans="1:22" x14ac:dyDescent="0.3">
      <c r="A112" s="26">
        <v>111</v>
      </c>
      <c r="B112" s="13" t="s">
        <v>52</v>
      </c>
      <c r="C112" s="15">
        <v>74</v>
      </c>
      <c r="D112" s="16">
        <v>34.200000000000003</v>
      </c>
      <c r="E112" s="16">
        <v>19.5</v>
      </c>
      <c r="F112" s="16">
        <v>7.2</v>
      </c>
      <c r="G112" s="16">
        <v>15.7</v>
      </c>
      <c r="H112" s="16">
        <v>45.9</v>
      </c>
      <c r="I112" s="16">
        <v>1.4</v>
      </c>
      <c r="J112" s="16">
        <v>3.6</v>
      </c>
      <c r="K112" s="16">
        <v>38.799999999999997</v>
      </c>
      <c r="L112" s="16">
        <v>3.8</v>
      </c>
      <c r="M112" s="16">
        <v>4.5</v>
      </c>
      <c r="N112" s="16">
        <v>83.7</v>
      </c>
      <c r="O112" s="16">
        <v>0.8</v>
      </c>
      <c r="P112" s="16">
        <v>5.5</v>
      </c>
      <c r="Q112" s="16">
        <v>6.3</v>
      </c>
      <c r="R112" s="16">
        <v>4.5999999999999996</v>
      </c>
      <c r="S112" s="16">
        <v>0.9</v>
      </c>
      <c r="T112" s="16">
        <v>1.3</v>
      </c>
      <c r="U112" s="16">
        <v>2.2000000000000002</v>
      </c>
      <c r="V112" s="16">
        <v>21.2</v>
      </c>
    </row>
    <row r="113" spans="1:22" x14ac:dyDescent="0.3">
      <c r="A113" s="27">
        <v>112</v>
      </c>
      <c r="B113" s="13" t="s">
        <v>214</v>
      </c>
      <c r="C113" s="15">
        <v>64</v>
      </c>
      <c r="D113" s="16">
        <v>18.399999999999999</v>
      </c>
      <c r="E113" s="16">
        <v>6.9</v>
      </c>
      <c r="F113" s="16">
        <v>2.7</v>
      </c>
      <c r="G113" s="16">
        <v>5.9</v>
      </c>
      <c r="H113" s="16">
        <v>45.9</v>
      </c>
      <c r="I113" s="16">
        <v>0.9</v>
      </c>
      <c r="J113" s="16">
        <v>2.8</v>
      </c>
      <c r="K113" s="16">
        <v>30.6</v>
      </c>
      <c r="L113" s="16">
        <v>0.6</v>
      </c>
      <c r="M113" s="16">
        <v>0.8</v>
      </c>
      <c r="N113" s="16">
        <v>75</v>
      </c>
      <c r="O113" s="16">
        <v>1.1000000000000001</v>
      </c>
      <c r="P113" s="16">
        <v>3</v>
      </c>
      <c r="Q113" s="16">
        <v>4.0999999999999996</v>
      </c>
      <c r="R113" s="16">
        <v>0.9</v>
      </c>
      <c r="S113" s="16">
        <v>0.5</v>
      </c>
      <c r="T113" s="16">
        <v>0.7</v>
      </c>
      <c r="U113" s="16">
        <v>0.7</v>
      </c>
      <c r="V113" s="16">
        <v>8.9</v>
      </c>
    </row>
    <row r="114" spans="1:22" x14ac:dyDescent="0.3">
      <c r="A114" s="26">
        <v>113</v>
      </c>
      <c r="B114" s="13" t="s">
        <v>166</v>
      </c>
      <c r="C114" s="15">
        <v>74</v>
      </c>
      <c r="D114" s="16">
        <v>18.899999999999999</v>
      </c>
      <c r="E114" s="16">
        <v>9.1</v>
      </c>
      <c r="F114" s="16">
        <v>3.2</v>
      </c>
      <c r="G114" s="16">
        <v>7</v>
      </c>
      <c r="H114" s="16">
        <v>45.8</v>
      </c>
      <c r="I114" s="16">
        <v>1.9</v>
      </c>
      <c r="J114" s="16">
        <v>4.5</v>
      </c>
      <c r="K114" s="16">
        <v>40.9</v>
      </c>
      <c r="L114" s="16">
        <v>0.9</v>
      </c>
      <c r="M114" s="16">
        <v>1</v>
      </c>
      <c r="N114" s="16">
        <v>85.1</v>
      </c>
      <c r="O114" s="16">
        <v>0.5</v>
      </c>
      <c r="P114" s="16">
        <v>3.4</v>
      </c>
      <c r="Q114" s="16">
        <v>3.9</v>
      </c>
      <c r="R114" s="16">
        <v>0.6</v>
      </c>
      <c r="S114" s="16">
        <v>0.5</v>
      </c>
      <c r="T114" s="16">
        <v>0.5</v>
      </c>
      <c r="U114" s="16">
        <v>0.7</v>
      </c>
      <c r="V114" s="16">
        <v>9.9</v>
      </c>
    </row>
    <row r="115" spans="1:22" x14ac:dyDescent="0.3">
      <c r="A115" s="27">
        <v>114</v>
      </c>
      <c r="B115" s="13" t="s">
        <v>287</v>
      </c>
      <c r="C115" s="15">
        <v>61</v>
      </c>
      <c r="D115" s="16">
        <v>14.3</v>
      </c>
      <c r="E115" s="16">
        <v>2.9</v>
      </c>
      <c r="F115" s="16">
        <v>1.3</v>
      </c>
      <c r="G115" s="16">
        <v>2.8</v>
      </c>
      <c r="H115" s="16">
        <v>45.8</v>
      </c>
      <c r="I115" s="16">
        <v>0</v>
      </c>
      <c r="J115" s="16">
        <v>0</v>
      </c>
      <c r="K115" s="16">
        <v>0</v>
      </c>
      <c r="L115" s="16">
        <v>0.4</v>
      </c>
      <c r="M115" s="16">
        <v>0.5</v>
      </c>
      <c r="N115" s="16">
        <v>69.7</v>
      </c>
      <c r="O115" s="16">
        <v>1.7</v>
      </c>
      <c r="P115" s="16">
        <v>1.9</v>
      </c>
      <c r="Q115" s="16">
        <v>3.6</v>
      </c>
      <c r="R115" s="16">
        <v>0.9</v>
      </c>
      <c r="S115" s="16">
        <v>0.3</v>
      </c>
      <c r="T115" s="16">
        <v>0.4</v>
      </c>
      <c r="U115" s="16">
        <v>0.5</v>
      </c>
      <c r="V115" s="16">
        <v>6</v>
      </c>
    </row>
    <row r="116" spans="1:22" x14ac:dyDescent="0.3">
      <c r="A116" s="26">
        <v>115</v>
      </c>
      <c r="B116" s="13" t="s">
        <v>87</v>
      </c>
      <c r="C116" s="15">
        <v>76</v>
      </c>
      <c r="D116" s="16">
        <v>31.2</v>
      </c>
      <c r="E116" s="16">
        <v>14</v>
      </c>
      <c r="F116" s="16">
        <v>5.3</v>
      </c>
      <c r="G116" s="16">
        <v>11.7</v>
      </c>
      <c r="H116" s="16">
        <v>45.7</v>
      </c>
      <c r="I116" s="16">
        <v>0.9</v>
      </c>
      <c r="J116" s="16">
        <v>2.6</v>
      </c>
      <c r="K116" s="16">
        <v>36.200000000000003</v>
      </c>
      <c r="L116" s="16">
        <v>2.4</v>
      </c>
      <c r="M116" s="16">
        <v>2.8</v>
      </c>
      <c r="N116" s="16">
        <v>83.7</v>
      </c>
      <c r="O116" s="16">
        <v>1.4</v>
      </c>
      <c r="P116" s="16">
        <v>5.0999999999999996</v>
      </c>
      <c r="Q116" s="16">
        <v>6.5</v>
      </c>
      <c r="R116" s="16">
        <v>1.7</v>
      </c>
      <c r="S116" s="16">
        <v>1.1000000000000001</v>
      </c>
      <c r="T116" s="16">
        <v>0.6</v>
      </c>
      <c r="U116" s="16">
        <v>1.7</v>
      </c>
      <c r="V116" s="16">
        <v>15.3</v>
      </c>
    </row>
    <row r="117" spans="1:22" x14ac:dyDescent="0.3">
      <c r="A117" s="27">
        <v>116</v>
      </c>
      <c r="B117" s="13" t="s">
        <v>140</v>
      </c>
      <c r="C117" s="15">
        <v>75</v>
      </c>
      <c r="D117" s="16">
        <v>26.4</v>
      </c>
      <c r="E117" s="16">
        <v>10.199999999999999</v>
      </c>
      <c r="F117" s="16">
        <v>3.9</v>
      </c>
      <c r="G117" s="16">
        <v>8.5</v>
      </c>
      <c r="H117" s="16">
        <v>45.7</v>
      </c>
      <c r="I117" s="16">
        <v>1</v>
      </c>
      <c r="J117" s="16">
        <v>2.6</v>
      </c>
      <c r="K117" s="16">
        <v>40.4</v>
      </c>
      <c r="L117" s="16">
        <v>1.5</v>
      </c>
      <c r="M117" s="16">
        <v>1.7</v>
      </c>
      <c r="N117" s="16">
        <v>86.5</v>
      </c>
      <c r="O117" s="16">
        <v>0.6</v>
      </c>
      <c r="P117" s="16">
        <v>2.2000000000000002</v>
      </c>
      <c r="Q117" s="16">
        <v>2.8</v>
      </c>
      <c r="R117" s="16">
        <v>4.2</v>
      </c>
      <c r="S117" s="16">
        <v>1.1000000000000001</v>
      </c>
      <c r="T117" s="16">
        <v>0.2</v>
      </c>
      <c r="U117" s="16">
        <v>1.5</v>
      </c>
      <c r="V117" s="16">
        <v>12.2</v>
      </c>
    </row>
    <row r="118" spans="1:22" x14ac:dyDescent="0.3">
      <c r="A118" s="26">
        <v>117</v>
      </c>
      <c r="B118" s="13" t="s">
        <v>153</v>
      </c>
      <c r="C118" s="15">
        <v>73</v>
      </c>
      <c r="D118" s="16">
        <v>24.9</v>
      </c>
      <c r="E118" s="16">
        <v>9.6</v>
      </c>
      <c r="F118" s="16">
        <v>3.9</v>
      </c>
      <c r="G118" s="16">
        <v>8.5</v>
      </c>
      <c r="H118" s="16">
        <v>45.7</v>
      </c>
      <c r="I118" s="16">
        <v>1.1000000000000001</v>
      </c>
      <c r="J118" s="16">
        <v>2.8</v>
      </c>
      <c r="K118" s="16">
        <v>37</v>
      </c>
      <c r="L118" s="16">
        <v>0.8</v>
      </c>
      <c r="M118" s="16">
        <v>1</v>
      </c>
      <c r="N118" s="16">
        <v>77</v>
      </c>
      <c r="O118" s="16">
        <v>0.5</v>
      </c>
      <c r="P118" s="16">
        <v>1.6</v>
      </c>
      <c r="Q118" s="16">
        <v>2.1</v>
      </c>
      <c r="R118" s="16">
        <v>2.2000000000000002</v>
      </c>
      <c r="S118" s="16">
        <v>0.7</v>
      </c>
      <c r="T118" s="16">
        <v>0.4</v>
      </c>
      <c r="U118" s="16">
        <v>0.8</v>
      </c>
      <c r="V118" s="16">
        <v>9.4</v>
      </c>
    </row>
    <row r="119" spans="1:22" x14ac:dyDescent="0.3">
      <c r="A119" s="27">
        <v>118</v>
      </c>
      <c r="B119" s="13" t="s">
        <v>127</v>
      </c>
      <c r="C119" s="15">
        <v>77</v>
      </c>
      <c r="D119" s="16">
        <v>31.9</v>
      </c>
      <c r="E119" s="16">
        <v>10.8</v>
      </c>
      <c r="F119" s="16">
        <v>4.2</v>
      </c>
      <c r="G119" s="16">
        <v>9.1</v>
      </c>
      <c r="H119" s="16">
        <v>45.6</v>
      </c>
      <c r="I119" s="16">
        <v>1.4</v>
      </c>
      <c r="J119" s="16">
        <v>3.5</v>
      </c>
      <c r="K119" s="16">
        <v>40.1</v>
      </c>
      <c r="L119" s="16">
        <v>1.1000000000000001</v>
      </c>
      <c r="M119" s="16">
        <v>1.3</v>
      </c>
      <c r="N119" s="16">
        <v>86.7</v>
      </c>
      <c r="O119" s="16">
        <v>0.7</v>
      </c>
      <c r="P119" s="16">
        <v>2.7</v>
      </c>
      <c r="Q119" s="16">
        <v>3.4</v>
      </c>
      <c r="R119" s="16">
        <v>2.2999999999999998</v>
      </c>
      <c r="S119" s="16">
        <v>1.1000000000000001</v>
      </c>
      <c r="T119" s="16">
        <v>0.3</v>
      </c>
      <c r="U119" s="16">
        <v>0.9</v>
      </c>
      <c r="V119" s="16">
        <v>11.9</v>
      </c>
    </row>
    <row r="120" spans="1:22" x14ac:dyDescent="0.3">
      <c r="A120" s="26">
        <v>119</v>
      </c>
      <c r="B120" s="13" t="s">
        <v>34</v>
      </c>
      <c r="C120" s="15">
        <v>76</v>
      </c>
      <c r="D120" s="16">
        <v>37</v>
      </c>
      <c r="E120" s="16">
        <v>23.9</v>
      </c>
      <c r="F120" s="16">
        <v>7.5</v>
      </c>
      <c r="G120" s="16">
        <v>16.5</v>
      </c>
      <c r="H120" s="16">
        <v>45.5</v>
      </c>
      <c r="I120" s="16">
        <v>1.2</v>
      </c>
      <c r="J120" s="16">
        <v>3.3</v>
      </c>
      <c r="K120" s="16">
        <v>36.700000000000003</v>
      </c>
      <c r="L120" s="16">
        <v>7.7</v>
      </c>
      <c r="M120" s="16">
        <v>8.9</v>
      </c>
      <c r="N120" s="16">
        <v>86.5</v>
      </c>
      <c r="O120" s="16">
        <v>1.7</v>
      </c>
      <c r="P120" s="16">
        <v>4.5</v>
      </c>
      <c r="Q120" s="16">
        <v>6.2</v>
      </c>
      <c r="R120" s="16">
        <v>5.5</v>
      </c>
      <c r="S120" s="16">
        <v>1.9</v>
      </c>
      <c r="T120" s="16">
        <v>0.4</v>
      </c>
      <c r="U120" s="16">
        <v>2.1</v>
      </c>
      <c r="V120" s="16">
        <v>25.6</v>
      </c>
    </row>
    <row r="121" spans="1:22" x14ac:dyDescent="0.3">
      <c r="A121" s="27">
        <v>119</v>
      </c>
      <c r="B121" s="13" t="s">
        <v>80</v>
      </c>
      <c r="C121" s="15">
        <v>79</v>
      </c>
      <c r="D121" s="16">
        <v>27.3</v>
      </c>
      <c r="E121" s="16">
        <v>14.5</v>
      </c>
      <c r="F121" s="16">
        <v>5.3</v>
      </c>
      <c r="G121" s="16">
        <v>11.5</v>
      </c>
      <c r="H121" s="16">
        <v>45.5</v>
      </c>
      <c r="I121" s="16">
        <v>1.9</v>
      </c>
      <c r="J121" s="16">
        <v>5.3</v>
      </c>
      <c r="K121" s="16">
        <v>35.700000000000003</v>
      </c>
      <c r="L121" s="16">
        <v>2.1</v>
      </c>
      <c r="M121" s="16">
        <v>2.7</v>
      </c>
      <c r="N121" s="16">
        <v>76.599999999999994</v>
      </c>
      <c r="O121" s="16">
        <v>0.4</v>
      </c>
      <c r="P121" s="16">
        <v>2.4</v>
      </c>
      <c r="Q121" s="16">
        <v>2.8</v>
      </c>
      <c r="R121" s="16">
        <v>2.2999999999999998</v>
      </c>
      <c r="S121" s="16">
        <v>0.7</v>
      </c>
      <c r="T121" s="16">
        <v>0.2</v>
      </c>
      <c r="U121" s="16">
        <v>1.3</v>
      </c>
      <c r="V121" s="16">
        <v>12.2</v>
      </c>
    </row>
    <row r="122" spans="1:22" x14ac:dyDescent="0.3">
      <c r="A122" s="26">
        <v>121</v>
      </c>
      <c r="B122" s="13" t="s">
        <v>178</v>
      </c>
      <c r="C122" s="15">
        <v>80</v>
      </c>
      <c r="D122" s="16">
        <v>29.2</v>
      </c>
      <c r="E122" s="16">
        <v>8.5</v>
      </c>
      <c r="F122" s="16">
        <v>3.1</v>
      </c>
      <c r="G122" s="16">
        <v>6.8</v>
      </c>
      <c r="H122" s="16">
        <v>45.5</v>
      </c>
      <c r="I122" s="16">
        <v>1.8</v>
      </c>
      <c r="J122" s="16">
        <v>4.4000000000000004</v>
      </c>
      <c r="K122" s="16">
        <v>40.6</v>
      </c>
      <c r="L122" s="16">
        <v>0.6</v>
      </c>
      <c r="M122" s="16">
        <v>0.7</v>
      </c>
      <c r="N122" s="16">
        <v>81</v>
      </c>
      <c r="O122" s="16">
        <v>0.3</v>
      </c>
      <c r="P122" s="16">
        <v>2.8</v>
      </c>
      <c r="Q122" s="16">
        <v>3.1</v>
      </c>
      <c r="R122" s="16">
        <v>1.2</v>
      </c>
      <c r="S122" s="16">
        <v>0.7</v>
      </c>
      <c r="T122" s="16">
        <v>0.2</v>
      </c>
      <c r="U122" s="16">
        <v>0.7</v>
      </c>
      <c r="V122" s="16">
        <v>9.1999999999999993</v>
      </c>
    </row>
    <row r="123" spans="1:22" x14ac:dyDescent="0.3">
      <c r="A123" s="27">
        <v>122</v>
      </c>
      <c r="B123" s="13" t="s">
        <v>223</v>
      </c>
      <c r="C123" s="15">
        <v>64</v>
      </c>
      <c r="D123" s="16">
        <v>23.5</v>
      </c>
      <c r="E123" s="16">
        <v>6.7</v>
      </c>
      <c r="F123" s="16">
        <v>2.2999999999999998</v>
      </c>
      <c r="G123" s="16">
        <v>5</v>
      </c>
      <c r="H123" s="16">
        <v>45.5</v>
      </c>
      <c r="I123" s="16">
        <v>0.8</v>
      </c>
      <c r="J123" s="16">
        <v>2.1</v>
      </c>
      <c r="K123" s="16">
        <v>37.200000000000003</v>
      </c>
      <c r="L123" s="16">
        <v>1.3</v>
      </c>
      <c r="M123" s="16">
        <v>1.7</v>
      </c>
      <c r="N123" s="16">
        <v>78.2</v>
      </c>
      <c r="O123" s="16">
        <v>1.1000000000000001</v>
      </c>
      <c r="P123" s="16">
        <v>3</v>
      </c>
      <c r="Q123" s="16">
        <v>4</v>
      </c>
      <c r="R123" s="16">
        <v>1</v>
      </c>
      <c r="S123" s="16">
        <v>0.7</v>
      </c>
      <c r="T123" s="16">
        <v>0.3</v>
      </c>
      <c r="U123" s="16">
        <v>0.9</v>
      </c>
      <c r="V123" s="16">
        <v>8.6999999999999993</v>
      </c>
    </row>
    <row r="124" spans="1:22" x14ac:dyDescent="0.3">
      <c r="A124" s="26">
        <v>123</v>
      </c>
      <c r="B124" s="13" t="s">
        <v>228</v>
      </c>
      <c r="C124" s="15">
        <v>78</v>
      </c>
      <c r="D124" s="16">
        <v>17.2</v>
      </c>
      <c r="E124" s="16">
        <v>6.6</v>
      </c>
      <c r="F124" s="16">
        <v>2.5</v>
      </c>
      <c r="G124" s="16">
        <v>5.4</v>
      </c>
      <c r="H124" s="16">
        <v>45.5</v>
      </c>
      <c r="I124" s="16">
        <v>0.6</v>
      </c>
      <c r="J124" s="16">
        <v>1.7</v>
      </c>
      <c r="K124" s="16">
        <v>34.299999999999997</v>
      </c>
      <c r="L124" s="16">
        <v>1.1000000000000001</v>
      </c>
      <c r="M124" s="16">
        <v>1.6</v>
      </c>
      <c r="N124" s="16">
        <v>68.5</v>
      </c>
      <c r="O124" s="16">
        <v>0.6</v>
      </c>
      <c r="P124" s="16">
        <v>2.2000000000000002</v>
      </c>
      <c r="Q124" s="16">
        <v>2.8</v>
      </c>
      <c r="R124" s="16">
        <v>0.8</v>
      </c>
      <c r="S124" s="16">
        <v>0.5</v>
      </c>
      <c r="T124" s="16">
        <v>0.2</v>
      </c>
      <c r="U124" s="16">
        <v>0.9</v>
      </c>
      <c r="V124" s="16">
        <v>6.6</v>
      </c>
    </row>
    <row r="125" spans="1:22" x14ac:dyDescent="0.3">
      <c r="A125" s="27">
        <v>124</v>
      </c>
      <c r="B125" s="13" t="s">
        <v>72</v>
      </c>
      <c r="C125" s="15">
        <v>67</v>
      </c>
      <c r="D125" s="16">
        <v>32.700000000000003</v>
      </c>
      <c r="E125" s="16">
        <v>15.4</v>
      </c>
      <c r="F125" s="16">
        <v>6</v>
      </c>
      <c r="G125" s="16">
        <v>13.3</v>
      </c>
      <c r="H125" s="16">
        <v>45.4</v>
      </c>
      <c r="I125" s="16">
        <v>1.5</v>
      </c>
      <c r="J125" s="16">
        <v>4.2</v>
      </c>
      <c r="K125" s="16">
        <v>35.6</v>
      </c>
      <c r="L125" s="16">
        <v>1.8</v>
      </c>
      <c r="M125" s="16">
        <v>2.5</v>
      </c>
      <c r="N125" s="16">
        <v>70.8</v>
      </c>
      <c r="O125" s="16">
        <v>0.7</v>
      </c>
      <c r="P125" s="16">
        <v>3.3</v>
      </c>
      <c r="Q125" s="16">
        <v>3.9</v>
      </c>
      <c r="R125" s="16">
        <v>7.3</v>
      </c>
      <c r="S125" s="16">
        <v>1.5</v>
      </c>
      <c r="T125" s="16">
        <v>0.7</v>
      </c>
      <c r="U125" s="16">
        <v>2.9</v>
      </c>
      <c r="V125" s="16">
        <v>17.8</v>
      </c>
    </row>
    <row r="126" spans="1:22" x14ac:dyDescent="0.3">
      <c r="A126" s="26">
        <v>125</v>
      </c>
      <c r="B126" s="13" t="s">
        <v>108</v>
      </c>
      <c r="C126" s="15">
        <v>80</v>
      </c>
      <c r="D126" s="16">
        <v>28.9</v>
      </c>
      <c r="E126" s="16">
        <v>12.7</v>
      </c>
      <c r="F126" s="16">
        <v>4.9000000000000004</v>
      </c>
      <c r="G126" s="16">
        <v>10.8</v>
      </c>
      <c r="H126" s="16">
        <v>45.4</v>
      </c>
      <c r="I126" s="16">
        <v>1</v>
      </c>
      <c r="J126" s="16">
        <v>3.3</v>
      </c>
      <c r="K126" s="16">
        <v>28.8</v>
      </c>
      <c r="L126" s="16">
        <v>2</v>
      </c>
      <c r="M126" s="16">
        <v>2.7</v>
      </c>
      <c r="N126" s="16">
        <v>71.900000000000006</v>
      </c>
      <c r="O126" s="16">
        <v>1.5</v>
      </c>
      <c r="P126" s="16">
        <v>3.6</v>
      </c>
      <c r="Q126" s="16">
        <v>5.0999999999999996</v>
      </c>
      <c r="R126" s="16">
        <v>1.9</v>
      </c>
      <c r="S126" s="16">
        <v>0.8</v>
      </c>
      <c r="T126" s="16">
        <v>0.5</v>
      </c>
      <c r="U126" s="16">
        <v>1.1000000000000001</v>
      </c>
      <c r="V126" s="16">
        <v>13.2</v>
      </c>
    </row>
    <row r="127" spans="1:22" x14ac:dyDescent="0.3">
      <c r="A127" s="27">
        <v>126</v>
      </c>
      <c r="B127" s="13" t="s">
        <v>150</v>
      </c>
      <c r="C127" s="15">
        <v>69</v>
      </c>
      <c r="D127" s="16">
        <v>25.1</v>
      </c>
      <c r="E127" s="16">
        <v>9.9</v>
      </c>
      <c r="F127" s="16">
        <v>3.4</v>
      </c>
      <c r="G127" s="16">
        <v>7.6</v>
      </c>
      <c r="H127" s="16">
        <v>45.4</v>
      </c>
      <c r="I127" s="16">
        <v>0.5</v>
      </c>
      <c r="J127" s="16">
        <v>1.7</v>
      </c>
      <c r="K127" s="16">
        <v>28.8</v>
      </c>
      <c r="L127" s="16">
        <v>2.5</v>
      </c>
      <c r="M127" s="16">
        <v>3.1</v>
      </c>
      <c r="N127" s="16">
        <v>79.7</v>
      </c>
      <c r="O127" s="16">
        <v>0.6</v>
      </c>
      <c r="P127" s="16">
        <v>2</v>
      </c>
      <c r="Q127" s="16">
        <v>2.6</v>
      </c>
      <c r="R127" s="16">
        <v>4.8</v>
      </c>
      <c r="S127" s="16">
        <v>1.1000000000000001</v>
      </c>
      <c r="T127" s="16">
        <v>0.1</v>
      </c>
      <c r="U127" s="16">
        <v>1.9</v>
      </c>
      <c r="V127" s="16">
        <v>11.8</v>
      </c>
    </row>
    <row r="128" spans="1:22" x14ac:dyDescent="0.3">
      <c r="A128" s="26">
        <v>127</v>
      </c>
      <c r="B128" s="13" t="s">
        <v>219</v>
      </c>
      <c r="C128" s="15">
        <v>64</v>
      </c>
      <c r="D128" s="16">
        <v>21.3</v>
      </c>
      <c r="E128" s="16">
        <v>6.8</v>
      </c>
      <c r="F128" s="16">
        <v>2.5</v>
      </c>
      <c r="G128" s="16">
        <v>5.4</v>
      </c>
      <c r="H128" s="16">
        <v>45.4</v>
      </c>
      <c r="I128" s="16">
        <v>1.2</v>
      </c>
      <c r="J128" s="16">
        <v>3.2</v>
      </c>
      <c r="K128" s="16">
        <v>37.9</v>
      </c>
      <c r="L128" s="16">
        <v>0.7</v>
      </c>
      <c r="M128" s="16">
        <v>1</v>
      </c>
      <c r="N128" s="16">
        <v>66.2</v>
      </c>
      <c r="O128" s="16">
        <v>0.5</v>
      </c>
      <c r="P128" s="16">
        <v>3</v>
      </c>
      <c r="Q128" s="16">
        <v>3.5</v>
      </c>
      <c r="R128" s="16">
        <v>1.9</v>
      </c>
      <c r="S128" s="16">
        <v>0.7</v>
      </c>
      <c r="T128" s="16">
        <v>0.3</v>
      </c>
      <c r="U128" s="16">
        <v>1.1000000000000001</v>
      </c>
      <c r="V128" s="16">
        <v>8.6999999999999993</v>
      </c>
    </row>
    <row r="129" spans="1:22" x14ac:dyDescent="0.3">
      <c r="A129" s="27">
        <v>128</v>
      </c>
      <c r="B129" s="13" t="s">
        <v>27</v>
      </c>
      <c r="C129" s="15">
        <v>72</v>
      </c>
      <c r="D129" s="16">
        <v>34.200000000000003</v>
      </c>
      <c r="E129" s="16">
        <v>27</v>
      </c>
      <c r="F129" s="16">
        <v>9</v>
      </c>
      <c r="G129" s="16">
        <v>19.899999999999999</v>
      </c>
      <c r="H129" s="16">
        <v>45.2</v>
      </c>
      <c r="I129" s="16">
        <v>1.8</v>
      </c>
      <c r="J129" s="16">
        <v>5</v>
      </c>
      <c r="K129" s="16">
        <v>36.1</v>
      </c>
      <c r="L129" s="16">
        <v>7.2</v>
      </c>
      <c r="M129" s="16">
        <v>9.3000000000000007</v>
      </c>
      <c r="N129" s="16">
        <v>77.2</v>
      </c>
      <c r="O129" s="16">
        <v>2.1</v>
      </c>
      <c r="P129" s="16">
        <v>8.9</v>
      </c>
      <c r="Q129" s="16">
        <v>11</v>
      </c>
      <c r="R129" s="16">
        <v>4.5999999999999996</v>
      </c>
      <c r="S129" s="16">
        <v>1.4</v>
      </c>
      <c r="T129" s="16">
        <v>1.3</v>
      </c>
      <c r="U129" s="16">
        <v>3.7</v>
      </c>
      <c r="V129" s="16">
        <v>28.5</v>
      </c>
    </row>
    <row r="130" spans="1:22" x14ac:dyDescent="0.3">
      <c r="A130" s="26">
        <v>129</v>
      </c>
      <c r="B130" s="13" t="s">
        <v>36</v>
      </c>
      <c r="C130" s="15">
        <v>82</v>
      </c>
      <c r="D130" s="16">
        <v>37.200000000000003</v>
      </c>
      <c r="E130" s="16">
        <v>23.6</v>
      </c>
      <c r="F130" s="16">
        <v>8.6</v>
      </c>
      <c r="G130" s="16">
        <v>19.100000000000001</v>
      </c>
      <c r="H130" s="16">
        <v>45.2</v>
      </c>
      <c r="I130" s="16">
        <v>1.3</v>
      </c>
      <c r="J130" s="16">
        <v>3.5</v>
      </c>
      <c r="K130" s="16">
        <v>35.6</v>
      </c>
      <c r="L130" s="16">
        <v>5</v>
      </c>
      <c r="M130" s="16">
        <v>6.6</v>
      </c>
      <c r="N130" s="16">
        <v>76</v>
      </c>
      <c r="O130" s="16">
        <v>1.2</v>
      </c>
      <c r="P130" s="16">
        <v>2.8</v>
      </c>
      <c r="Q130" s="16">
        <v>4</v>
      </c>
      <c r="R130" s="16">
        <v>2.2999999999999998</v>
      </c>
      <c r="S130" s="16">
        <v>1</v>
      </c>
      <c r="T130" s="16">
        <v>0.4</v>
      </c>
      <c r="U130" s="16">
        <v>2.2999999999999998</v>
      </c>
      <c r="V130" s="16">
        <v>16.899999999999999</v>
      </c>
    </row>
    <row r="131" spans="1:22" x14ac:dyDescent="0.3">
      <c r="A131" s="27">
        <v>130</v>
      </c>
      <c r="B131" s="13" t="s">
        <v>159</v>
      </c>
      <c r="C131" s="15">
        <v>80</v>
      </c>
      <c r="D131" s="16">
        <v>25</v>
      </c>
      <c r="E131" s="16">
        <v>9.3000000000000007</v>
      </c>
      <c r="F131" s="16">
        <v>3.7</v>
      </c>
      <c r="G131" s="16">
        <v>8.3000000000000007</v>
      </c>
      <c r="H131" s="16">
        <v>45.2</v>
      </c>
      <c r="I131" s="16">
        <v>0.6</v>
      </c>
      <c r="J131" s="16">
        <v>1.7</v>
      </c>
      <c r="K131" s="16">
        <v>35.6</v>
      </c>
      <c r="L131" s="16">
        <v>1.2</v>
      </c>
      <c r="M131" s="16">
        <v>1.5</v>
      </c>
      <c r="N131" s="16">
        <v>77</v>
      </c>
      <c r="O131" s="16">
        <v>0.6</v>
      </c>
      <c r="P131" s="16">
        <v>2.2999999999999998</v>
      </c>
      <c r="Q131" s="16">
        <v>2.9</v>
      </c>
      <c r="R131" s="16">
        <v>3.3</v>
      </c>
      <c r="S131" s="16">
        <v>0.8</v>
      </c>
      <c r="T131" s="16">
        <v>0.2</v>
      </c>
      <c r="U131" s="16">
        <v>1.4</v>
      </c>
      <c r="V131" s="16">
        <v>10.3</v>
      </c>
    </row>
    <row r="132" spans="1:22" x14ac:dyDescent="0.3">
      <c r="A132" s="26">
        <v>131</v>
      </c>
      <c r="B132" s="13" t="s">
        <v>212</v>
      </c>
      <c r="C132" s="15">
        <v>82</v>
      </c>
      <c r="D132" s="16">
        <v>24</v>
      </c>
      <c r="E132" s="16">
        <v>7.1</v>
      </c>
      <c r="F132" s="16">
        <v>2.5</v>
      </c>
      <c r="G132" s="16">
        <v>5.5</v>
      </c>
      <c r="H132" s="16">
        <v>45.2</v>
      </c>
      <c r="I132" s="16">
        <v>1.5</v>
      </c>
      <c r="J132" s="16">
        <v>3.4</v>
      </c>
      <c r="K132" s="16">
        <v>44.1</v>
      </c>
      <c r="L132" s="16">
        <v>0.6</v>
      </c>
      <c r="M132" s="16">
        <v>0.8</v>
      </c>
      <c r="N132" s="16">
        <v>73.5</v>
      </c>
      <c r="O132" s="16">
        <v>0.3</v>
      </c>
      <c r="P132" s="16">
        <v>2.9</v>
      </c>
      <c r="Q132" s="16">
        <v>3.2</v>
      </c>
      <c r="R132" s="16">
        <v>2.7</v>
      </c>
      <c r="S132" s="16">
        <v>1.2</v>
      </c>
      <c r="T132" s="16">
        <v>0.1</v>
      </c>
      <c r="U132" s="16">
        <v>1.3</v>
      </c>
      <c r="V132" s="16">
        <v>9.6999999999999993</v>
      </c>
    </row>
    <row r="133" spans="1:22" x14ac:dyDescent="0.3">
      <c r="A133" s="27">
        <v>132</v>
      </c>
      <c r="B133" s="13" t="s">
        <v>38</v>
      </c>
      <c r="C133" s="15">
        <v>78</v>
      </c>
      <c r="D133" s="16">
        <v>36.4</v>
      </c>
      <c r="E133" s="16">
        <v>23.1</v>
      </c>
      <c r="F133" s="16">
        <v>8.3000000000000007</v>
      </c>
      <c r="G133" s="16">
        <v>18.399999999999999</v>
      </c>
      <c r="H133" s="16">
        <v>45.1</v>
      </c>
      <c r="I133" s="16">
        <v>1.1000000000000001</v>
      </c>
      <c r="J133" s="16">
        <v>3.5</v>
      </c>
      <c r="K133" s="16">
        <v>32.700000000000003</v>
      </c>
      <c r="L133" s="16">
        <v>5.4</v>
      </c>
      <c r="M133" s="16">
        <v>6.8</v>
      </c>
      <c r="N133" s="16">
        <v>80.099999999999994</v>
      </c>
      <c r="O133" s="16">
        <v>0.8</v>
      </c>
      <c r="P133" s="16">
        <v>3.4</v>
      </c>
      <c r="Q133" s="16">
        <v>4.2</v>
      </c>
      <c r="R133" s="16">
        <v>10.7</v>
      </c>
      <c r="S133" s="16">
        <v>2</v>
      </c>
      <c r="T133" s="16">
        <v>0.6</v>
      </c>
      <c r="U133" s="16">
        <v>4.0999999999999996</v>
      </c>
      <c r="V133" s="16">
        <v>25</v>
      </c>
    </row>
    <row r="134" spans="1:22" x14ac:dyDescent="0.3">
      <c r="A134" s="26">
        <v>133</v>
      </c>
      <c r="B134" s="13" t="s">
        <v>61</v>
      </c>
      <c r="C134" s="15">
        <v>79</v>
      </c>
      <c r="D134" s="16">
        <v>31.5</v>
      </c>
      <c r="E134" s="16">
        <v>17.899999999999999</v>
      </c>
      <c r="F134" s="16">
        <v>6.9</v>
      </c>
      <c r="G134" s="16">
        <v>15.4</v>
      </c>
      <c r="H134" s="16">
        <v>45.1</v>
      </c>
      <c r="I134" s="16">
        <v>1.3</v>
      </c>
      <c r="J134" s="16">
        <v>3.7</v>
      </c>
      <c r="K134" s="16">
        <v>34</v>
      </c>
      <c r="L134" s="16">
        <v>2.8</v>
      </c>
      <c r="M134" s="16">
        <v>3.2</v>
      </c>
      <c r="N134" s="16">
        <v>85.5</v>
      </c>
      <c r="O134" s="16">
        <v>0.5</v>
      </c>
      <c r="P134" s="16">
        <v>2.6</v>
      </c>
      <c r="Q134" s="16">
        <v>3.1</v>
      </c>
      <c r="R134" s="16">
        <v>6.3</v>
      </c>
      <c r="S134" s="16">
        <v>0.9</v>
      </c>
      <c r="T134" s="16">
        <v>0.2</v>
      </c>
      <c r="U134" s="16">
        <v>3.3</v>
      </c>
      <c r="V134" s="16">
        <v>16.3</v>
      </c>
    </row>
    <row r="135" spans="1:22" x14ac:dyDescent="0.3">
      <c r="A135" s="27">
        <v>134</v>
      </c>
      <c r="B135" s="13" t="s">
        <v>267</v>
      </c>
      <c r="C135" s="15">
        <v>62</v>
      </c>
      <c r="D135" s="16">
        <v>13.6</v>
      </c>
      <c r="E135" s="16">
        <v>4.9000000000000004</v>
      </c>
      <c r="F135" s="16">
        <v>1.6</v>
      </c>
      <c r="G135" s="16">
        <v>3.6</v>
      </c>
      <c r="H135" s="16">
        <v>45.1</v>
      </c>
      <c r="I135" s="16">
        <v>0.7</v>
      </c>
      <c r="J135" s="16">
        <v>1.8</v>
      </c>
      <c r="K135" s="16">
        <v>40.700000000000003</v>
      </c>
      <c r="L135" s="16">
        <v>0.9</v>
      </c>
      <c r="M135" s="16">
        <v>1.2</v>
      </c>
      <c r="N135" s="16">
        <v>75</v>
      </c>
      <c r="O135" s="16">
        <v>0.7</v>
      </c>
      <c r="P135" s="16">
        <v>2.2999999999999998</v>
      </c>
      <c r="Q135" s="16">
        <v>3</v>
      </c>
      <c r="R135" s="16">
        <v>0.5</v>
      </c>
      <c r="S135" s="16">
        <v>0.5</v>
      </c>
      <c r="T135" s="16">
        <v>0.2</v>
      </c>
      <c r="U135" s="16">
        <v>0.5</v>
      </c>
      <c r="V135" s="16">
        <v>6.3</v>
      </c>
    </row>
    <row r="136" spans="1:22" x14ac:dyDescent="0.3">
      <c r="A136" s="26">
        <v>135</v>
      </c>
      <c r="B136" s="13" t="s">
        <v>57</v>
      </c>
      <c r="C136" s="15">
        <v>66</v>
      </c>
      <c r="D136" s="16">
        <v>32.799999999999997</v>
      </c>
      <c r="E136" s="16">
        <v>18.100000000000001</v>
      </c>
      <c r="F136" s="16">
        <v>6.7</v>
      </c>
      <c r="G136" s="16">
        <v>14.9</v>
      </c>
      <c r="H136" s="16">
        <v>45</v>
      </c>
      <c r="I136" s="16">
        <v>1.7</v>
      </c>
      <c r="J136" s="16">
        <v>4.8</v>
      </c>
      <c r="K136" s="16">
        <v>35.700000000000003</v>
      </c>
      <c r="L136" s="16">
        <v>3</v>
      </c>
      <c r="M136" s="16">
        <v>3.8</v>
      </c>
      <c r="N136" s="16">
        <v>78.599999999999994</v>
      </c>
      <c r="O136" s="16">
        <v>1.7</v>
      </c>
      <c r="P136" s="16">
        <v>5.5</v>
      </c>
      <c r="Q136" s="16">
        <v>7.2</v>
      </c>
      <c r="R136" s="16">
        <v>1.5</v>
      </c>
      <c r="S136" s="16">
        <v>0.7</v>
      </c>
      <c r="T136" s="16">
        <v>1.9</v>
      </c>
      <c r="U136" s="16">
        <v>1.8</v>
      </c>
      <c r="V136" s="16">
        <v>18.600000000000001</v>
      </c>
    </row>
    <row r="137" spans="1:22" x14ac:dyDescent="0.3">
      <c r="A137" s="27">
        <v>136</v>
      </c>
      <c r="B137" s="13" t="s">
        <v>83</v>
      </c>
      <c r="C137" s="15">
        <v>73</v>
      </c>
      <c r="D137" s="16">
        <v>24.5</v>
      </c>
      <c r="E137" s="16">
        <v>14.1</v>
      </c>
      <c r="F137" s="16">
        <v>5.9</v>
      </c>
      <c r="G137" s="16">
        <v>13.2</v>
      </c>
      <c r="H137" s="16">
        <v>44.9</v>
      </c>
      <c r="I137" s="16">
        <v>0.3</v>
      </c>
      <c r="J137" s="16">
        <v>1.3</v>
      </c>
      <c r="K137" s="16">
        <v>22.3</v>
      </c>
      <c r="L137" s="16">
        <v>1.9</v>
      </c>
      <c r="M137" s="16">
        <v>2.6</v>
      </c>
      <c r="N137" s="16">
        <v>73.099999999999994</v>
      </c>
      <c r="O137" s="16">
        <v>2.5</v>
      </c>
      <c r="P137" s="16">
        <v>5.7</v>
      </c>
      <c r="Q137" s="16">
        <v>8.1999999999999993</v>
      </c>
      <c r="R137" s="16">
        <v>1.7</v>
      </c>
      <c r="S137" s="16">
        <v>0.5</v>
      </c>
      <c r="T137" s="16">
        <v>0.1</v>
      </c>
      <c r="U137" s="16">
        <v>1.4</v>
      </c>
      <c r="V137" s="16">
        <v>15.3</v>
      </c>
    </row>
    <row r="138" spans="1:22" x14ac:dyDescent="0.3">
      <c r="A138" s="26">
        <v>137</v>
      </c>
      <c r="B138" s="13" t="s">
        <v>162</v>
      </c>
      <c r="C138" s="15">
        <v>82</v>
      </c>
      <c r="D138" s="16">
        <v>21.3</v>
      </c>
      <c r="E138" s="16">
        <v>9.1999999999999993</v>
      </c>
      <c r="F138" s="16">
        <v>3.5</v>
      </c>
      <c r="G138" s="16">
        <v>7.7</v>
      </c>
      <c r="H138" s="16">
        <v>44.9</v>
      </c>
      <c r="I138" s="16">
        <v>0.9</v>
      </c>
      <c r="J138" s="16">
        <v>2.7</v>
      </c>
      <c r="K138" s="16">
        <v>32.1</v>
      </c>
      <c r="L138" s="16">
        <v>1.4</v>
      </c>
      <c r="M138" s="16">
        <v>2.2000000000000002</v>
      </c>
      <c r="N138" s="16">
        <v>62.4</v>
      </c>
      <c r="O138" s="16">
        <v>1.2</v>
      </c>
      <c r="P138" s="16">
        <v>3.1</v>
      </c>
      <c r="Q138" s="16">
        <v>4.2</v>
      </c>
      <c r="R138" s="16">
        <v>0.7</v>
      </c>
      <c r="S138" s="16">
        <v>0.8</v>
      </c>
      <c r="T138" s="16">
        <v>0.8</v>
      </c>
      <c r="U138" s="16">
        <v>1.3</v>
      </c>
      <c r="V138" s="16">
        <v>9.4</v>
      </c>
    </row>
    <row r="139" spans="1:22" x14ac:dyDescent="0.3">
      <c r="A139" s="27">
        <v>138</v>
      </c>
      <c r="B139" s="13" t="s">
        <v>181</v>
      </c>
      <c r="C139" s="15">
        <v>76</v>
      </c>
      <c r="D139" s="16">
        <v>18</v>
      </c>
      <c r="E139" s="16">
        <v>8.4</v>
      </c>
      <c r="F139" s="16">
        <v>3</v>
      </c>
      <c r="G139" s="16">
        <v>6.7</v>
      </c>
      <c r="H139" s="16">
        <v>44.9</v>
      </c>
      <c r="I139" s="16">
        <v>0.7</v>
      </c>
      <c r="J139" s="16">
        <v>2.2999999999999998</v>
      </c>
      <c r="K139" s="16">
        <v>32.4</v>
      </c>
      <c r="L139" s="16">
        <v>1.7</v>
      </c>
      <c r="M139" s="16">
        <v>2.1</v>
      </c>
      <c r="N139" s="16">
        <v>79.2</v>
      </c>
      <c r="O139" s="16">
        <v>0.3</v>
      </c>
      <c r="P139" s="16">
        <v>1.9</v>
      </c>
      <c r="Q139" s="16">
        <v>2.2000000000000002</v>
      </c>
      <c r="R139" s="16">
        <v>1.1000000000000001</v>
      </c>
      <c r="S139" s="16">
        <v>0.7</v>
      </c>
      <c r="T139" s="16">
        <v>0.2</v>
      </c>
      <c r="U139" s="16">
        <v>0.9</v>
      </c>
      <c r="V139" s="16">
        <v>7.5</v>
      </c>
    </row>
    <row r="140" spans="1:22" x14ac:dyDescent="0.3">
      <c r="A140" s="26">
        <v>139</v>
      </c>
      <c r="B140" s="13" t="s">
        <v>56</v>
      </c>
      <c r="C140" s="15">
        <v>63</v>
      </c>
      <c r="D140" s="16">
        <v>33.9</v>
      </c>
      <c r="E140" s="16">
        <v>18.2</v>
      </c>
      <c r="F140" s="16">
        <v>5.3</v>
      </c>
      <c r="G140" s="16">
        <v>11.9</v>
      </c>
      <c r="H140" s="16">
        <v>44.7</v>
      </c>
      <c r="I140" s="16">
        <v>2</v>
      </c>
      <c r="J140" s="16">
        <v>5.0999999999999996</v>
      </c>
      <c r="K140" s="16">
        <v>38.9</v>
      </c>
      <c r="L140" s="16">
        <v>5.5</v>
      </c>
      <c r="M140" s="16">
        <v>6.1</v>
      </c>
      <c r="N140" s="16">
        <v>90.2</v>
      </c>
      <c r="O140" s="16">
        <v>0.6</v>
      </c>
      <c r="P140" s="16">
        <v>4.5</v>
      </c>
      <c r="Q140" s="16">
        <v>5.2</v>
      </c>
      <c r="R140" s="16">
        <v>2.1</v>
      </c>
      <c r="S140" s="16">
        <v>0.6</v>
      </c>
      <c r="T140" s="16">
        <v>0.2</v>
      </c>
      <c r="U140" s="16">
        <v>1.3</v>
      </c>
      <c r="V140" s="16">
        <v>17.899999999999999</v>
      </c>
    </row>
    <row r="141" spans="1:22" x14ac:dyDescent="0.3">
      <c r="A141" s="27">
        <v>140</v>
      </c>
      <c r="B141" s="13" t="s">
        <v>172</v>
      </c>
      <c r="C141" s="15">
        <v>66</v>
      </c>
      <c r="D141" s="16">
        <v>22.8</v>
      </c>
      <c r="E141" s="16">
        <v>9</v>
      </c>
      <c r="F141" s="16">
        <v>3.4</v>
      </c>
      <c r="G141" s="16">
        <v>7.5</v>
      </c>
      <c r="H141" s="16">
        <v>44.7</v>
      </c>
      <c r="I141" s="16">
        <v>1.2</v>
      </c>
      <c r="J141" s="16">
        <v>3.2</v>
      </c>
      <c r="K141" s="16">
        <v>37</v>
      </c>
      <c r="L141" s="16">
        <v>1.1000000000000001</v>
      </c>
      <c r="M141" s="16">
        <v>1.3</v>
      </c>
      <c r="N141" s="16">
        <v>84.5</v>
      </c>
      <c r="O141" s="16">
        <v>0.3</v>
      </c>
      <c r="P141" s="16">
        <v>2.4</v>
      </c>
      <c r="Q141" s="16">
        <v>2.7</v>
      </c>
      <c r="R141" s="16">
        <v>0.9</v>
      </c>
      <c r="S141" s="16">
        <v>0.2</v>
      </c>
      <c r="T141" s="16">
        <v>0.1</v>
      </c>
      <c r="U141" s="16">
        <v>0.6</v>
      </c>
      <c r="V141" s="16">
        <v>7.9</v>
      </c>
    </row>
    <row r="142" spans="1:22" x14ac:dyDescent="0.3">
      <c r="A142" s="26">
        <v>141</v>
      </c>
      <c r="B142" s="13" t="s">
        <v>256</v>
      </c>
      <c r="C142" s="15">
        <v>79</v>
      </c>
      <c r="D142" s="16">
        <v>20.399999999999999</v>
      </c>
      <c r="E142" s="16">
        <v>5.7</v>
      </c>
      <c r="F142" s="16">
        <v>1.9</v>
      </c>
      <c r="G142" s="16">
        <v>4.3</v>
      </c>
      <c r="H142" s="16">
        <v>44.6</v>
      </c>
      <c r="I142" s="16">
        <v>0.8</v>
      </c>
      <c r="J142" s="16">
        <v>2.4</v>
      </c>
      <c r="K142" s="16">
        <v>33.299999999999997</v>
      </c>
      <c r="L142" s="16">
        <v>1</v>
      </c>
      <c r="M142" s="16">
        <v>1.4</v>
      </c>
      <c r="N142" s="16">
        <v>74.099999999999994</v>
      </c>
      <c r="O142" s="16">
        <v>0.4</v>
      </c>
      <c r="P142" s="16">
        <v>2.2000000000000002</v>
      </c>
      <c r="Q142" s="16">
        <v>2.6</v>
      </c>
      <c r="R142" s="16">
        <v>1</v>
      </c>
      <c r="S142" s="16">
        <v>0.3</v>
      </c>
      <c r="T142" s="16">
        <v>0.1</v>
      </c>
      <c r="U142" s="16">
        <v>0.7</v>
      </c>
      <c r="V142" s="16">
        <v>6.3</v>
      </c>
    </row>
    <row r="143" spans="1:22" x14ac:dyDescent="0.3">
      <c r="A143" s="27">
        <v>142</v>
      </c>
      <c r="B143" s="13" t="s">
        <v>273</v>
      </c>
      <c r="C143" s="15">
        <v>73</v>
      </c>
      <c r="D143" s="16">
        <v>17.600000000000001</v>
      </c>
      <c r="E143" s="16">
        <v>4.5999999999999996</v>
      </c>
      <c r="F143" s="16">
        <v>2</v>
      </c>
      <c r="G143" s="16">
        <v>4.5</v>
      </c>
      <c r="H143" s="16">
        <v>44.6</v>
      </c>
      <c r="I143" s="16">
        <v>0.3</v>
      </c>
      <c r="J143" s="16">
        <v>1.1000000000000001</v>
      </c>
      <c r="K143" s="16">
        <v>24.7</v>
      </c>
      <c r="L143" s="16">
        <v>0.4</v>
      </c>
      <c r="M143" s="16">
        <v>0.5</v>
      </c>
      <c r="N143" s="16">
        <v>74.3</v>
      </c>
      <c r="O143" s="16">
        <v>0.6</v>
      </c>
      <c r="P143" s="16">
        <v>1.5</v>
      </c>
      <c r="Q143" s="16">
        <v>2.2000000000000002</v>
      </c>
      <c r="R143" s="16">
        <v>2.2999999999999998</v>
      </c>
      <c r="S143" s="16">
        <v>0.3</v>
      </c>
      <c r="T143" s="16">
        <v>0.1</v>
      </c>
      <c r="U143" s="16">
        <v>1.2</v>
      </c>
      <c r="V143" s="16">
        <v>5.7</v>
      </c>
    </row>
    <row r="144" spans="1:22" x14ac:dyDescent="0.3">
      <c r="A144" s="26">
        <v>143</v>
      </c>
      <c r="B144" s="13" t="s">
        <v>75</v>
      </c>
      <c r="C144" s="15">
        <v>78</v>
      </c>
      <c r="D144" s="16">
        <v>28.2</v>
      </c>
      <c r="E144" s="16">
        <v>15</v>
      </c>
      <c r="F144" s="16">
        <v>5.0999999999999996</v>
      </c>
      <c r="G144" s="16">
        <v>11.4</v>
      </c>
      <c r="H144" s="16">
        <v>44.5</v>
      </c>
      <c r="I144" s="16">
        <v>2.6</v>
      </c>
      <c r="J144" s="16">
        <v>6</v>
      </c>
      <c r="K144" s="16">
        <v>42.9</v>
      </c>
      <c r="L144" s="16">
        <v>2.2999999999999998</v>
      </c>
      <c r="M144" s="16">
        <v>2.6</v>
      </c>
      <c r="N144" s="16">
        <v>89.1</v>
      </c>
      <c r="O144" s="16">
        <v>0.1</v>
      </c>
      <c r="P144" s="16">
        <v>2.1</v>
      </c>
      <c r="Q144" s="16">
        <v>2.2000000000000002</v>
      </c>
      <c r="R144" s="16">
        <v>1.4</v>
      </c>
      <c r="S144" s="16">
        <v>0.7</v>
      </c>
      <c r="T144" s="16">
        <v>0.2</v>
      </c>
      <c r="U144" s="16">
        <v>1.3</v>
      </c>
      <c r="V144" s="16">
        <v>11.6</v>
      </c>
    </row>
    <row r="145" spans="1:22" x14ac:dyDescent="0.3">
      <c r="A145" s="27">
        <v>144</v>
      </c>
      <c r="B145" s="13" t="s">
        <v>77</v>
      </c>
      <c r="C145" s="15">
        <v>82</v>
      </c>
      <c r="D145" s="16">
        <v>29.2</v>
      </c>
      <c r="E145" s="16">
        <v>14.7</v>
      </c>
      <c r="F145" s="16">
        <v>5.8</v>
      </c>
      <c r="G145" s="16">
        <v>13.1</v>
      </c>
      <c r="H145" s="16">
        <v>44.5</v>
      </c>
      <c r="I145" s="16">
        <v>1.4</v>
      </c>
      <c r="J145" s="16">
        <v>4.3</v>
      </c>
      <c r="K145" s="16">
        <v>32.9</v>
      </c>
      <c r="L145" s="16">
        <v>1.6</v>
      </c>
      <c r="M145" s="16">
        <v>2</v>
      </c>
      <c r="N145" s="16">
        <v>79.8</v>
      </c>
      <c r="O145" s="16">
        <v>0.6</v>
      </c>
      <c r="P145" s="16">
        <v>2.4</v>
      </c>
      <c r="Q145" s="16">
        <v>3</v>
      </c>
      <c r="R145" s="16">
        <v>2.6</v>
      </c>
      <c r="S145" s="16">
        <v>1.1000000000000001</v>
      </c>
      <c r="T145" s="16">
        <v>0.1</v>
      </c>
      <c r="U145" s="16">
        <v>2</v>
      </c>
      <c r="V145" s="16">
        <v>11.8</v>
      </c>
    </row>
    <row r="146" spans="1:22" x14ac:dyDescent="0.3">
      <c r="A146" s="26">
        <v>145</v>
      </c>
      <c r="B146" s="13" t="s">
        <v>90</v>
      </c>
      <c r="C146" s="15">
        <v>81</v>
      </c>
      <c r="D146" s="16">
        <v>25.7</v>
      </c>
      <c r="E146" s="16">
        <v>13.7</v>
      </c>
      <c r="F146" s="16">
        <v>4.5999999999999996</v>
      </c>
      <c r="G146" s="16">
        <v>10.4</v>
      </c>
      <c r="H146" s="16">
        <v>44.5</v>
      </c>
      <c r="I146" s="16">
        <v>1.8</v>
      </c>
      <c r="J146" s="16">
        <v>4.8</v>
      </c>
      <c r="K146" s="16">
        <v>36.700000000000003</v>
      </c>
      <c r="L146" s="16">
        <v>2.7</v>
      </c>
      <c r="M146" s="16">
        <v>3</v>
      </c>
      <c r="N146" s="16">
        <v>89.3</v>
      </c>
      <c r="O146" s="16">
        <v>0.5</v>
      </c>
      <c r="P146" s="16">
        <v>3</v>
      </c>
      <c r="Q146" s="16">
        <v>3.4</v>
      </c>
      <c r="R146" s="16">
        <v>1.4</v>
      </c>
      <c r="S146" s="16">
        <v>0.4</v>
      </c>
      <c r="T146" s="16">
        <v>0.1</v>
      </c>
      <c r="U146" s="16">
        <v>1.6</v>
      </c>
      <c r="V146" s="16">
        <v>11.3</v>
      </c>
    </row>
    <row r="147" spans="1:22" x14ac:dyDescent="0.3">
      <c r="A147" s="27">
        <v>146</v>
      </c>
      <c r="B147" s="13" t="s">
        <v>176</v>
      </c>
      <c r="C147" s="15">
        <v>82</v>
      </c>
      <c r="D147" s="16">
        <v>15.7</v>
      </c>
      <c r="E147" s="16">
        <v>8.6999999999999993</v>
      </c>
      <c r="F147" s="16">
        <v>3</v>
      </c>
      <c r="G147" s="16">
        <v>6.7</v>
      </c>
      <c r="H147" s="16">
        <v>44.5</v>
      </c>
      <c r="I147" s="16">
        <v>1.3</v>
      </c>
      <c r="J147" s="16">
        <v>3.4</v>
      </c>
      <c r="K147" s="16">
        <v>37.200000000000003</v>
      </c>
      <c r="L147" s="16">
        <v>1.5</v>
      </c>
      <c r="M147" s="16">
        <v>1.7</v>
      </c>
      <c r="N147" s="16">
        <v>87.6</v>
      </c>
      <c r="O147" s="16">
        <v>1.1000000000000001</v>
      </c>
      <c r="P147" s="16">
        <v>3.5</v>
      </c>
      <c r="Q147" s="16">
        <v>4.5</v>
      </c>
      <c r="R147" s="16">
        <v>0.8</v>
      </c>
      <c r="S147" s="16">
        <v>0.3</v>
      </c>
      <c r="T147" s="16">
        <v>0.5</v>
      </c>
      <c r="U147" s="16">
        <v>0.8</v>
      </c>
      <c r="V147" s="16">
        <v>10</v>
      </c>
    </row>
    <row r="148" spans="1:22" x14ac:dyDescent="0.3">
      <c r="A148" s="26">
        <v>147</v>
      </c>
      <c r="B148" s="13" t="s">
        <v>285</v>
      </c>
      <c r="C148" s="15">
        <v>72</v>
      </c>
      <c r="D148" s="16">
        <v>14.2</v>
      </c>
      <c r="E148" s="16">
        <v>3.4</v>
      </c>
      <c r="F148" s="16">
        <v>1.3</v>
      </c>
      <c r="G148" s="16">
        <v>2.9</v>
      </c>
      <c r="H148" s="16">
        <v>44.5</v>
      </c>
      <c r="I148" s="16">
        <v>0.2</v>
      </c>
      <c r="J148" s="16">
        <v>0.6</v>
      </c>
      <c r="K148" s="16">
        <v>37.5</v>
      </c>
      <c r="L148" s="16">
        <v>0.6</v>
      </c>
      <c r="M148" s="16">
        <v>0.8</v>
      </c>
      <c r="N148" s="16">
        <v>78.900000000000006</v>
      </c>
      <c r="O148" s="16">
        <v>0.5</v>
      </c>
      <c r="P148" s="16">
        <v>2.4</v>
      </c>
      <c r="Q148" s="16">
        <v>2.9</v>
      </c>
      <c r="R148" s="16">
        <v>1.3</v>
      </c>
      <c r="S148" s="16">
        <v>0.7</v>
      </c>
      <c r="T148" s="16">
        <v>0.4</v>
      </c>
      <c r="U148" s="16">
        <v>0.5</v>
      </c>
      <c r="V148" s="16">
        <v>6.3</v>
      </c>
    </row>
    <row r="149" spans="1:22" x14ac:dyDescent="0.3">
      <c r="A149" s="27">
        <v>148</v>
      </c>
      <c r="B149" s="13" t="s">
        <v>26</v>
      </c>
      <c r="C149" s="15">
        <v>75</v>
      </c>
      <c r="D149" s="16">
        <v>35.9</v>
      </c>
      <c r="E149" s="16">
        <v>27</v>
      </c>
      <c r="F149" s="16">
        <v>8.8000000000000007</v>
      </c>
      <c r="G149" s="16">
        <v>19.8</v>
      </c>
      <c r="H149" s="16">
        <v>44.4</v>
      </c>
      <c r="I149" s="16">
        <v>2.9</v>
      </c>
      <c r="J149" s="16">
        <v>7.7</v>
      </c>
      <c r="K149" s="16">
        <v>37</v>
      </c>
      <c r="L149" s="16">
        <v>6.5</v>
      </c>
      <c r="M149" s="16">
        <v>7.3</v>
      </c>
      <c r="N149" s="16">
        <v>89.5</v>
      </c>
      <c r="O149" s="16">
        <v>0.6</v>
      </c>
      <c r="P149" s="16">
        <v>4.3</v>
      </c>
      <c r="Q149" s="16">
        <v>4.9000000000000004</v>
      </c>
      <c r="R149" s="16">
        <v>5.9</v>
      </c>
      <c r="S149" s="16">
        <v>0.9</v>
      </c>
      <c r="T149" s="16">
        <v>0.3</v>
      </c>
      <c r="U149" s="16">
        <v>2.6</v>
      </c>
      <c r="V149" s="16">
        <v>24.5</v>
      </c>
    </row>
    <row r="150" spans="1:22" x14ac:dyDescent="0.3">
      <c r="A150" s="26">
        <v>149</v>
      </c>
      <c r="B150" s="13" t="s">
        <v>37</v>
      </c>
      <c r="C150" s="15">
        <v>79</v>
      </c>
      <c r="D150" s="16">
        <v>34.700000000000003</v>
      </c>
      <c r="E150" s="16">
        <v>23.2</v>
      </c>
      <c r="F150" s="16">
        <v>8.1</v>
      </c>
      <c r="G150" s="16">
        <v>18.3</v>
      </c>
      <c r="H150" s="16">
        <v>44.4</v>
      </c>
      <c r="I150" s="16">
        <v>3</v>
      </c>
      <c r="J150" s="16">
        <v>7.6</v>
      </c>
      <c r="K150" s="16">
        <v>39.9</v>
      </c>
      <c r="L150" s="16">
        <v>3.8</v>
      </c>
      <c r="M150" s="16">
        <v>4.5</v>
      </c>
      <c r="N150" s="16">
        <v>84.7</v>
      </c>
      <c r="O150" s="16">
        <v>0.6</v>
      </c>
      <c r="P150" s="16">
        <v>3.3</v>
      </c>
      <c r="Q150" s="16">
        <v>3.9</v>
      </c>
      <c r="R150" s="16">
        <v>5.5</v>
      </c>
      <c r="S150" s="16">
        <v>1.1000000000000001</v>
      </c>
      <c r="T150" s="16">
        <v>0.3</v>
      </c>
      <c r="U150" s="16">
        <v>2.1</v>
      </c>
      <c r="V150" s="16">
        <v>20.9</v>
      </c>
    </row>
    <row r="151" spans="1:22" x14ac:dyDescent="0.3">
      <c r="A151" s="27">
        <v>150</v>
      </c>
      <c r="B151" s="13" t="s">
        <v>165</v>
      </c>
      <c r="C151" s="15">
        <v>75</v>
      </c>
      <c r="D151" s="16">
        <v>27.3</v>
      </c>
      <c r="E151" s="16">
        <v>9.1999999999999993</v>
      </c>
      <c r="F151" s="16">
        <v>3.6</v>
      </c>
      <c r="G151" s="16">
        <v>8.1</v>
      </c>
      <c r="H151" s="16">
        <v>44.4</v>
      </c>
      <c r="I151" s="16">
        <v>1.4</v>
      </c>
      <c r="J151" s="16">
        <v>3.6</v>
      </c>
      <c r="K151" s="16">
        <v>38.799999999999997</v>
      </c>
      <c r="L151" s="16">
        <v>0.6</v>
      </c>
      <c r="M151" s="16">
        <v>0.8</v>
      </c>
      <c r="N151" s="16">
        <v>71.400000000000006</v>
      </c>
      <c r="O151" s="16">
        <v>0.4</v>
      </c>
      <c r="P151" s="16">
        <v>2.2000000000000002</v>
      </c>
      <c r="Q151" s="16">
        <v>2.6</v>
      </c>
      <c r="R151" s="16">
        <v>5.0999999999999996</v>
      </c>
      <c r="S151" s="16">
        <v>0.7</v>
      </c>
      <c r="T151" s="16">
        <v>0.1</v>
      </c>
      <c r="U151" s="16">
        <v>1.7</v>
      </c>
      <c r="V151" s="16">
        <v>11.3</v>
      </c>
    </row>
    <row r="152" spans="1:22" x14ac:dyDescent="0.3">
      <c r="A152" s="26">
        <v>151</v>
      </c>
      <c r="B152" s="13" t="s">
        <v>201</v>
      </c>
      <c r="C152" s="15">
        <v>59</v>
      </c>
      <c r="D152" s="16">
        <v>22.6</v>
      </c>
      <c r="E152" s="16">
        <v>7.3</v>
      </c>
      <c r="F152" s="16">
        <v>2.2999999999999998</v>
      </c>
      <c r="G152" s="16">
        <v>5.0999999999999996</v>
      </c>
      <c r="H152" s="16">
        <v>44.4</v>
      </c>
      <c r="I152" s="16">
        <v>0.6</v>
      </c>
      <c r="J152" s="16">
        <v>1.7</v>
      </c>
      <c r="K152" s="16">
        <v>37.6</v>
      </c>
      <c r="L152" s="16">
        <v>2.1</v>
      </c>
      <c r="M152" s="16">
        <v>2.7</v>
      </c>
      <c r="N152" s="16">
        <v>79.2</v>
      </c>
      <c r="O152" s="16">
        <v>0.5</v>
      </c>
      <c r="P152" s="16">
        <v>2.2999999999999998</v>
      </c>
      <c r="Q152" s="16">
        <v>2.8</v>
      </c>
      <c r="R152" s="16">
        <v>3.1</v>
      </c>
      <c r="S152" s="16">
        <v>0.8</v>
      </c>
      <c r="T152" s="16">
        <v>0.4</v>
      </c>
      <c r="U152" s="16">
        <v>1.1000000000000001</v>
      </c>
      <c r="V152" s="16">
        <v>9.8000000000000007</v>
      </c>
    </row>
    <row r="153" spans="1:22" x14ac:dyDescent="0.3">
      <c r="A153" s="27">
        <v>152</v>
      </c>
      <c r="B153" s="13" t="s">
        <v>92</v>
      </c>
      <c r="C153" s="15">
        <v>60</v>
      </c>
      <c r="D153" s="16">
        <v>28.4</v>
      </c>
      <c r="E153" s="16">
        <v>13.7</v>
      </c>
      <c r="F153" s="16">
        <v>4.9000000000000004</v>
      </c>
      <c r="G153" s="16">
        <v>11.1</v>
      </c>
      <c r="H153" s="16">
        <v>44.3</v>
      </c>
      <c r="I153" s="16">
        <v>1.5</v>
      </c>
      <c r="J153" s="16">
        <v>3.9</v>
      </c>
      <c r="K153" s="16">
        <v>37</v>
      </c>
      <c r="L153" s="16">
        <v>2.4</v>
      </c>
      <c r="M153" s="16">
        <v>3.2</v>
      </c>
      <c r="N153" s="16">
        <v>75.3</v>
      </c>
      <c r="O153" s="16">
        <v>1</v>
      </c>
      <c r="P153" s="16">
        <v>3.4</v>
      </c>
      <c r="Q153" s="16">
        <v>4.3</v>
      </c>
      <c r="R153" s="16">
        <v>3.4</v>
      </c>
      <c r="S153" s="16">
        <v>0.8</v>
      </c>
      <c r="T153" s="16">
        <v>0.5</v>
      </c>
      <c r="U153" s="16">
        <v>1.6</v>
      </c>
      <c r="V153" s="16">
        <v>14.1</v>
      </c>
    </row>
    <row r="154" spans="1:22" x14ac:dyDescent="0.3">
      <c r="A154" s="26">
        <v>153</v>
      </c>
      <c r="B154" s="13" t="s">
        <v>179</v>
      </c>
      <c r="C154" s="15">
        <v>74</v>
      </c>
      <c r="D154" s="16">
        <v>27</v>
      </c>
      <c r="E154" s="16">
        <v>8.5</v>
      </c>
      <c r="F154" s="16">
        <v>3.3</v>
      </c>
      <c r="G154" s="16">
        <v>7.5</v>
      </c>
      <c r="H154" s="16">
        <v>44.3</v>
      </c>
      <c r="I154" s="16">
        <v>0.6</v>
      </c>
      <c r="J154" s="16">
        <v>1.8</v>
      </c>
      <c r="K154" s="16">
        <v>31.9</v>
      </c>
      <c r="L154" s="16">
        <v>1.3</v>
      </c>
      <c r="M154" s="16">
        <v>1.7</v>
      </c>
      <c r="N154" s="16">
        <v>72.7</v>
      </c>
      <c r="O154" s="16">
        <v>0.3</v>
      </c>
      <c r="P154" s="16">
        <v>2.5</v>
      </c>
      <c r="Q154" s="16">
        <v>2.8</v>
      </c>
      <c r="R154" s="16">
        <v>3.2</v>
      </c>
      <c r="S154" s="16">
        <v>1.1000000000000001</v>
      </c>
      <c r="T154" s="16">
        <v>0.4</v>
      </c>
      <c r="U154" s="16">
        <v>1.8</v>
      </c>
      <c r="V154" s="16">
        <v>9.4</v>
      </c>
    </row>
    <row r="155" spans="1:22" x14ac:dyDescent="0.3">
      <c r="A155" s="27">
        <v>154</v>
      </c>
      <c r="B155" s="13" t="s">
        <v>59</v>
      </c>
      <c r="C155" s="15">
        <v>69</v>
      </c>
      <c r="D155" s="16">
        <v>34</v>
      </c>
      <c r="E155" s="16">
        <v>18.100000000000001</v>
      </c>
      <c r="F155" s="16">
        <v>6.2</v>
      </c>
      <c r="G155" s="16">
        <v>14.1</v>
      </c>
      <c r="H155" s="16">
        <v>44.2</v>
      </c>
      <c r="I155" s="16">
        <v>1.1000000000000001</v>
      </c>
      <c r="J155" s="16">
        <v>3.5</v>
      </c>
      <c r="K155" s="16">
        <v>31.1</v>
      </c>
      <c r="L155" s="16">
        <v>4.5</v>
      </c>
      <c r="M155" s="16">
        <v>5.9</v>
      </c>
      <c r="N155" s="16">
        <v>76.8</v>
      </c>
      <c r="O155" s="16">
        <v>1.6</v>
      </c>
      <c r="P155" s="16">
        <v>6.1</v>
      </c>
      <c r="Q155" s="16">
        <v>7.7</v>
      </c>
      <c r="R155" s="16">
        <v>3.7</v>
      </c>
      <c r="S155" s="16">
        <v>1.3</v>
      </c>
      <c r="T155" s="16">
        <v>0.9</v>
      </c>
      <c r="U155" s="16">
        <v>2.2999999999999998</v>
      </c>
      <c r="V155" s="16">
        <v>20.100000000000001</v>
      </c>
    </row>
    <row r="156" spans="1:22" x14ac:dyDescent="0.3">
      <c r="A156" s="26">
        <v>155</v>
      </c>
      <c r="B156" s="13" t="s">
        <v>69</v>
      </c>
      <c r="C156" s="15">
        <v>67</v>
      </c>
      <c r="D156" s="16">
        <v>33.200000000000003</v>
      </c>
      <c r="E156" s="16">
        <v>15.9</v>
      </c>
      <c r="F156" s="16">
        <v>6.1</v>
      </c>
      <c r="G156" s="16">
        <v>13.9</v>
      </c>
      <c r="H156" s="16">
        <v>44.2</v>
      </c>
      <c r="I156" s="16">
        <v>1.9</v>
      </c>
      <c r="J156" s="16">
        <v>5.3</v>
      </c>
      <c r="K156" s="16">
        <v>36.1</v>
      </c>
      <c r="L156" s="16">
        <v>1.7</v>
      </c>
      <c r="M156" s="16">
        <v>2.2999999999999998</v>
      </c>
      <c r="N156" s="16">
        <v>75.3</v>
      </c>
      <c r="O156" s="16">
        <v>0.6</v>
      </c>
      <c r="P156" s="16">
        <v>3.8</v>
      </c>
      <c r="Q156" s="16">
        <v>4.3</v>
      </c>
      <c r="R156" s="16">
        <v>2.6</v>
      </c>
      <c r="S156" s="16">
        <v>1.2</v>
      </c>
      <c r="T156" s="16">
        <v>0.3</v>
      </c>
      <c r="U156" s="16">
        <v>1.8</v>
      </c>
      <c r="V156" s="16">
        <v>14.3</v>
      </c>
    </row>
    <row r="157" spans="1:22" x14ac:dyDescent="0.3">
      <c r="A157" s="27">
        <v>156</v>
      </c>
      <c r="B157" s="13" t="s">
        <v>73</v>
      </c>
      <c r="C157" s="15">
        <v>82</v>
      </c>
      <c r="D157" s="16">
        <v>32.4</v>
      </c>
      <c r="E157" s="16">
        <v>15.3</v>
      </c>
      <c r="F157" s="16">
        <v>4.9000000000000004</v>
      </c>
      <c r="G157" s="16">
        <v>11.1</v>
      </c>
      <c r="H157" s="16">
        <v>44.2</v>
      </c>
      <c r="I157" s="16">
        <v>1.1000000000000001</v>
      </c>
      <c r="J157" s="16">
        <v>3.1</v>
      </c>
      <c r="K157" s="16">
        <v>35.700000000000003</v>
      </c>
      <c r="L157" s="16">
        <v>4.4000000000000004</v>
      </c>
      <c r="M157" s="16">
        <v>5.0999999999999996</v>
      </c>
      <c r="N157" s="16">
        <v>86.7</v>
      </c>
      <c r="O157" s="16">
        <v>0.4</v>
      </c>
      <c r="P157" s="16">
        <v>3.6</v>
      </c>
      <c r="Q157" s="16">
        <v>4</v>
      </c>
      <c r="R157" s="16">
        <v>7.8</v>
      </c>
      <c r="S157" s="16">
        <v>1.2</v>
      </c>
      <c r="T157" s="16">
        <v>0.4</v>
      </c>
      <c r="U157" s="16">
        <v>2.6</v>
      </c>
      <c r="V157" s="16">
        <v>19.2</v>
      </c>
    </row>
    <row r="158" spans="1:22" x14ac:dyDescent="0.3">
      <c r="A158" s="26">
        <v>157</v>
      </c>
      <c r="B158" s="13" t="s">
        <v>114</v>
      </c>
      <c r="C158" s="15">
        <v>74</v>
      </c>
      <c r="D158" s="16">
        <v>27.8</v>
      </c>
      <c r="E158" s="16">
        <v>12</v>
      </c>
      <c r="F158" s="16">
        <v>4.4000000000000004</v>
      </c>
      <c r="G158" s="16">
        <v>9.9</v>
      </c>
      <c r="H158" s="16">
        <v>44.2</v>
      </c>
      <c r="I158" s="16">
        <v>1.5</v>
      </c>
      <c r="J158" s="16">
        <v>4</v>
      </c>
      <c r="K158" s="16">
        <v>37.1</v>
      </c>
      <c r="L158" s="16">
        <v>1.8</v>
      </c>
      <c r="M158" s="16">
        <v>2.6</v>
      </c>
      <c r="N158" s="16">
        <v>69.099999999999994</v>
      </c>
      <c r="O158" s="16">
        <v>0.3</v>
      </c>
      <c r="P158" s="16">
        <v>1.9</v>
      </c>
      <c r="Q158" s="16">
        <v>2.2000000000000002</v>
      </c>
      <c r="R158" s="16">
        <v>2.8</v>
      </c>
      <c r="S158" s="16">
        <v>0.7</v>
      </c>
      <c r="T158" s="16">
        <v>0.1</v>
      </c>
      <c r="U158" s="16">
        <v>1.6</v>
      </c>
      <c r="V158" s="16">
        <v>9.9</v>
      </c>
    </row>
    <row r="159" spans="1:22" x14ac:dyDescent="0.3">
      <c r="A159" s="27">
        <v>158</v>
      </c>
      <c r="B159" s="13" t="s">
        <v>211</v>
      </c>
      <c r="C159" s="15">
        <v>65</v>
      </c>
      <c r="D159" s="16">
        <v>22.7</v>
      </c>
      <c r="E159" s="16">
        <v>7.1</v>
      </c>
      <c r="F159" s="16">
        <v>2.4</v>
      </c>
      <c r="G159" s="16">
        <v>5.4</v>
      </c>
      <c r="H159" s="16">
        <v>44.2</v>
      </c>
      <c r="I159" s="16">
        <v>1.4</v>
      </c>
      <c r="J159" s="16">
        <v>3.5</v>
      </c>
      <c r="K159" s="16">
        <v>39.1</v>
      </c>
      <c r="L159" s="16">
        <v>0.9</v>
      </c>
      <c r="M159" s="16">
        <v>1.3</v>
      </c>
      <c r="N159" s="16">
        <v>74.400000000000006</v>
      </c>
      <c r="O159" s="16">
        <v>0.8</v>
      </c>
      <c r="P159" s="16">
        <v>2.9</v>
      </c>
      <c r="Q159" s="16">
        <v>3.6</v>
      </c>
      <c r="R159" s="16">
        <v>1.2</v>
      </c>
      <c r="S159" s="16">
        <v>0.5</v>
      </c>
      <c r="T159" s="16">
        <v>0.3</v>
      </c>
      <c r="U159" s="16">
        <v>0.9</v>
      </c>
      <c r="V159" s="16">
        <v>8.6</v>
      </c>
    </row>
    <row r="160" spans="1:22" x14ac:dyDescent="0.3">
      <c r="A160" s="26">
        <v>159</v>
      </c>
      <c r="B160" s="13" t="s">
        <v>205</v>
      </c>
      <c r="C160" s="15">
        <v>62</v>
      </c>
      <c r="D160" s="16">
        <v>25.7</v>
      </c>
      <c r="E160" s="16">
        <v>7.2</v>
      </c>
      <c r="F160" s="16">
        <v>2.8</v>
      </c>
      <c r="G160" s="16">
        <v>6.4</v>
      </c>
      <c r="H160" s="16">
        <v>44.1</v>
      </c>
      <c r="I160" s="16">
        <v>0.7</v>
      </c>
      <c r="J160" s="16">
        <v>1.9</v>
      </c>
      <c r="K160" s="16">
        <v>34.200000000000003</v>
      </c>
      <c r="L160" s="16">
        <v>0.9</v>
      </c>
      <c r="M160" s="16">
        <v>1.2</v>
      </c>
      <c r="N160" s="16">
        <v>73.3</v>
      </c>
      <c r="O160" s="16">
        <v>0.9</v>
      </c>
      <c r="P160" s="16">
        <v>3.5</v>
      </c>
      <c r="Q160" s="16">
        <v>4.4000000000000004</v>
      </c>
      <c r="R160" s="16">
        <v>1.7</v>
      </c>
      <c r="S160" s="16">
        <v>1.6</v>
      </c>
      <c r="T160" s="16">
        <v>0.5</v>
      </c>
      <c r="U160" s="16">
        <v>0.9</v>
      </c>
      <c r="V160" s="16">
        <v>10.5</v>
      </c>
    </row>
    <row r="161" spans="1:22" x14ac:dyDescent="0.3">
      <c r="A161" s="27">
        <v>160</v>
      </c>
      <c r="B161" s="13" t="s">
        <v>22</v>
      </c>
      <c r="C161" s="15">
        <v>81</v>
      </c>
      <c r="D161" s="16">
        <v>36.4</v>
      </c>
      <c r="E161" s="16">
        <v>29.1</v>
      </c>
      <c r="F161" s="16">
        <v>8.3000000000000007</v>
      </c>
      <c r="G161" s="16">
        <v>18.899999999999999</v>
      </c>
      <c r="H161" s="16">
        <v>44</v>
      </c>
      <c r="I161" s="16">
        <v>3.2</v>
      </c>
      <c r="J161" s="16">
        <v>9.3000000000000007</v>
      </c>
      <c r="K161" s="16">
        <v>34.700000000000003</v>
      </c>
      <c r="L161" s="16">
        <v>9.1999999999999993</v>
      </c>
      <c r="M161" s="16">
        <v>10.9</v>
      </c>
      <c r="N161" s="16">
        <v>84.7</v>
      </c>
      <c r="O161" s="16">
        <v>1.2</v>
      </c>
      <c r="P161" s="16">
        <v>7</v>
      </c>
      <c r="Q161" s="16">
        <v>8.1</v>
      </c>
      <c r="R161" s="16">
        <v>11.2</v>
      </c>
      <c r="S161" s="16">
        <v>1.5</v>
      </c>
      <c r="T161" s="16">
        <v>0.5</v>
      </c>
      <c r="U161" s="16">
        <v>5.7</v>
      </c>
      <c r="V161" s="16">
        <v>32.4</v>
      </c>
    </row>
    <row r="162" spans="1:22" x14ac:dyDescent="0.3">
      <c r="A162" s="26">
        <v>161</v>
      </c>
      <c r="B162" s="13" t="s">
        <v>155</v>
      </c>
      <c r="C162" s="15">
        <v>80</v>
      </c>
      <c r="D162" s="16">
        <v>21.9</v>
      </c>
      <c r="E162" s="16">
        <v>9.5</v>
      </c>
      <c r="F162" s="16">
        <v>3.4</v>
      </c>
      <c r="G162" s="16">
        <v>7.8</v>
      </c>
      <c r="H162" s="16">
        <v>44</v>
      </c>
      <c r="I162" s="16">
        <v>1.8</v>
      </c>
      <c r="J162" s="16">
        <v>4.4000000000000004</v>
      </c>
      <c r="K162" s="16">
        <v>41.4</v>
      </c>
      <c r="L162" s="16">
        <v>0.8</v>
      </c>
      <c r="M162" s="16">
        <v>1</v>
      </c>
      <c r="N162" s="16">
        <v>82.5</v>
      </c>
      <c r="O162" s="16">
        <v>0.3</v>
      </c>
      <c r="P162" s="16">
        <v>1.5</v>
      </c>
      <c r="Q162" s="16">
        <v>1.8</v>
      </c>
      <c r="R162" s="16">
        <v>3.5</v>
      </c>
      <c r="S162" s="16">
        <v>0.8</v>
      </c>
      <c r="T162" s="16">
        <v>0</v>
      </c>
      <c r="U162" s="16">
        <v>1.3</v>
      </c>
      <c r="V162" s="16">
        <v>9.8000000000000007</v>
      </c>
    </row>
    <row r="163" spans="1:22" x14ac:dyDescent="0.3">
      <c r="A163" s="27">
        <v>162</v>
      </c>
      <c r="B163" s="13" t="s">
        <v>180</v>
      </c>
      <c r="C163" s="15">
        <v>61</v>
      </c>
      <c r="D163" s="16">
        <v>25.9</v>
      </c>
      <c r="E163" s="16">
        <v>8.4</v>
      </c>
      <c r="F163" s="16">
        <v>3</v>
      </c>
      <c r="G163" s="16">
        <v>6.9</v>
      </c>
      <c r="H163" s="16">
        <v>44</v>
      </c>
      <c r="I163" s="16">
        <v>1</v>
      </c>
      <c r="J163" s="16">
        <v>2.5</v>
      </c>
      <c r="K163" s="16">
        <v>41.1</v>
      </c>
      <c r="L163" s="16">
        <v>1.4</v>
      </c>
      <c r="M163" s="16">
        <v>1.5</v>
      </c>
      <c r="N163" s="16">
        <v>89.2</v>
      </c>
      <c r="O163" s="16">
        <v>0.1</v>
      </c>
      <c r="P163" s="16">
        <v>1.9</v>
      </c>
      <c r="Q163" s="16">
        <v>2</v>
      </c>
      <c r="R163" s="16">
        <v>1.3</v>
      </c>
      <c r="S163" s="16">
        <v>0.3</v>
      </c>
      <c r="T163" s="16">
        <v>0.1</v>
      </c>
      <c r="U163" s="16">
        <v>0.7</v>
      </c>
      <c r="V163" s="16">
        <v>7.5</v>
      </c>
    </row>
    <row r="164" spans="1:22" x14ac:dyDescent="0.3">
      <c r="A164" s="26">
        <v>163</v>
      </c>
      <c r="B164" s="13" t="s">
        <v>260</v>
      </c>
      <c r="C164" s="15">
        <v>70</v>
      </c>
      <c r="D164" s="16">
        <v>14</v>
      </c>
      <c r="E164" s="16">
        <v>5.4</v>
      </c>
      <c r="F164" s="16">
        <v>2.1</v>
      </c>
      <c r="G164" s="16">
        <v>4.8</v>
      </c>
      <c r="H164" s="16">
        <v>44</v>
      </c>
      <c r="I164" s="16">
        <v>0.5</v>
      </c>
      <c r="J164" s="16">
        <v>1.4</v>
      </c>
      <c r="K164" s="16">
        <v>33.700000000000003</v>
      </c>
      <c r="L164" s="16">
        <v>0.7</v>
      </c>
      <c r="M164" s="16">
        <v>1</v>
      </c>
      <c r="N164" s="16">
        <v>63</v>
      </c>
      <c r="O164" s="16">
        <v>1</v>
      </c>
      <c r="P164" s="16">
        <v>2.6</v>
      </c>
      <c r="Q164" s="16">
        <v>3.6</v>
      </c>
      <c r="R164" s="16">
        <v>1</v>
      </c>
      <c r="S164" s="16">
        <v>0.4</v>
      </c>
      <c r="T164" s="16">
        <v>0.1</v>
      </c>
      <c r="U164" s="16">
        <v>0.8</v>
      </c>
      <c r="V164" s="16">
        <v>6.5</v>
      </c>
    </row>
    <row r="165" spans="1:22" x14ac:dyDescent="0.3">
      <c r="A165" s="27">
        <v>164</v>
      </c>
      <c r="B165" s="13" t="s">
        <v>276</v>
      </c>
      <c r="C165" s="15">
        <v>67</v>
      </c>
      <c r="D165" s="16">
        <v>12.1</v>
      </c>
      <c r="E165" s="16">
        <v>4.5</v>
      </c>
      <c r="F165" s="16">
        <v>1.5</v>
      </c>
      <c r="G165" s="16">
        <v>3.5</v>
      </c>
      <c r="H165" s="16">
        <v>44</v>
      </c>
      <c r="I165" s="16">
        <v>1</v>
      </c>
      <c r="J165" s="16">
        <v>2.6</v>
      </c>
      <c r="K165" s="16">
        <v>39.9</v>
      </c>
      <c r="L165" s="16">
        <v>0.4</v>
      </c>
      <c r="M165" s="16">
        <v>0.5</v>
      </c>
      <c r="N165" s="16">
        <v>82.4</v>
      </c>
      <c r="O165" s="16">
        <v>0.3</v>
      </c>
      <c r="P165" s="16">
        <v>1.1000000000000001</v>
      </c>
      <c r="Q165" s="16">
        <v>1.5</v>
      </c>
      <c r="R165" s="16">
        <v>0.7</v>
      </c>
      <c r="S165" s="16">
        <v>0.3</v>
      </c>
      <c r="T165" s="16">
        <v>0.4</v>
      </c>
      <c r="U165" s="16">
        <v>0.5</v>
      </c>
      <c r="V165" s="16">
        <v>4.9000000000000004</v>
      </c>
    </row>
    <row r="166" spans="1:22" x14ac:dyDescent="0.3">
      <c r="A166" s="26">
        <v>165</v>
      </c>
      <c r="B166" s="13" t="s">
        <v>64</v>
      </c>
      <c r="C166" s="15">
        <v>68</v>
      </c>
      <c r="D166" s="16">
        <v>33.1</v>
      </c>
      <c r="E166" s="16">
        <v>17.2</v>
      </c>
      <c r="F166" s="16">
        <v>6</v>
      </c>
      <c r="G166" s="16">
        <v>13.7</v>
      </c>
      <c r="H166" s="16">
        <v>43.9</v>
      </c>
      <c r="I166" s="16">
        <v>1.9</v>
      </c>
      <c r="J166" s="16">
        <v>5.3</v>
      </c>
      <c r="K166" s="16">
        <v>35.6</v>
      </c>
      <c r="L166" s="16">
        <v>3.3</v>
      </c>
      <c r="M166" s="16">
        <v>4.0999999999999996</v>
      </c>
      <c r="N166" s="16">
        <v>80.5</v>
      </c>
      <c r="O166" s="16">
        <v>0.6</v>
      </c>
      <c r="P166" s="16">
        <v>2.4</v>
      </c>
      <c r="Q166" s="16">
        <v>3.1</v>
      </c>
      <c r="R166" s="16">
        <v>3</v>
      </c>
      <c r="S166" s="16">
        <v>1</v>
      </c>
      <c r="T166" s="16">
        <v>0.1</v>
      </c>
      <c r="U166" s="16">
        <v>2.1</v>
      </c>
      <c r="V166" s="16">
        <v>13.7</v>
      </c>
    </row>
    <row r="167" spans="1:22" x14ac:dyDescent="0.3">
      <c r="A167" s="27">
        <v>166</v>
      </c>
      <c r="B167" s="13" t="s">
        <v>158</v>
      </c>
      <c r="C167" s="15">
        <v>81</v>
      </c>
      <c r="D167" s="16">
        <v>24.1</v>
      </c>
      <c r="E167" s="16">
        <v>9.4</v>
      </c>
      <c r="F167" s="16">
        <v>4.0999999999999996</v>
      </c>
      <c r="G167" s="16">
        <v>9.1999999999999993</v>
      </c>
      <c r="H167" s="16">
        <v>43.9</v>
      </c>
      <c r="I167" s="16">
        <v>0.3</v>
      </c>
      <c r="J167" s="16">
        <v>1.3</v>
      </c>
      <c r="K167" s="16">
        <v>26.7</v>
      </c>
      <c r="L167" s="16">
        <v>0.9</v>
      </c>
      <c r="M167" s="16">
        <v>1.3</v>
      </c>
      <c r="N167" s="16">
        <v>70.599999999999994</v>
      </c>
      <c r="O167" s="16">
        <v>0.3</v>
      </c>
      <c r="P167" s="16">
        <v>2.6</v>
      </c>
      <c r="Q167" s="16">
        <v>2.9</v>
      </c>
      <c r="R167" s="16">
        <v>5.2</v>
      </c>
      <c r="S167" s="16">
        <v>0.8</v>
      </c>
      <c r="T167" s="16">
        <v>0.4</v>
      </c>
      <c r="U167" s="16">
        <v>1.4</v>
      </c>
      <c r="V167" s="16">
        <v>11.6</v>
      </c>
    </row>
    <row r="168" spans="1:22" x14ac:dyDescent="0.3">
      <c r="A168" s="26">
        <v>167</v>
      </c>
      <c r="B168" s="13" t="s">
        <v>237</v>
      </c>
      <c r="C168" s="15">
        <v>67</v>
      </c>
      <c r="D168" s="16">
        <v>14.4</v>
      </c>
      <c r="E168" s="16">
        <v>6.3</v>
      </c>
      <c r="F168" s="16">
        <v>2.6</v>
      </c>
      <c r="G168" s="16">
        <v>5.9</v>
      </c>
      <c r="H168" s="16">
        <v>43.9</v>
      </c>
      <c r="I168" s="16">
        <v>0.5</v>
      </c>
      <c r="J168" s="16">
        <v>1.5</v>
      </c>
      <c r="K168" s="16">
        <v>35.700000000000003</v>
      </c>
      <c r="L168" s="16">
        <v>0.6</v>
      </c>
      <c r="M168" s="16">
        <v>0.7</v>
      </c>
      <c r="N168" s="16">
        <v>88.9</v>
      </c>
      <c r="O168" s="16">
        <v>0.2</v>
      </c>
      <c r="P168" s="16">
        <v>1.3</v>
      </c>
      <c r="Q168" s="16">
        <v>1.6</v>
      </c>
      <c r="R168" s="16">
        <v>1.2</v>
      </c>
      <c r="S168" s="16">
        <v>0.5</v>
      </c>
      <c r="T168" s="16">
        <v>0.1</v>
      </c>
      <c r="U168" s="16">
        <v>0.7</v>
      </c>
      <c r="V168" s="16">
        <v>5.5</v>
      </c>
    </row>
    <row r="169" spans="1:22" x14ac:dyDescent="0.3">
      <c r="A169" s="27">
        <v>168</v>
      </c>
      <c r="B169" s="13" t="s">
        <v>125</v>
      </c>
      <c r="C169" s="15">
        <v>64</v>
      </c>
      <c r="D169" s="16">
        <v>26.3</v>
      </c>
      <c r="E169" s="16">
        <v>11</v>
      </c>
      <c r="F169" s="16">
        <v>4.0999999999999996</v>
      </c>
      <c r="G169" s="16">
        <v>9.4</v>
      </c>
      <c r="H169" s="16">
        <v>43.8</v>
      </c>
      <c r="I169" s="16">
        <v>1.3</v>
      </c>
      <c r="J169" s="16">
        <v>3.7</v>
      </c>
      <c r="K169" s="16">
        <v>36.299999999999997</v>
      </c>
      <c r="L169" s="16">
        <v>1.4</v>
      </c>
      <c r="M169" s="16">
        <v>1.7</v>
      </c>
      <c r="N169" s="16">
        <v>82.6</v>
      </c>
      <c r="O169" s="16">
        <v>0.2</v>
      </c>
      <c r="P169" s="16">
        <v>2.1</v>
      </c>
      <c r="Q169" s="16">
        <v>2.2999999999999998</v>
      </c>
      <c r="R169" s="16">
        <v>5.6</v>
      </c>
      <c r="S169" s="16">
        <v>0.5</v>
      </c>
      <c r="T169" s="16">
        <v>0.1</v>
      </c>
      <c r="U169" s="16">
        <v>2.2000000000000002</v>
      </c>
      <c r="V169" s="16">
        <v>11.8</v>
      </c>
    </row>
    <row r="170" spans="1:22" x14ac:dyDescent="0.3">
      <c r="A170" s="26">
        <v>169</v>
      </c>
      <c r="B170" s="13" t="s">
        <v>122</v>
      </c>
      <c r="C170" s="15">
        <v>78</v>
      </c>
      <c r="D170" s="16">
        <v>25.1</v>
      </c>
      <c r="E170" s="16">
        <v>11</v>
      </c>
      <c r="F170" s="16">
        <v>4.2</v>
      </c>
      <c r="G170" s="16">
        <v>9.6</v>
      </c>
      <c r="H170" s="16">
        <v>43.7</v>
      </c>
      <c r="I170" s="16">
        <v>1.8</v>
      </c>
      <c r="J170" s="16">
        <v>5</v>
      </c>
      <c r="K170" s="16">
        <v>36.299999999999997</v>
      </c>
      <c r="L170" s="16">
        <v>0.8</v>
      </c>
      <c r="M170" s="16">
        <v>1</v>
      </c>
      <c r="N170" s="16">
        <v>83.1</v>
      </c>
      <c r="O170" s="16">
        <v>0.2</v>
      </c>
      <c r="P170" s="16">
        <v>2.4</v>
      </c>
      <c r="Q170" s="16">
        <v>2.6</v>
      </c>
      <c r="R170" s="16">
        <v>1.1000000000000001</v>
      </c>
      <c r="S170" s="16">
        <v>1.1000000000000001</v>
      </c>
      <c r="T170" s="16">
        <v>0.4</v>
      </c>
      <c r="U170" s="16">
        <v>0.9</v>
      </c>
      <c r="V170" s="16">
        <v>9.9</v>
      </c>
    </row>
    <row r="171" spans="1:22" x14ac:dyDescent="0.3">
      <c r="A171" s="27">
        <v>170</v>
      </c>
      <c r="B171" s="13" t="s">
        <v>164</v>
      </c>
      <c r="C171" s="15">
        <v>78</v>
      </c>
      <c r="D171" s="16">
        <v>23.6</v>
      </c>
      <c r="E171" s="16">
        <v>9.1999999999999993</v>
      </c>
      <c r="F171" s="16">
        <v>3.5</v>
      </c>
      <c r="G171" s="16">
        <v>8</v>
      </c>
      <c r="H171" s="16">
        <v>43.6</v>
      </c>
      <c r="I171" s="16">
        <v>1.4</v>
      </c>
      <c r="J171" s="16">
        <v>3.3</v>
      </c>
      <c r="K171" s="16">
        <v>41.1</v>
      </c>
      <c r="L171" s="16">
        <v>0.8</v>
      </c>
      <c r="M171" s="16">
        <v>1</v>
      </c>
      <c r="N171" s="16">
        <v>81.8</v>
      </c>
      <c r="O171" s="16">
        <v>0.4</v>
      </c>
      <c r="P171" s="16">
        <v>2.7</v>
      </c>
      <c r="Q171" s="16">
        <v>3.1</v>
      </c>
      <c r="R171" s="16">
        <v>1.8</v>
      </c>
      <c r="S171" s="16">
        <v>0.5</v>
      </c>
      <c r="T171" s="16">
        <v>0.2</v>
      </c>
      <c r="U171" s="16">
        <v>0.9</v>
      </c>
      <c r="V171" s="16">
        <v>9.1999999999999993</v>
      </c>
    </row>
    <row r="172" spans="1:22" x14ac:dyDescent="0.3">
      <c r="A172" s="26">
        <v>171</v>
      </c>
      <c r="B172" s="13" t="s">
        <v>282</v>
      </c>
      <c r="C172" s="15">
        <v>78</v>
      </c>
      <c r="D172" s="16">
        <v>15.8</v>
      </c>
      <c r="E172" s="16">
        <v>3.8</v>
      </c>
      <c r="F172" s="16">
        <v>1.5</v>
      </c>
      <c r="G172" s="16">
        <v>3.4</v>
      </c>
      <c r="H172" s="16">
        <v>43.5</v>
      </c>
      <c r="I172" s="16">
        <v>0.6</v>
      </c>
      <c r="J172" s="16">
        <v>1.7</v>
      </c>
      <c r="K172" s="16">
        <v>34.6</v>
      </c>
      <c r="L172" s="16">
        <v>0.3</v>
      </c>
      <c r="M172" s="16">
        <v>0.5</v>
      </c>
      <c r="N172" s="16">
        <v>70.3</v>
      </c>
      <c r="O172" s="16">
        <v>0.8</v>
      </c>
      <c r="P172" s="16">
        <v>2.7</v>
      </c>
      <c r="Q172" s="16">
        <v>3.5</v>
      </c>
      <c r="R172" s="16">
        <v>0.9</v>
      </c>
      <c r="S172" s="16">
        <v>0.3</v>
      </c>
      <c r="T172" s="16">
        <v>0.2</v>
      </c>
      <c r="U172" s="16">
        <v>0.5</v>
      </c>
      <c r="V172" s="16">
        <v>6.2</v>
      </c>
    </row>
    <row r="173" spans="1:22" x14ac:dyDescent="0.3">
      <c r="A173" s="27">
        <v>172</v>
      </c>
      <c r="B173" s="13" t="s">
        <v>48</v>
      </c>
      <c r="C173" s="15">
        <v>66</v>
      </c>
      <c r="D173" s="16">
        <v>33</v>
      </c>
      <c r="E173" s="16">
        <v>21.1</v>
      </c>
      <c r="F173" s="16">
        <v>6.8</v>
      </c>
      <c r="G173" s="16">
        <v>15.7</v>
      </c>
      <c r="H173" s="16">
        <v>43.4</v>
      </c>
      <c r="I173" s="16">
        <v>1.6</v>
      </c>
      <c r="J173" s="16">
        <v>4.7</v>
      </c>
      <c r="K173" s="16">
        <v>33.5</v>
      </c>
      <c r="L173" s="16">
        <v>5.9</v>
      </c>
      <c r="M173" s="16">
        <v>6.9</v>
      </c>
      <c r="N173" s="16">
        <v>84.7</v>
      </c>
      <c r="O173" s="16">
        <v>0.8</v>
      </c>
      <c r="P173" s="16">
        <v>4.0999999999999996</v>
      </c>
      <c r="Q173" s="16">
        <v>4.8</v>
      </c>
      <c r="R173" s="16">
        <v>6.3</v>
      </c>
      <c r="S173" s="16">
        <v>1.4</v>
      </c>
      <c r="T173" s="16">
        <v>0.5</v>
      </c>
      <c r="U173" s="16">
        <v>3.4</v>
      </c>
      <c r="V173" s="16">
        <v>20.8</v>
      </c>
    </row>
    <row r="174" spans="1:22" x14ac:dyDescent="0.3">
      <c r="A174" s="26">
        <v>173</v>
      </c>
      <c r="B174" s="13" t="s">
        <v>55</v>
      </c>
      <c r="C174" s="15">
        <v>60</v>
      </c>
      <c r="D174" s="16">
        <v>29.9</v>
      </c>
      <c r="E174" s="16">
        <v>18.3</v>
      </c>
      <c r="F174" s="16">
        <v>6.9</v>
      </c>
      <c r="G174" s="16">
        <v>15.9</v>
      </c>
      <c r="H174" s="16">
        <v>43.4</v>
      </c>
      <c r="I174" s="16">
        <v>0.8</v>
      </c>
      <c r="J174" s="16">
        <v>2.4</v>
      </c>
      <c r="K174" s="16">
        <v>31</v>
      </c>
      <c r="L174" s="16">
        <v>3.7</v>
      </c>
      <c r="M174" s="16">
        <v>4.7</v>
      </c>
      <c r="N174" s="16">
        <v>79.400000000000006</v>
      </c>
      <c r="O174" s="16">
        <v>1.1000000000000001</v>
      </c>
      <c r="P174" s="16">
        <v>3.5</v>
      </c>
      <c r="Q174" s="16">
        <v>4.5</v>
      </c>
      <c r="R174" s="16">
        <v>3.8</v>
      </c>
      <c r="S174" s="16">
        <v>1.4</v>
      </c>
      <c r="T174" s="16">
        <v>0.7</v>
      </c>
      <c r="U174" s="16">
        <v>2.2999999999999998</v>
      </c>
      <c r="V174" s="16">
        <v>16.399999999999999</v>
      </c>
    </row>
    <row r="175" spans="1:22" x14ac:dyDescent="0.3">
      <c r="A175" s="27">
        <v>174</v>
      </c>
      <c r="B175" s="13" t="s">
        <v>129</v>
      </c>
      <c r="C175" s="15">
        <v>76</v>
      </c>
      <c r="D175" s="16">
        <v>23.4</v>
      </c>
      <c r="E175" s="16">
        <v>10.7</v>
      </c>
      <c r="F175" s="16">
        <v>3.7</v>
      </c>
      <c r="G175" s="16">
        <v>8.5</v>
      </c>
      <c r="H175" s="16">
        <v>43.4</v>
      </c>
      <c r="I175" s="16">
        <v>2.2000000000000002</v>
      </c>
      <c r="J175" s="16">
        <v>5.4</v>
      </c>
      <c r="K175" s="16">
        <v>41.3</v>
      </c>
      <c r="L175" s="16">
        <v>1.1000000000000001</v>
      </c>
      <c r="M175" s="16">
        <v>1.2</v>
      </c>
      <c r="N175" s="16">
        <v>90.3</v>
      </c>
      <c r="O175" s="16">
        <v>0.4</v>
      </c>
      <c r="P175" s="16">
        <v>2.6</v>
      </c>
      <c r="Q175" s="16">
        <v>3</v>
      </c>
      <c r="R175" s="16">
        <v>0.6</v>
      </c>
      <c r="S175" s="16">
        <v>0.6</v>
      </c>
      <c r="T175" s="16">
        <v>0.3</v>
      </c>
      <c r="U175" s="16">
        <v>0.5</v>
      </c>
      <c r="V175" s="16">
        <v>9.8000000000000007</v>
      </c>
    </row>
    <row r="176" spans="1:22" x14ac:dyDescent="0.3">
      <c r="A176" s="26">
        <v>175</v>
      </c>
      <c r="B176" s="13" t="s">
        <v>177</v>
      </c>
      <c r="C176" s="15">
        <v>78</v>
      </c>
      <c r="D176" s="16">
        <v>22.6</v>
      </c>
      <c r="E176" s="16">
        <v>8.6999999999999993</v>
      </c>
      <c r="F176" s="16">
        <v>3</v>
      </c>
      <c r="G176" s="16">
        <v>6.9</v>
      </c>
      <c r="H176" s="16">
        <v>43.4</v>
      </c>
      <c r="I176" s="16">
        <v>0.2</v>
      </c>
      <c r="J176" s="16">
        <v>0.9</v>
      </c>
      <c r="K176" s="16">
        <v>22.4</v>
      </c>
      <c r="L176" s="16">
        <v>2.4</v>
      </c>
      <c r="M176" s="16">
        <v>3.2</v>
      </c>
      <c r="N176" s="16">
        <v>75.099999999999994</v>
      </c>
      <c r="O176" s="16">
        <v>1.2</v>
      </c>
      <c r="P176" s="16">
        <v>4.5999999999999996</v>
      </c>
      <c r="Q176" s="16">
        <v>5.8</v>
      </c>
      <c r="R176" s="16">
        <v>2</v>
      </c>
      <c r="S176" s="16">
        <v>1.1000000000000001</v>
      </c>
      <c r="T176" s="16">
        <v>0.6</v>
      </c>
      <c r="U176" s="16">
        <v>1.5</v>
      </c>
      <c r="V176" s="16">
        <v>11.8</v>
      </c>
    </row>
    <row r="177" spans="1:22" x14ac:dyDescent="0.3">
      <c r="A177" s="27">
        <v>176</v>
      </c>
      <c r="B177" s="13" t="s">
        <v>42</v>
      </c>
      <c r="C177" s="15">
        <v>74</v>
      </c>
      <c r="D177" s="16">
        <v>34.299999999999997</v>
      </c>
      <c r="E177" s="16">
        <v>22.4</v>
      </c>
      <c r="F177" s="16">
        <v>8.1</v>
      </c>
      <c r="G177" s="16">
        <v>18.8</v>
      </c>
      <c r="H177" s="16">
        <v>43.3</v>
      </c>
      <c r="I177" s="16">
        <v>2</v>
      </c>
      <c r="J177" s="16">
        <v>5.7</v>
      </c>
      <c r="K177" s="16">
        <v>35.9</v>
      </c>
      <c r="L177" s="16">
        <v>4.0999999999999996</v>
      </c>
      <c r="M177" s="16">
        <v>4.9000000000000004</v>
      </c>
      <c r="N177" s="16">
        <v>83.3</v>
      </c>
      <c r="O177" s="16">
        <v>0.8</v>
      </c>
      <c r="P177" s="16">
        <v>5.0999999999999996</v>
      </c>
      <c r="Q177" s="16">
        <v>5.9</v>
      </c>
      <c r="R177" s="16">
        <v>2.9</v>
      </c>
      <c r="S177" s="16">
        <v>0.8</v>
      </c>
      <c r="T177" s="16">
        <v>0.5</v>
      </c>
      <c r="U177" s="16">
        <v>2.1</v>
      </c>
      <c r="V177" s="16">
        <v>19</v>
      </c>
    </row>
    <row r="178" spans="1:22" x14ac:dyDescent="0.3">
      <c r="A178" s="26">
        <v>177</v>
      </c>
      <c r="B178" s="13" t="s">
        <v>91</v>
      </c>
      <c r="C178" s="15">
        <v>73</v>
      </c>
      <c r="D178" s="16">
        <v>29.8</v>
      </c>
      <c r="E178" s="16">
        <v>13.7</v>
      </c>
      <c r="F178" s="16">
        <v>4.9000000000000004</v>
      </c>
      <c r="G178" s="16">
        <v>11.3</v>
      </c>
      <c r="H178" s="16">
        <v>43.3</v>
      </c>
      <c r="I178" s="16">
        <v>1.3</v>
      </c>
      <c r="J178" s="16">
        <v>3.4</v>
      </c>
      <c r="K178" s="16">
        <v>37.200000000000003</v>
      </c>
      <c r="L178" s="16">
        <v>2.7</v>
      </c>
      <c r="M178" s="16">
        <v>3.5</v>
      </c>
      <c r="N178" s="16">
        <v>76.8</v>
      </c>
      <c r="O178" s="16">
        <v>0.7</v>
      </c>
      <c r="P178" s="16">
        <v>3.3</v>
      </c>
      <c r="Q178" s="16">
        <v>4</v>
      </c>
      <c r="R178" s="16">
        <v>3.2</v>
      </c>
      <c r="S178" s="16">
        <v>1.1000000000000001</v>
      </c>
      <c r="T178" s="16">
        <v>0.6</v>
      </c>
      <c r="U178" s="16">
        <v>1.2</v>
      </c>
      <c r="V178" s="16">
        <v>14.2</v>
      </c>
    </row>
    <row r="179" spans="1:22" x14ac:dyDescent="0.3">
      <c r="A179" s="27">
        <v>178</v>
      </c>
      <c r="B179" s="13" t="s">
        <v>195</v>
      </c>
      <c r="C179" s="15">
        <v>82</v>
      </c>
      <c r="D179" s="16">
        <v>20</v>
      </c>
      <c r="E179" s="16">
        <v>7.7</v>
      </c>
      <c r="F179" s="16">
        <v>2.8</v>
      </c>
      <c r="G179" s="16">
        <v>6.6</v>
      </c>
      <c r="H179" s="16">
        <v>43.3</v>
      </c>
      <c r="I179" s="16">
        <v>1.2</v>
      </c>
      <c r="J179" s="16">
        <v>3.3</v>
      </c>
      <c r="K179" s="16">
        <v>35.5</v>
      </c>
      <c r="L179" s="16">
        <v>0.8</v>
      </c>
      <c r="M179" s="16">
        <v>1</v>
      </c>
      <c r="N179" s="16">
        <v>82.5</v>
      </c>
      <c r="O179" s="16">
        <v>0.3</v>
      </c>
      <c r="P179" s="16">
        <v>2.4</v>
      </c>
      <c r="Q179" s="16">
        <v>2.7</v>
      </c>
      <c r="R179" s="16">
        <v>1.2</v>
      </c>
      <c r="S179" s="16">
        <v>0.8</v>
      </c>
      <c r="T179" s="16">
        <v>0.4</v>
      </c>
      <c r="U179" s="16">
        <v>0.8</v>
      </c>
      <c r="V179" s="16">
        <v>8.1</v>
      </c>
    </row>
    <row r="180" spans="1:22" x14ac:dyDescent="0.3">
      <c r="A180" s="26">
        <v>179</v>
      </c>
      <c r="B180" s="13" t="s">
        <v>281</v>
      </c>
      <c r="C180" s="15">
        <v>71</v>
      </c>
      <c r="D180" s="16">
        <v>15.1</v>
      </c>
      <c r="E180" s="16">
        <v>4</v>
      </c>
      <c r="F180" s="16">
        <v>1.5</v>
      </c>
      <c r="G180" s="16">
        <v>3.5</v>
      </c>
      <c r="H180" s="16">
        <v>43.3</v>
      </c>
      <c r="I180" s="16">
        <v>0.6</v>
      </c>
      <c r="J180" s="16">
        <v>1.7</v>
      </c>
      <c r="K180" s="16">
        <v>33.299999999999997</v>
      </c>
      <c r="L180" s="16">
        <v>0.4</v>
      </c>
      <c r="M180" s="16">
        <v>0.5</v>
      </c>
      <c r="N180" s="16">
        <v>78.400000000000006</v>
      </c>
      <c r="O180" s="16">
        <v>0.3</v>
      </c>
      <c r="P180" s="16">
        <v>1.1000000000000001</v>
      </c>
      <c r="Q180" s="16">
        <v>1.4</v>
      </c>
      <c r="R180" s="16">
        <v>1.1000000000000001</v>
      </c>
      <c r="S180" s="16">
        <v>0.5</v>
      </c>
      <c r="T180" s="16">
        <v>0.2</v>
      </c>
      <c r="U180" s="16">
        <v>0.5</v>
      </c>
      <c r="V180" s="16">
        <v>4.5</v>
      </c>
    </row>
    <row r="181" spans="1:22" x14ac:dyDescent="0.3">
      <c r="A181" s="27">
        <v>180</v>
      </c>
      <c r="B181" s="13" t="s">
        <v>280</v>
      </c>
      <c r="C181" s="15">
        <v>74</v>
      </c>
      <c r="D181" s="16">
        <v>18.399999999999999</v>
      </c>
      <c r="E181" s="16">
        <v>4.0999999999999996</v>
      </c>
      <c r="F181" s="16">
        <v>1.4</v>
      </c>
      <c r="G181" s="16">
        <v>3.3</v>
      </c>
      <c r="H181" s="16">
        <v>43.2</v>
      </c>
      <c r="I181" s="16">
        <v>1</v>
      </c>
      <c r="J181" s="16">
        <v>2.2999999999999998</v>
      </c>
      <c r="K181" s="16">
        <v>42.7</v>
      </c>
      <c r="L181" s="16">
        <v>0.3</v>
      </c>
      <c r="M181" s="16">
        <v>0.4</v>
      </c>
      <c r="N181" s="16">
        <v>82.8</v>
      </c>
      <c r="O181" s="16">
        <v>0.2</v>
      </c>
      <c r="P181" s="16">
        <v>1.2</v>
      </c>
      <c r="Q181" s="16">
        <v>1.4</v>
      </c>
      <c r="R181" s="16">
        <v>1.3</v>
      </c>
      <c r="S181" s="16">
        <v>0.6</v>
      </c>
      <c r="T181" s="16">
        <v>0.3</v>
      </c>
      <c r="U181" s="16">
        <v>0.5</v>
      </c>
      <c r="V181" s="16">
        <v>5.4</v>
      </c>
    </row>
    <row r="182" spans="1:22" x14ac:dyDescent="0.3">
      <c r="A182" s="26">
        <v>181</v>
      </c>
      <c r="B182" s="13" t="s">
        <v>102</v>
      </c>
      <c r="C182" s="15">
        <v>82</v>
      </c>
      <c r="D182" s="16">
        <v>26.1</v>
      </c>
      <c r="E182" s="16">
        <v>13.1</v>
      </c>
      <c r="F182" s="16">
        <v>4.7</v>
      </c>
      <c r="G182" s="16">
        <v>10.9</v>
      </c>
      <c r="H182" s="16">
        <v>43.1</v>
      </c>
      <c r="I182" s="16">
        <v>1.7</v>
      </c>
      <c r="J182" s="16">
        <v>4.9000000000000004</v>
      </c>
      <c r="K182" s="16">
        <v>35.299999999999997</v>
      </c>
      <c r="L182" s="16">
        <v>2</v>
      </c>
      <c r="M182" s="16">
        <v>2.5</v>
      </c>
      <c r="N182" s="16">
        <v>77.8</v>
      </c>
      <c r="O182" s="16">
        <v>1.4</v>
      </c>
      <c r="P182" s="16">
        <v>4.5</v>
      </c>
      <c r="Q182" s="16">
        <v>5.9</v>
      </c>
      <c r="R182" s="16">
        <v>1.7</v>
      </c>
      <c r="S182" s="16">
        <v>0.7</v>
      </c>
      <c r="T182" s="16">
        <v>0.3</v>
      </c>
      <c r="U182" s="16">
        <v>1.4</v>
      </c>
      <c r="V182" s="16">
        <v>13.5</v>
      </c>
    </row>
    <row r="183" spans="1:22" x14ac:dyDescent="0.3">
      <c r="A183" s="27">
        <v>182</v>
      </c>
      <c r="B183" s="13" t="s">
        <v>99</v>
      </c>
      <c r="C183" s="15">
        <v>60</v>
      </c>
      <c r="D183" s="16">
        <v>25.9</v>
      </c>
      <c r="E183" s="16">
        <v>13.2</v>
      </c>
      <c r="F183" s="16">
        <v>4.5</v>
      </c>
      <c r="G183" s="16">
        <v>10.6</v>
      </c>
      <c r="H183" s="16">
        <v>43</v>
      </c>
      <c r="I183" s="16">
        <v>2.8</v>
      </c>
      <c r="J183" s="16">
        <v>7</v>
      </c>
      <c r="K183" s="16">
        <v>40.4</v>
      </c>
      <c r="L183" s="16">
        <v>1.3</v>
      </c>
      <c r="M183" s="16">
        <v>1.5</v>
      </c>
      <c r="N183" s="16">
        <v>85.6</v>
      </c>
      <c r="O183" s="16">
        <v>0.4</v>
      </c>
      <c r="P183" s="16">
        <v>1.9</v>
      </c>
      <c r="Q183" s="16">
        <v>2.2999999999999998</v>
      </c>
      <c r="R183" s="16">
        <v>1</v>
      </c>
      <c r="S183" s="16">
        <v>0.6</v>
      </c>
      <c r="T183" s="16">
        <v>0.2</v>
      </c>
      <c r="U183" s="16">
        <v>0.6</v>
      </c>
      <c r="V183" s="16">
        <v>10.5</v>
      </c>
    </row>
    <row r="184" spans="1:22" x14ac:dyDescent="0.3">
      <c r="A184" s="26">
        <v>183</v>
      </c>
      <c r="B184" s="13" t="s">
        <v>185</v>
      </c>
      <c r="C184" s="15">
        <v>61</v>
      </c>
      <c r="D184" s="16">
        <v>19.3</v>
      </c>
      <c r="E184" s="16">
        <v>8.1</v>
      </c>
      <c r="F184" s="16">
        <v>3</v>
      </c>
      <c r="G184" s="16">
        <v>6.9</v>
      </c>
      <c r="H184" s="16">
        <v>43</v>
      </c>
      <c r="I184" s="16">
        <v>1.1000000000000001</v>
      </c>
      <c r="J184" s="16">
        <v>2.8</v>
      </c>
      <c r="K184" s="16">
        <v>38.200000000000003</v>
      </c>
      <c r="L184" s="16">
        <v>1.1000000000000001</v>
      </c>
      <c r="M184" s="16">
        <v>1.5</v>
      </c>
      <c r="N184" s="16">
        <v>75.3</v>
      </c>
      <c r="O184" s="16">
        <v>0.3</v>
      </c>
      <c r="P184" s="16">
        <v>1.8</v>
      </c>
      <c r="Q184" s="16">
        <v>2.1</v>
      </c>
      <c r="R184" s="16">
        <v>0.8</v>
      </c>
      <c r="S184" s="16">
        <v>0.5</v>
      </c>
      <c r="T184" s="16">
        <v>0.1</v>
      </c>
      <c r="U184" s="16">
        <v>1</v>
      </c>
      <c r="V184" s="16">
        <v>6.3</v>
      </c>
    </row>
    <row r="185" spans="1:22" x14ac:dyDescent="0.3">
      <c r="A185" s="27">
        <v>184</v>
      </c>
      <c r="B185" s="13" t="s">
        <v>221</v>
      </c>
      <c r="C185" s="15">
        <v>80</v>
      </c>
      <c r="D185" s="16">
        <v>21.3</v>
      </c>
      <c r="E185" s="16">
        <v>6.7</v>
      </c>
      <c r="F185" s="16">
        <v>2.8</v>
      </c>
      <c r="G185" s="16">
        <v>6.4</v>
      </c>
      <c r="H185" s="16">
        <v>43</v>
      </c>
      <c r="I185" s="16">
        <v>0.6</v>
      </c>
      <c r="J185" s="16">
        <v>1.8</v>
      </c>
      <c r="K185" s="16">
        <v>31.9</v>
      </c>
      <c r="L185" s="16">
        <v>0.6</v>
      </c>
      <c r="M185" s="16">
        <v>0.8</v>
      </c>
      <c r="N185" s="16">
        <v>78.099999999999994</v>
      </c>
      <c r="O185" s="16">
        <v>0.4</v>
      </c>
      <c r="P185" s="16">
        <v>2.2999999999999998</v>
      </c>
      <c r="Q185" s="16">
        <v>2.7</v>
      </c>
      <c r="R185" s="16">
        <v>2.4</v>
      </c>
      <c r="S185" s="16">
        <v>0.8</v>
      </c>
      <c r="T185" s="16">
        <v>0.3</v>
      </c>
      <c r="U185" s="16">
        <v>1</v>
      </c>
      <c r="V185" s="16">
        <v>8.1</v>
      </c>
    </row>
    <row r="186" spans="1:22" x14ac:dyDescent="0.3">
      <c r="A186" s="26">
        <v>185</v>
      </c>
      <c r="B186" s="13" t="s">
        <v>62</v>
      </c>
      <c r="C186" s="15">
        <v>81</v>
      </c>
      <c r="D186" s="16">
        <v>24.6</v>
      </c>
      <c r="E186" s="16">
        <v>17.5</v>
      </c>
      <c r="F186" s="16">
        <v>5.3</v>
      </c>
      <c r="G186" s="16">
        <v>12.3</v>
      </c>
      <c r="H186" s="16">
        <v>42.9</v>
      </c>
      <c r="I186" s="16">
        <v>2</v>
      </c>
      <c r="J186" s="16">
        <v>5.5</v>
      </c>
      <c r="K186" s="16">
        <v>36.5</v>
      </c>
      <c r="L186" s="16">
        <v>5</v>
      </c>
      <c r="M186" s="16">
        <v>5.6</v>
      </c>
      <c r="N186" s="16">
        <v>88</v>
      </c>
      <c r="O186" s="16">
        <v>0.3</v>
      </c>
      <c r="P186" s="16">
        <v>2.2000000000000002</v>
      </c>
      <c r="Q186" s="16">
        <v>2.5</v>
      </c>
      <c r="R186" s="16">
        <v>3</v>
      </c>
      <c r="S186" s="16">
        <v>1</v>
      </c>
      <c r="T186" s="16">
        <v>0.3</v>
      </c>
      <c r="U186" s="16">
        <v>2</v>
      </c>
      <c r="V186" s="16">
        <v>14.5</v>
      </c>
    </row>
    <row r="187" spans="1:22" x14ac:dyDescent="0.3">
      <c r="A187" s="27">
        <v>186</v>
      </c>
      <c r="B187" s="13" t="s">
        <v>134</v>
      </c>
      <c r="C187" s="15">
        <v>74</v>
      </c>
      <c r="D187" s="16">
        <v>24</v>
      </c>
      <c r="E187" s="16">
        <v>10.5</v>
      </c>
      <c r="F187" s="16">
        <v>3.6</v>
      </c>
      <c r="G187" s="16">
        <v>8.3000000000000007</v>
      </c>
      <c r="H187" s="16">
        <v>42.9</v>
      </c>
      <c r="I187" s="16">
        <v>1.4</v>
      </c>
      <c r="J187" s="16">
        <v>3.8</v>
      </c>
      <c r="K187" s="16">
        <v>36</v>
      </c>
      <c r="L187" s="16">
        <v>2</v>
      </c>
      <c r="M187" s="16">
        <v>2.2999999999999998</v>
      </c>
      <c r="N187" s="16">
        <v>89.3</v>
      </c>
      <c r="O187" s="16">
        <v>0.2</v>
      </c>
      <c r="P187" s="16">
        <v>2.2000000000000002</v>
      </c>
      <c r="Q187" s="16">
        <v>2.4</v>
      </c>
      <c r="R187" s="16">
        <v>2</v>
      </c>
      <c r="S187" s="16">
        <v>0.6</v>
      </c>
      <c r="T187" s="16">
        <v>0.1</v>
      </c>
      <c r="U187" s="16">
        <v>0.9</v>
      </c>
      <c r="V187" s="16">
        <v>9.6999999999999993</v>
      </c>
    </row>
    <row r="188" spans="1:22" x14ac:dyDescent="0.3">
      <c r="A188" s="26">
        <v>187</v>
      </c>
      <c r="B188" s="13" t="s">
        <v>238</v>
      </c>
      <c r="C188" s="15">
        <v>68</v>
      </c>
      <c r="D188" s="16">
        <v>14.9</v>
      </c>
      <c r="E188" s="16">
        <v>6.3</v>
      </c>
      <c r="F188" s="16">
        <v>2.2999999999999998</v>
      </c>
      <c r="G188" s="16">
        <v>5.4</v>
      </c>
      <c r="H188" s="16">
        <v>42.8</v>
      </c>
      <c r="I188" s="16">
        <v>0.8</v>
      </c>
      <c r="J188" s="16">
        <v>2.5</v>
      </c>
      <c r="K188" s="16">
        <v>32.1</v>
      </c>
      <c r="L188" s="16">
        <v>0.8</v>
      </c>
      <c r="M188" s="16">
        <v>1</v>
      </c>
      <c r="N188" s="16">
        <v>80.900000000000006</v>
      </c>
      <c r="O188" s="16">
        <v>0.7</v>
      </c>
      <c r="P188" s="16">
        <v>1.2</v>
      </c>
      <c r="Q188" s="16">
        <v>1.9</v>
      </c>
      <c r="R188" s="16">
        <v>1</v>
      </c>
      <c r="S188" s="16">
        <v>0.4</v>
      </c>
      <c r="T188" s="16">
        <v>0.2</v>
      </c>
      <c r="U188" s="16">
        <v>0.8</v>
      </c>
      <c r="V188" s="16">
        <v>5.7</v>
      </c>
    </row>
    <row r="189" spans="1:22" x14ac:dyDescent="0.3">
      <c r="A189" s="27">
        <v>188</v>
      </c>
      <c r="B189" s="13" t="s">
        <v>54</v>
      </c>
      <c r="C189" s="15">
        <v>60</v>
      </c>
      <c r="D189" s="16">
        <v>31.4</v>
      </c>
      <c r="E189" s="16">
        <v>19</v>
      </c>
      <c r="F189" s="16">
        <v>6.2</v>
      </c>
      <c r="G189" s="16">
        <v>14.5</v>
      </c>
      <c r="H189" s="16">
        <v>42.7</v>
      </c>
      <c r="I189" s="16">
        <v>2.4</v>
      </c>
      <c r="J189" s="16">
        <v>6.5</v>
      </c>
      <c r="K189" s="16">
        <v>37.299999999999997</v>
      </c>
      <c r="L189" s="16">
        <v>4.3</v>
      </c>
      <c r="M189" s="16">
        <v>4.9000000000000004</v>
      </c>
      <c r="N189" s="16">
        <v>87.1</v>
      </c>
      <c r="O189" s="16">
        <v>2.5</v>
      </c>
      <c r="P189" s="16">
        <v>8.6</v>
      </c>
      <c r="Q189" s="16">
        <v>11.1</v>
      </c>
      <c r="R189" s="16">
        <v>1.9</v>
      </c>
      <c r="S189" s="16">
        <v>0.9</v>
      </c>
      <c r="T189" s="16">
        <v>0.3</v>
      </c>
      <c r="U189" s="16">
        <v>2</v>
      </c>
      <c r="V189" s="16">
        <v>22.4</v>
      </c>
    </row>
    <row r="190" spans="1:22" x14ac:dyDescent="0.3">
      <c r="A190" s="26">
        <v>189</v>
      </c>
      <c r="B190" s="13" t="s">
        <v>239</v>
      </c>
      <c r="C190" s="15">
        <v>66</v>
      </c>
      <c r="D190" s="16">
        <v>18.600000000000001</v>
      </c>
      <c r="E190" s="16">
        <v>6.2</v>
      </c>
      <c r="F190" s="16">
        <v>2.2999999999999998</v>
      </c>
      <c r="G190" s="16">
        <v>5.5</v>
      </c>
      <c r="H190" s="16">
        <v>42.7</v>
      </c>
      <c r="I190" s="16">
        <v>0.7</v>
      </c>
      <c r="J190" s="16">
        <v>2.2999999999999998</v>
      </c>
      <c r="K190" s="16">
        <v>29.5</v>
      </c>
      <c r="L190" s="16">
        <v>0.9</v>
      </c>
      <c r="M190" s="16">
        <v>1.1000000000000001</v>
      </c>
      <c r="N190" s="16">
        <v>79.5</v>
      </c>
      <c r="O190" s="16">
        <v>0.5</v>
      </c>
      <c r="P190" s="16">
        <v>1.5</v>
      </c>
      <c r="Q190" s="16">
        <v>2</v>
      </c>
      <c r="R190" s="16">
        <v>1.7</v>
      </c>
      <c r="S190" s="16">
        <v>0.3</v>
      </c>
      <c r="T190" s="16">
        <v>0.2</v>
      </c>
      <c r="U190" s="16">
        <v>1.2</v>
      </c>
      <c r="V190" s="16">
        <v>5.8</v>
      </c>
    </row>
    <row r="191" spans="1:22" x14ac:dyDescent="0.3">
      <c r="A191" s="27">
        <v>190</v>
      </c>
      <c r="B191" s="13" t="s">
        <v>133</v>
      </c>
      <c r="C191" s="15">
        <v>82</v>
      </c>
      <c r="D191" s="16">
        <v>23</v>
      </c>
      <c r="E191" s="16">
        <v>10.6</v>
      </c>
      <c r="F191" s="16">
        <v>4</v>
      </c>
      <c r="G191" s="16">
        <v>9.4</v>
      </c>
      <c r="H191" s="16">
        <v>42.6</v>
      </c>
      <c r="I191" s="16">
        <v>1.8</v>
      </c>
      <c r="J191" s="16">
        <v>4.5999999999999996</v>
      </c>
      <c r="K191" s="16">
        <v>39.1</v>
      </c>
      <c r="L191" s="16">
        <v>0.8</v>
      </c>
      <c r="M191" s="16">
        <v>0.9</v>
      </c>
      <c r="N191" s="16">
        <v>84.2</v>
      </c>
      <c r="O191" s="16">
        <v>0.4</v>
      </c>
      <c r="P191" s="16">
        <v>2.9</v>
      </c>
      <c r="Q191" s="16">
        <v>3.3</v>
      </c>
      <c r="R191" s="16">
        <v>1.5</v>
      </c>
      <c r="S191" s="16">
        <v>0.5</v>
      </c>
      <c r="T191" s="16">
        <v>0.1</v>
      </c>
      <c r="U191" s="16">
        <v>1.2</v>
      </c>
      <c r="V191" s="16">
        <v>9.1</v>
      </c>
    </row>
    <row r="192" spans="1:22" x14ac:dyDescent="0.3">
      <c r="A192" s="26">
        <v>191</v>
      </c>
      <c r="B192" s="13" t="s">
        <v>171</v>
      </c>
      <c r="C192" s="15">
        <v>65</v>
      </c>
      <c r="D192" s="16">
        <v>25.5</v>
      </c>
      <c r="E192" s="16">
        <v>9</v>
      </c>
      <c r="F192" s="16">
        <v>3.6</v>
      </c>
      <c r="G192" s="16">
        <v>8.5</v>
      </c>
      <c r="H192" s="16">
        <v>42.6</v>
      </c>
      <c r="I192" s="16">
        <v>0.5</v>
      </c>
      <c r="J192" s="16">
        <v>1.8</v>
      </c>
      <c r="K192" s="16">
        <v>26.3</v>
      </c>
      <c r="L192" s="16">
        <v>1.3</v>
      </c>
      <c r="M192" s="16">
        <v>1.6</v>
      </c>
      <c r="N192" s="16">
        <v>82.5</v>
      </c>
      <c r="O192" s="16">
        <v>0.6</v>
      </c>
      <c r="P192" s="16">
        <v>3.2</v>
      </c>
      <c r="Q192" s="16">
        <v>3.8</v>
      </c>
      <c r="R192" s="16">
        <v>3.2</v>
      </c>
      <c r="S192" s="16">
        <v>0.8</v>
      </c>
      <c r="T192" s="16">
        <v>0.4</v>
      </c>
      <c r="U192" s="16">
        <v>1.5</v>
      </c>
      <c r="V192" s="16">
        <v>10.5</v>
      </c>
    </row>
    <row r="193" spans="1:22" x14ac:dyDescent="0.3">
      <c r="A193" s="27">
        <v>192</v>
      </c>
      <c r="B193" s="13" t="s">
        <v>21</v>
      </c>
      <c r="C193" s="15">
        <v>81</v>
      </c>
      <c r="D193" s="16">
        <v>34.6</v>
      </c>
      <c r="E193" s="16">
        <v>31.6</v>
      </c>
      <c r="F193" s="16">
        <v>10.199999999999999</v>
      </c>
      <c r="G193" s="16">
        <v>24</v>
      </c>
      <c r="H193" s="16">
        <v>42.5</v>
      </c>
      <c r="I193" s="16">
        <v>2.5</v>
      </c>
      <c r="J193" s="16">
        <v>7.2</v>
      </c>
      <c r="K193" s="16">
        <v>34.299999999999997</v>
      </c>
      <c r="L193" s="16">
        <v>8.8000000000000007</v>
      </c>
      <c r="M193" s="16">
        <v>10.4</v>
      </c>
      <c r="N193" s="16">
        <v>84.5</v>
      </c>
      <c r="O193" s="16">
        <v>1.7</v>
      </c>
      <c r="P193" s="16">
        <v>9</v>
      </c>
      <c r="Q193" s="16">
        <v>10.7</v>
      </c>
      <c r="R193" s="16">
        <v>10.4</v>
      </c>
      <c r="S193" s="16">
        <v>1.6</v>
      </c>
      <c r="T193" s="16">
        <v>0.4</v>
      </c>
      <c r="U193" s="16">
        <v>5.4</v>
      </c>
      <c r="V193" s="16">
        <v>33.799999999999997</v>
      </c>
    </row>
    <row r="194" spans="1:22" x14ac:dyDescent="0.3">
      <c r="A194" s="26">
        <v>193</v>
      </c>
      <c r="B194" s="13" t="s">
        <v>252</v>
      </c>
      <c r="C194" s="15">
        <v>63</v>
      </c>
      <c r="D194" s="16">
        <v>16.3</v>
      </c>
      <c r="E194" s="16">
        <v>5.9</v>
      </c>
      <c r="F194" s="16">
        <v>2</v>
      </c>
      <c r="G194" s="16">
        <v>4.8</v>
      </c>
      <c r="H194" s="16">
        <v>42.5</v>
      </c>
      <c r="I194" s="16">
        <v>0.8</v>
      </c>
      <c r="J194" s="16">
        <v>2.1</v>
      </c>
      <c r="K194" s="16">
        <v>36.6</v>
      </c>
      <c r="L194" s="16">
        <v>1</v>
      </c>
      <c r="M194" s="16">
        <v>1.2</v>
      </c>
      <c r="N194" s="16">
        <v>89</v>
      </c>
      <c r="O194" s="16">
        <v>0.3</v>
      </c>
      <c r="P194" s="16">
        <v>1.5</v>
      </c>
      <c r="Q194" s="16">
        <v>1.8</v>
      </c>
      <c r="R194" s="16">
        <v>1.9</v>
      </c>
      <c r="S194" s="16">
        <v>0.8</v>
      </c>
      <c r="T194" s="16">
        <v>0.1</v>
      </c>
      <c r="U194" s="16">
        <v>0.7</v>
      </c>
      <c r="V194" s="16">
        <v>6.9</v>
      </c>
    </row>
    <row r="195" spans="1:22" x14ac:dyDescent="0.3">
      <c r="A195" s="27">
        <v>194</v>
      </c>
      <c r="B195" s="13" t="s">
        <v>194</v>
      </c>
      <c r="C195" s="15">
        <v>65</v>
      </c>
      <c r="D195" s="16">
        <v>26.6</v>
      </c>
      <c r="E195" s="16">
        <v>7.8</v>
      </c>
      <c r="F195" s="16">
        <v>2.8</v>
      </c>
      <c r="G195" s="16">
        <v>6.6</v>
      </c>
      <c r="H195" s="16">
        <v>42.4</v>
      </c>
      <c r="I195" s="16">
        <v>1.3</v>
      </c>
      <c r="J195" s="16">
        <v>3.4</v>
      </c>
      <c r="K195" s="16">
        <v>37.299999999999997</v>
      </c>
      <c r="L195" s="16">
        <v>0.9</v>
      </c>
      <c r="M195" s="16">
        <v>1.1000000000000001</v>
      </c>
      <c r="N195" s="16">
        <v>78.400000000000006</v>
      </c>
      <c r="O195" s="16">
        <v>0.5</v>
      </c>
      <c r="P195" s="16">
        <v>2.2999999999999998</v>
      </c>
      <c r="Q195" s="16">
        <v>2.8</v>
      </c>
      <c r="R195" s="16">
        <v>2.6</v>
      </c>
      <c r="S195" s="16">
        <v>1.3</v>
      </c>
      <c r="T195" s="16">
        <v>0.4</v>
      </c>
      <c r="U195" s="16">
        <v>1.2</v>
      </c>
      <c r="V195" s="16">
        <v>9.6</v>
      </c>
    </row>
    <row r="196" spans="1:22" x14ac:dyDescent="0.3">
      <c r="A196" s="26">
        <v>195</v>
      </c>
      <c r="B196" s="13" t="s">
        <v>210</v>
      </c>
      <c r="C196" s="15">
        <v>75</v>
      </c>
      <c r="D196" s="16">
        <v>16.399999999999999</v>
      </c>
      <c r="E196" s="16">
        <v>7.1</v>
      </c>
      <c r="F196" s="16">
        <v>2.5</v>
      </c>
      <c r="G196" s="16">
        <v>5.9</v>
      </c>
      <c r="H196" s="16">
        <v>42.4</v>
      </c>
      <c r="I196" s="16">
        <v>0.8</v>
      </c>
      <c r="J196" s="16">
        <v>2.6</v>
      </c>
      <c r="K196" s="16">
        <v>29.9</v>
      </c>
      <c r="L196" s="16">
        <v>1.4</v>
      </c>
      <c r="M196" s="16">
        <v>1.7</v>
      </c>
      <c r="N196" s="16">
        <v>79.099999999999994</v>
      </c>
      <c r="O196" s="16">
        <v>0.9</v>
      </c>
      <c r="P196" s="16">
        <v>2.2999999999999998</v>
      </c>
      <c r="Q196" s="16">
        <v>3.3</v>
      </c>
      <c r="R196" s="16">
        <v>0.9</v>
      </c>
      <c r="S196" s="16">
        <v>0.6</v>
      </c>
      <c r="T196" s="16">
        <v>0.3</v>
      </c>
      <c r="U196" s="16">
        <v>0.9</v>
      </c>
      <c r="V196" s="16">
        <v>7.5</v>
      </c>
    </row>
    <row r="197" spans="1:22" x14ac:dyDescent="0.3">
      <c r="A197" s="27">
        <v>196</v>
      </c>
      <c r="B197" s="13" t="s">
        <v>241</v>
      </c>
      <c r="C197" s="15">
        <v>65</v>
      </c>
      <c r="D197" s="16">
        <v>18.3</v>
      </c>
      <c r="E197" s="16">
        <v>6.2</v>
      </c>
      <c r="F197" s="16">
        <v>2.2999999999999998</v>
      </c>
      <c r="G197" s="16">
        <v>5.5</v>
      </c>
      <c r="H197" s="16">
        <v>42.4</v>
      </c>
      <c r="I197" s="16">
        <v>0.9</v>
      </c>
      <c r="J197" s="16">
        <v>2.7</v>
      </c>
      <c r="K197" s="16">
        <v>31.6</v>
      </c>
      <c r="L197" s="16">
        <v>0.7</v>
      </c>
      <c r="M197" s="16">
        <v>0.9</v>
      </c>
      <c r="N197" s="16">
        <v>73.8</v>
      </c>
      <c r="O197" s="16">
        <v>0.9</v>
      </c>
      <c r="P197" s="16">
        <v>2.9</v>
      </c>
      <c r="Q197" s="16">
        <v>3.8</v>
      </c>
      <c r="R197" s="16">
        <v>1.2</v>
      </c>
      <c r="S197" s="16">
        <v>0.6</v>
      </c>
      <c r="T197" s="16">
        <v>0.3</v>
      </c>
      <c r="U197" s="16">
        <v>0.9</v>
      </c>
      <c r="V197" s="16">
        <v>7.8</v>
      </c>
    </row>
    <row r="198" spans="1:22" x14ac:dyDescent="0.3">
      <c r="A198" s="26">
        <v>197</v>
      </c>
      <c r="B198" s="13" t="s">
        <v>45</v>
      </c>
      <c r="C198" s="15">
        <v>78</v>
      </c>
      <c r="D198" s="16">
        <v>35</v>
      </c>
      <c r="E198" s="16">
        <v>22.1</v>
      </c>
      <c r="F198" s="16">
        <v>7.8</v>
      </c>
      <c r="G198" s="16">
        <v>18.3</v>
      </c>
      <c r="H198" s="16">
        <v>42.3</v>
      </c>
      <c r="I198" s="16">
        <v>1.9</v>
      </c>
      <c r="J198" s="16">
        <v>5.2</v>
      </c>
      <c r="K198" s="16">
        <v>36.299999999999997</v>
      </c>
      <c r="L198" s="16">
        <v>4.7</v>
      </c>
      <c r="M198" s="16">
        <v>5.7</v>
      </c>
      <c r="N198" s="16">
        <v>83.2</v>
      </c>
      <c r="O198" s="16">
        <v>0.6</v>
      </c>
      <c r="P198" s="16">
        <v>2.6</v>
      </c>
      <c r="Q198" s="16">
        <v>3.2</v>
      </c>
      <c r="R198" s="16">
        <v>3.4</v>
      </c>
      <c r="S198" s="16">
        <v>0.9</v>
      </c>
      <c r="T198" s="16">
        <v>0.3</v>
      </c>
      <c r="U198" s="16">
        <v>3.1</v>
      </c>
      <c r="V198" s="16">
        <v>15.3</v>
      </c>
    </row>
    <row r="199" spans="1:22" x14ac:dyDescent="0.3">
      <c r="A199" s="27">
        <v>198</v>
      </c>
      <c r="B199" s="13" t="s">
        <v>161</v>
      </c>
      <c r="C199" s="15">
        <v>72</v>
      </c>
      <c r="D199" s="16">
        <v>23.2</v>
      </c>
      <c r="E199" s="16">
        <v>9.1999999999999993</v>
      </c>
      <c r="F199" s="16">
        <v>3.3</v>
      </c>
      <c r="G199" s="16">
        <v>7.7</v>
      </c>
      <c r="H199" s="16">
        <v>42.3</v>
      </c>
      <c r="I199" s="16">
        <v>0.8</v>
      </c>
      <c r="J199" s="16">
        <v>2.4</v>
      </c>
      <c r="K199" s="16">
        <v>35.299999999999997</v>
      </c>
      <c r="L199" s="16">
        <v>1.8</v>
      </c>
      <c r="M199" s="16">
        <v>2.2999999999999998</v>
      </c>
      <c r="N199" s="16">
        <v>80.599999999999994</v>
      </c>
      <c r="O199" s="16">
        <v>0.5</v>
      </c>
      <c r="P199" s="16">
        <v>2.1</v>
      </c>
      <c r="Q199" s="16">
        <v>2.6</v>
      </c>
      <c r="R199" s="16">
        <v>1.6</v>
      </c>
      <c r="S199" s="16">
        <v>0.6</v>
      </c>
      <c r="T199" s="16">
        <v>0.2</v>
      </c>
      <c r="U199" s="16">
        <v>0.9</v>
      </c>
      <c r="V199" s="16">
        <v>8.3000000000000007</v>
      </c>
    </row>
    <row r="200" spans="1:22" x14ac:dyDescent="0.3">
      <c r="A200" s="26">
        <v>199</v>
      </c>
      <c r="B200" s="13" t="s">
        <v>120</v>
      </c>
      <c r="C200" s="15">
        <v>76</v>
      </c>
      <c r="D200" s="16">
        <v>30.2</v>
      </c>
      <c r="E200" s="16">
        <v>11.2</v>
      </c>
      <c r="F200" s="16">
        <v>3.9</v>
      </c>
      <c r="G200" s="16">
        <v>9.3000000000000007</v>
      </c>
      <c r="H200" s="16">
        <v>42.2</v>
      </c>
      <c r="I200" s="16">
        <v>1.6</v>
      </c>
      <c r="J200" s="16">
        <v>4.7</v>
      </c>
      <c r="K200" s="16">
        <v>35</v>
      </c>
      <c r="L200" s="16">
        <v>1.7</v>
      </c>
      <c r="M200" s="16">
        <v>2</v>
      </c>
      <c r="N200" s="16">
        <v>87.3</v>
      </c>
      <c r="O200" s="16">
        <v>1.2</v>
      </c>
      <c r="P200" s="16">
        <v>5.4</v>
      </c>
      <c r="Q200" s="16">
        <v>6.6</v>
      </c>
      <c r="R200" s="16">
        <v>1.4</v>
      </c>
      <c r="S200" s="16">
        <v>0.8</v>
      </c>
      <c r="T200" s="16">
        <v>0.7</v>
      </c>
      <c r="U200" s="16">
        <v>0.8</v>
      </c>
      <c r="V200" s="16">
        <v>14.2</v>
      </c>
    </row>
    <row r="201" spans="1:22" x14ac:dyDescent="0.3">
      <c r="A201" s="27">
        <v>200</v>
      </c>
      <c r="B201" s="13" t="s">
        <v>275</v>
      </c>
      <c r="C201" s="15">
        <v>82</v>
      </c>
      <c r="D201" s="16">
        <v>15.6</v>
      </c>
      <c r="E201" s="16">
        <v>4.5</v>
      </c>
      <c r="F201" s="16">
        <v>1.8</v>
      </c>
      <c r="G201" s="16">
        <v>4.2</v>
      </c>
      <c r="H201" s="16">
        <v>42.2</v>
      </c>
      <c r="I201" s="16">
        <v>0.3</v>
      </c>
      <c r="J201" s="16">
        <v>1.4</v>
      </c>
      <c r="K201" s="16">
        <v>22.9</v>
      </c>
      <c r="L201" s="16">
        <v>0.6</v>
      </c>
      <c r="M201" s="16">
        <v>0.8</v>
      </c>
      <c r="N201" s="16">
        <v>73.5</v>
      </c>
      <c r="O201" s="16">
        <v>0.4</v>
      </c>
      <c r="P201" s="16">
        <v>1.6</v>
      </c>
      <c r="Q201" s="16">
        <v>2</v>
      </c>
      <c r="R201" s="16">
        <v>1.2</v>
      </c>
      <c r="S201" s="16">
        <v>0.7</v>
      </c>
      <c r="T201" s="16">
        <v>0.2</v>
      </c>
      <c r="U201" s="16">
        <v>0.7</v>
      </c>
      <c r="V201" s="16">
        <v>5.4</v>
      </c>
    </row>
    <row r="202" spans="1:22" x14ac:dyDescent="0.3">
      <c r="A202" s="26">
        <v>201</v>
      </c>
      <c r="B202" s="13" t="s">
        <v>204</v>
      </c>
      <c r="C202" s="15">
        <v>61</v>
      </c>
      <c r="D202" s="16">
        <v>18.399999999999999</v>
      </c>
      <c r="E202" s="16">
        <v>7.3</v>
      </c>
      <c r="F202" s="16">
        <v>3</v>
      </c>
      <c r="G202" s="16">
        <v>7.2</v>
      </c>
      <c r="H202" s="16">
        <v>42.1</v>
      </c>
      <c r="I202" s="16">
        <v>0.3</v>
      </c>
      <c r="J202" s="16">
        <v>1.3</v>
      </c>
      <c r="K202" s="16">
        <v>26.6</v>
      </c>
      <c r="L202" s="16">
        <v>0.9</v>
      </c>
      <c r="M202" s="16">
        <v>1.2</v>
      </c>
      <c r="N202" s="16">
        <v>77.5</v>
      </c>
      <c r="O202" s="16">
        <v>0.3</v>
      </c>
      <c r="P202" s="16">
        <v>1.2</v>
      </c>
      <c r="Q202" s="16">
        <v>1.6</v>
      </c>
      <c r="R202" s="16">
        <v>3.7</v>
      </c>
      <c r="S202" s="16">
        <v>0.8</v>
      </c>
      <c r="T202" s="16">
        <v>0.1</v>
      </c>
      <c r="U202" s="16">
        <v>1.3</v>
      </c>
      <c r="V202" s="16">
        <v>7.7</v>
      </c>
    </row>
    <row r="203" spans="1:22" x14ac:dyDescent="0.3">
      <c r="A203" s="27">
        <v>202</v>
      </c>
      <c r="B203" s="13" t="s">
        <v>235</v>
      </c>
      <c r="C203" s="15">
        <v>79</v>
      </c>
      <c r="D203" s="16">
        <v>20.3</v>
      </c>
      <c r="E203" s="16">
        <v>6.3</v>
      </c>
      <c r="F203" s="16">
        <v>2.4</v>
      </c>
      <c r="G203" s="16">
        <v>5.6</v>
      </c>
      <c r="H203" s="16">
        <v>42.1</v>
      </c>
      <c r="I203" s="16">
        <v>0.7</v>
      </c>
      <c r="J203" s="16">
        <v>2.4</v>
      </c>
      <c r="K203" s="16">
        <v>28.7</v>
      </c>
      <c r="L203" s="16">
        <v>0.9</v>
      </c>
      <c r="M203" s="16">
        <v>1.3</v>
      </c>
      <c r="N203" s="16">
        <v>75.8</v>
      </c>
      <c r="O203" s="16">
        <v>0.8</v>
      </c>
      <c r="P203" s="16">
        <v>2.5</v>
      </c>
      <c r="Q203" s="16">
        <v>3.3</v>
      </c>
      <c r="R203" s="16">
        <v>0.6</v>
      </c>
      <c r="S203" s="16">
        <v>0.7</v>
      </c>
      <c r="T203" s="16">
        <v>0.2</v>
      </c>
      <c r="U203" s="16">
        <v>0.6</v>
      </c>
      <c r="V203" s="16">
        <v>7</v>
      </c>
    </row>
    <row r="204" spans="1:22" x14ac:dyDescent="0.3">
      <c r="A204" s="26">
        <v>203</v>
      </c>
      <c r="B204" s="13" t="s">
        <v>154</v>
      </c>
      <c r="C204" s="15">
        <v>67</v>
      </c>
      <c r="D204" s="16">
        <v>30.7</v>
      </c>
      <c r="E204" s="16">
        <v>9.5</v>
      </c>
      <c r="F204" s="16">
        <v>3.4</v>
      </c>
      <c r="G204" s="16">
        <v>8.1</v>
      </c>
      <c r="H204" s="16">
        <v>42</v>
      </c>
      <c r="I204" s="16">
        <v>1.6</v>
      </c>
      <c r="J204" s="16">
        <v>4.3</v>
      </c>
      <c r="K204" s="16">
        <v>38.200000000000003</v>
      </c>
      <c r="L204" s="16">
        <v>1.1000000000000001</v>
      </c>
      <c r="M204" s="16">
        <v>1.4</v>
      </c>
      <c r="N204" s="16">
        <v>76.8</v>
      </c>
      <c r="O204" s="16">
        <v>1.4</v>
      </c>
      <c r="P204" s="16">
        <v>4.4000000000000004</v>
      </c>
      <c r="Q204" s="16">
        <v>5.9</v>
      </c>
      <c r="R204" s="16">
        <v>4.2</v>
      </c>
      <c r="S204" s="16">
        <v>1.5</v>
      </c>
      <c r="T204" s="16">
        <v>0.4</v>
      </c>
      <c r="U204" s="16">
        <v>1.5</v>
      </c>
      <c r="V204" s="16">
        <v>14.9</v>
      </c>
    </row>
    <row r="205" spans="1:22" x14ac:dyDescent="0.3">
      <c r="A205" s="27">
        <v>204</v>
      </c>
      <c r="B205" s="13" t="s">
        <v>243</v>
      </c>
      <c r="C205" s="15">
        <v>78</v>
      </c>
      <c r="D205" s="16">
        <v>17.8</v>
      </c>
      <c r="E205" s="16">
        <v>6.2</v>
      </c>
      <c r="F205" s="16">
        <v>2.2999999999999998</v>
      </c>
      <c r="G205" s="16">
        <v>5.4</v>
      </c>
      <c r="H205" s="16">
        <v>42</v>
      </c>
      <c r="I205" s="16">
        <v>0.4</v>
      </c>
      <c r="J205" s="16">
        <v>1.3</v>
      </c>
      <c r="K205" s="16">
        <v>29.4</v>
      </c>
      <c r="L205" s="16">
        <v>1.3</v>
      </c>
      <c r="M205" s="16">
        <v>1.7</v>
      </c>
      <c r="N205" s="16">
        <v>75</v>
      </c>
      <c r="O205" s="16">
        <v>0.3</v>
      </c>
      <c r="P205" s="16">
        <v>1.8</v>
      </c>
      <c r="Q205" s="16">
        <v>2.1</v>
      </c>
      <c r="R205" s="16">
        <v>1.6</v>
      </c>
      <c r="S205" s="16">
        <v>0.6</v>
      </c>
      <c r="T205" s="16">
        <v>0.3</v>
      </c>
      <c r="U205" s="16">
        <v>1</v>
      </c>
      <c r="V205" s="16">
        <v>6.3</v>
      </c>
    </row>
    <row r="206" spans="1:22" x14ac:dyDescent="0.3">
      <c r="A206" s="26">
        <v>205</v>
      </c>
      <c r="B206" s="13" t="s">
        <v>86</v>
      </c>
      <c r="C206" s="15">
        <v>79</v>
      </c>
      <c r="D206" s="16">
        <v>32.799999999999997</v>
      </c>
      <c r="E206" s="16">
        <v>14</v>
      </c>
      <c r="F206" s="16">
        <v>5.3</v>
      </c>
      <c r="G206" s="16">
        <v>12.7</v>
      </c>
      <c r="H206" s="16">
        <v>41.8</v>
      </c>
      <c r="I206" s="16">
        <v>1.5</v>
      </c>
      <c r="J206" s="16">
        <v>4.5</v>
      </c>
      <c r="K206" s="16">
        <v>33.1</v>
      </c>
      <c r="L206" s="16">
        <v>1.8</v>
      </c>
      <c r="M206" s="16">
        <v>2.2999999999999998</v>
      </c>
      <c r="N206" s="16">
        <v>78.400000000000006</v>
      </c>
      <c r="O206" s="16">
        <v>1</v>
      </c>
      <c r="P206" s="16">
        <v>3.7</v>
      </c>
      <c r="Q206" s="16">
        <v>4.5999999999999996</v>
      </c>
      <c r="R206" s="16">
        <v>2</v>
      </c>
      <c r="S206" s="16">
        <v>0.7</v>
      </c>
      <c r="T206" s="16">
        <v>0.3</v>
      </c>
      <c r="U206" s="16">
        <v>1.1000000000000001</v>
      </c>
      <c r="V206" s="16">
        <v>12.6</v>
      </c>
    </row>
    <row r="207" spans="1:22" x14ac:dyDescent="0.3">
      <c r="A207" s="27">
        <v>206</v>
      </c>
      <c r="B207" s="13" t="s">
        <v>94</v>
      </c>
      <c r="C207" s="15">
        <v>72</v>
      </c>
      <c r="D207" s="16">
        <v>29.4</v>
      </c>
      <c r="E207" s="16">
        <v>13.6</v>
      </c>
      <c r="F207" s="16">
        <v>4.5</v>
      </c>
      <c r="G207" s="16">
        <v>10.7</v>
      </c>
      <c r="H207" s="16">
        <v>41.8</v>
      </c>
      <c r="I207" s="16">
        <v>2.8</v>
      </c>
      <c r="J207" s="16">
        <v>7</v>
      </c>
      <c r="K207" s="16">
        <v>40.299999999999997</v>
      </c>
      <c r="L207" s="16">
        <v>1.8</v>
      </c>
      <c r="M207" s="16">
        <v>2.1</v>
      </c>
      <c r="N207" s="16">
        <v>86</v>
      </c>
      <c r="O207" s="16">
        <v>1.6</v>
      </c>
      <c r="P207" s="16">
        <v>3</v>
      </c>
      <c r="Q207" s="16">
        <v>4.5999999999999996</v>
      </c>
      <c r="R207" s="16">
        <v>0.9</v>
      </c>
      <c r="S207" s="16">
        <v>0.4</v>
      </c>
      <c r="T207" s="16">
        <v>0.2</v>
      </c>
      <c r="U207" s="16">
        <v>0.8</v>
      </c>
      <c r="V207" s="16">
        <v>12.4</v>
      </c>
    </row>
    <row r="208" spans="1:22" x14ac:dyDescent="0.3">
      <c r="A208" s="26">
        <v>207</v>
      </c>
      <c r="B208" s="13" t="s">
        <v>141</v>
      </c>
      <c r="C208" s="15">
        <v>76</v>
      </c>
      <c r="D208" s="16">
        <v>32.5</v>
      </c>
      <c r="E208" s="16">
        <v>10.199999999999999</v>
      </c>
      <c r="F208" s="16">
        <v>3.6</v>
      </c>
      <c r="G208" s="16">
        <v>8.6</v>
      </c>
      <c r="H208" s="16">
        <v>41.8</v>
      </c>
      <c r="I208" s="16">
        <v>1.1000000000000001</v>
      </c>
      <c r="J208" s="16">
        <v>3.5</v>
      </c>
      <c r="K208" s="16">
        <v>30.8</v>
      </c>
      <c r="L208" s="16">
        <v>2</v>
      </c>
      <c r="M208" s="16">
        <v>2.8</v>
      </c>
      <c r="N208" s="16">
        <v>70.900000000000006</v>
      </c>
      <c r="O208" s="16">
        <v>1.3</v>
      </c>
      <c r="P208" s="16">
        <v>6.6</v>
      </c>
      <c r="Q208" s="16">
        <v>7.9</v>
      </c>
      <c r="R208" s="16">
        <v>7</v>
      </c>
      <c r="S208" s="16">
        <v>2</v>
      </c>
      <c r="T208" s="16">
        <v>1.4</v>
      </c>
      <c r="U208" s="16">
        <v>2.4</v>
      </c>
      <c r="V208" s="16">
        <v>20.3</v>
      </c>
    </row>
    <row r="209" spans="1:22" x14ac:dyDescent="0.3">
      <c r="A209" s="27">
        <v>208</v>
      </c>
      <c r="B209" s="13" t="s">
        <v>135</v>
      </c>
      <c r="C209" s="15">
        <v>62</v>
      </c>
      <c r="D209" s="16">
        <v>24.2</v>
      </c>
      <c r="E209" s="16">
        <v>10.5</v>
      </c>
      <c r="F209" s="16">
        <v>3.7</v>
      </c>
      <c r="G209" s="16">
        <v>9</v>
      </c>
      <c r="H209" s="16">
        <v>41.6</v>
      </c>
      <c r="I209" s="16">
        <v>2.4</v>
      </c>
      <c r="J209" s="16">
        <v>6.4</v>
      </c>
      <c r="K209" s="16">
        <v>37.799999999999997</v>
      </c>
      <c r="L209" s="16">
        <v>0.6</v>
      </c>
      <c r="M209" s="16">
        <v>0.7</v>
      </c>
      <c r="N209" s="16">
        <v>86</v>
      </c>
      <c r="O209" s="16">
        <v>0.3</v>
      </c>
      <c r="P209" s="16">
        <v>1.8</v>
      </c>
      <c r="Q209" s="16">
        <v>2.1</v>
      </c>
      <c r="R209" s="16">
        <v>1.1000000000000001</v>
      </c>
      <c r="S209" s="16">
        <v>0.6</v>
      </c>
      <c r="T209" s="16">
        <v>0.1</v>
      </c>
      <c r="U209" s="16">
        <v>0.5</v>
      </c>
      <c r="V209" s="16">
        <v>8.5</v>
      </c>
    </row>
    <row r="210" spans="1:22" x14ac:dyDescent="0.3">
      <c r="A210" s="26">
        <v>209</v>
      </c>
      <c r="B210" s="13" t="s">
        <v>101</v>
      </c>
      <c r="C210" s="15">
        <v>70</v>
      </c>
      <c r="D210" s="16">
        <v>25.1</v>
      </c>
      <c r="E210" s="16">
        <v>13.1</v>
      </c>
      <c r="F210" s="16">
        <v>4.4000000000000004</v>
      </c>
      <c r="G210" s="16">
        <v>10.5</v>
      </c>
      <c r="H210" s="16">
        <v>41.5</v>
      </c>
      <c r="I210" s="16">
        <v>1.5</v>
      </c>
      <c r="J210" s="16">
        <v>4.4000000000000004</v>
      </c>
      <c r="K210" s="16">
        <v>34.1</v>
      </c>
      <c r="L210" s="16">
        <v>2.9</v>
      </c>
      <c r="M210" s="16">
        <v>3.5</v>
      </c>
      <c r="N210" s="16">
        <v>84.3</v>
      </c>
      <c r="O210" s="16">
        <v>0.3</v>
      </c>
      <c r="P210" s="16">
        <v>3.7</v>
      </c>
      <c r="Q210" s="16">
        <v>4</v>
      </c>
      <c r="R210" s="16">
        <v>2.2000000000000002</v>
      </c>
      <c r="S210" s="16">
        <v>0.6</v>
      </c>
      <c r="T210" s="16">
        <v>0.1</v>
      </c>
      <c r="U210" s="16">
        <v>1.9</v>
      </c>
      <c r="V210" s="16">
        <v>11.5</v>
      </c>
    </row>
    <row r="211" spans="1:22" x14ac:dyDescent="0.3">
      <c r="A211" s="27">
        <v>210</v>
      </c>
      <c r="B211" s="13" t="s">
        <v>284</v>
      </c>
      <c r="C211" s="15">
        <v>60</v>
      </c>
      <c r="D211" s="16">
        <v>12.9</v>
      </c>
      <c r="E211" s="16">
        <v>3.5</v>
      </c>
      <c r="F211" s="16">
        <v>1.3</v>
      </c>
      <c r="G211" s="16">
        <v>3</v>
      </c>
      <c r="H211" s="16">
        <v>41.4</v>
      </c>
      <c r="I211" s="16">
        <v>0.4</v>
      </c>
      <c r="J211" s="16">
        <v>1.2</v>
      </c>
      <c r="K211" s="16">
        <v>35.6</v>
      </c>
      <c r="L211" s="16">
        <v>0.6</v>
      </c>
      <c r="M211" s="16">
        <v>0.7</v>
      </c>
      <c r="N211" s="16">
        <v>76.7</v>
      </c>
      <c r="O211" s="16">
        <v>0.2</v>
      </c>
      <c r="P211" s="16">
        <v>1</v>
      </c>
      <c r="Q211" s="16">
        <v>1.1000000000000001</v>
      </c>
      <c r="R211" s="16">
        <v>2.6</v>
      </c>
      <c r="S211" s="16">
        <v>0.8</v>
      </c>
      <c r="T211" s="16">
        <v>0.1</v>
      </c>
      <c r="U211" s="16">
        <v>0.6</v>
      </c>
      <c r="V211" s="16">
        <v>5.5</v>
      </c>
    </row>
    <row r="212" spans="1:22" x14ac:dyDescent="0.3">
      <c r="A212" s="26">
        <v>211</v>
      </c>
      <c r="B212" s="13" t="s">
        <v>113</v>
      </c>
      <c r="C212" s="15">
        <v>82</v>
      </c>
      <c r="D212" s="16">
        <v>26.3</v>
      </c>
      <c r="E212" s="16">
        <v>12.3</v>
      </c>
      <c r="F212" s="16">
        <v>4.4000000000000004</v>
      </c>
      <c r="G212" s="16">
        <v>10.6</v>
      </c>
      <c r="H212" s="16">
        <v>41.3</v>
      </c>
      <c r="I212" s="16">
        <v>1.4</v>
      </c>
      <c r="J212" s="16">
        <v>3.9</v>
      </c>
      <c r="K212" s="16">
        <v>36</v>
      </c>
      <c r="L212" s="16">
        <v>2.1</v>
      </c>
      <c r="M212" s="16">
        <v>2.5</v>
      </c>
      <c r="N212" s="16">
        <v>85.7</v>
      </c>
      <c r="O212" s="16">
        <v>0.2</v>
      </c>
      <c r="P212" s="16">
        <v>1.4</v>
      </c>
      <c r="Q212" s="16">
        <v>1.6</v>
      </c>
      <c r="R212" s="16">
        <v>2.6</v>
      </c>
      <c r="S212" s="16">
        <v>0.7</v>
      </c>
      <c r="T212" s="16">
        <v>0.2</v>
      </c>
      <c r="U212" s="16">
        <v>1.6</v>
      </c>
      <c r="V212" s="16">
        <v>9.1999999999999993</v>
      </c>
    </row>
    <row r="213" spans="1:22" x14ac:dyDescent="0.3">
      <c r="A213" s="27">
        <v>212</v>
      </c>
      <c r="B213" s="13" t="s">
        <v>131</v>
      </c>
      <c r="C213" s="15">
        <v>70</v>
      </c>
      <c r="D213" s="16">
        <v>24</v>
      </c>
      <c r="E213" s="16">
        <v>10.6</v>
      </c>
      <c r="F213" s="16">
        <v>3.7</v>
      </c>
      <c r="G213" s="16">
        <v>8.9</v>
      </c>
      <c r="H213" s="16">
        <v>41.3</v>
      </c>
      <c r="I213" s="16">
        <v>1.8</v>
      </c>
      <c r="J213" s="16">
        <v>5.4</v>
      </c>
      <c r="K213" s="16">
        <v>34.200000000000003</v>
      </c>
      <c r="L213" s="16">
        <v>1.4</v>
      </c>
      <c r="M213" s="16">
        <v>1.8</v>
      </c>
      <c r="N213" s="16">
        <v>77.3</v>
      </c>
      <c r="O213" s="16">
        <v>0.9</v>
      </c>
      <c r="P213" s="16">
        <v>4.5999999999999996</v>
      </c>
      <c r="Q213" s="16">
        <v>5.5</v>
      </c>
      <c r="R213" s="16">
        <v>1.1000000000000001</v>
      </c>
      <c r="S213" s="16">
        <v>0.8</v>
      </c>
      <c r="T213" s="16">
        <v>0.8</v>
      </c>
      <c r="U213" s="16">
        <v>1.1000000000000001</v>
      </c>
      <c r="V213" s="16">
        <v>11.9</v>
      </c>
    </row>
    <row r="214" spans="1:22" x14ac:dyDescent="0.3">
      <c r="A214" s="26">
        <v>213</v>
      </c>
      <c r="B214" s="13" t="s">
        <v>225</v>
      </c>
      <c r="C214" s="15">
        <v>81</v>
      </c>
      <c r="D214" s="16">
        <v>27.6</v>
      </c>
      <c r="E214" s="16">
        <v>6.7</v>
      </c>
      <c r="F214" s="16">
        <v>2.5</v>
      </c>
      <c r="G214" s="16">
        <v>6</v>
      </c>
      <c r="H214" s="16">
        <v>41.3</v>
      </c>
      <c r="I214" s="16">
        <v>0.9</v>
      </c>
      <c r="J214" s="16">
        <v>2.4</v>
      </c>
      <c r="K214" s="16">
        <v>35.700000000000003</v>
      </c>
      <c r="L214" s="16">
        <v>0.9</v>
      </c>
      <c r="M214" s="16">
        <v>1.1000000000000001</v>
      </c>
      <c r="N214" s="16">
        <v>77.400000000000006</v>
      </c>
      <c r="O214" s="16">
        <v>1.4</v>
      </c>
      <c r="P214" s="16">
        <v>4.4000000000000004</v>
      </c>
      <c r="Q214" s="16">
        <v>5.8</v>
      </c>
      <c r="R214" s="16">
        <v>1.2</v>
      </c>
      <c r="S214" s="16">
        <v>1.4</v>
      </c>
      <c r="T214" s="16">
        <v>0.2</v>
      </c>
      <c r="U214" s="16">
        <v>0.8</v>
      </c>
      <c r="V214" s="16">
        <v>10.8</v>
      </c>
    </row>
    <row r="215" spans="1:22" x14ac:dyDescent="0.3">
      <c r="A215" s="27">
        <v>214</v>
      </c>
      <c r="B215" s="13" t="s">
        <v>234</v>
      </c>
      <c r="C215" s="15">
        <v>78</v>
      </c>
      <c r="D215" s="16">
        <v>25.2</v>
      </c>
      <c r="E215" s="16">
        <v>6.4</v>
      </c>
      <c r="F215" s="16">
        <v>2.4</v>
      </c>
      <c r="G215" s="16">
        <v>5.9</v>
      </c>
      <c r="H215" s="16">
        <v>41.3</v>
      </c>
      <c r="I215" s="16">
        <v>0.9</v>
      </c>
      <c r="J215" s="16">
        <v>2.8</v>
      </c>
      <c r="K215" s="16">
        <v>33.200000000000003</v>
      </c>
      <c r="L215" s="16">
        <v>0.6</v>
      </c>
      <c r="M215" s="16">
        <v>0.9</v>
      </c>
      <c r="N215" s="16">
        <v>62</v>
      </c>
      <c r="O215" s="16">
        <v>1.2</v>
      </c>
      <c r="P215" s="16">
        <v>2.1</v>
      </c>
      <c r="Q215" s="16">
        <v>3.3</v>
      </c>
      <c r="R215" s="16">
        <v>1.6</v>
      </c>
      <c r="S215" s="16">
        <v>0.6</v>
      </c>
      <c r="T215" s="16">
        <v>0.2</v>
      </c>
      <c r="U215" s="16">
        <v>0.7</v>
      </c>
      <c r="V215" s="16">
        <v>7.5</v>
      </c>
    </row>
    <row r="216" spans="1:22" x14ac:dyDescent="0.3">
      <c r="A216" s="26">
        <v>215</v>
      </c>
      <c r="B216" s="13" t="s">
        <v>104</v>
      </c>
      <c r="C216" s="15">
        <v>81</v>
      </c>
      <c r="D216" s="16">
        <v>26.3</v>
      </c>
      <c r="E216" s="16">
        <v>12.8</v>
      </c>
      <c r="F216" s="16">
        <v>4.7</v>
      </c>
      <c r="G216" s="16">
        <v>11.4</v>
      </c>
      <c r="H216" s="16">
        <v>41.1</v>
      </c>
      <c r="I216" s="16">
        <v>1.3</v>
      </c>
      <c r="J216" s="16">
        <v>4.2</v>
      </c>
      <c r="K216" s="16">
        <v>31.1</v>
      </c>
      <c r="L216" s="16">
        <v>2.1</v>
      </c>
      <c r="M216" s="16">
        <v>2.7</v>
      </c>
      <c r="N216" s="16">
        <v>78.2</v>
      </c>
      <c r="O216" s="16">
        <v>1.4</v>
      </c>
      <c r="P216" s="16">
        <v>5</v>
      </c>
      <c r="Q216" s="16">
        <v>6.3</v>
      </c>
      <c r="R216" s="16">
        <v>2.2000000000000002</v>
      </c>
      <c r="S216" s="16">
        <v>0.7</v>
      </c>
      <c r="T216" s="16">
        <v>0.4</v>
      </c>
      <c r="U216" s="16">
        <v>2.2999999999999998</v>
      </c>
      <c r="V216" s="16">
        <v>12.9</v>
      </c>
    </row>
    <row r="217" spans="1:22" x14ac:dyDescent="0.3">
      <c r="A217" s="27">
        <v>216</v>
      </c>
      <c r="B217" s="13" t="s">
        <v>199</v>
      </c>
      <c r="C217" s="15">
        <v>76</v>
      </c>
      <c r="D217" s="16">
        <v>25.5</v>
      </c>
      <c r="E217" s="16">
        <v>7.5</v>
      </c>
      <c r="F217" s="16">
        <v>2.6</v>
      </c>
      <c r="G217" s="16">
        <v>6.4</v>
      </c>
      <c r="H217" s="16">
        <v>41.1</v>
      </c>
      <c r="I217" s="16">
        <v>1.2</v>
      </c>
      <c r="J217" s="16">
        <v>3.4</v>
      </c>
      <c r="K217" s="16">
        <v>36</v>
      </c>
      <c r="L217" s="16">
        <v>0.9</v>
      </c>
      <c r="M217" s="16">
        <v>1.2</v>
      </c>
      <c r="N217" s="16">
        <v>78.900000000000006</v>
      </c>
      <c r="O217" s="16">
        <v>0.5</v>
      </c>
      <c r="P217" s="16">
        <v>2.4</v>
      </c>
      <c r="Q217" s="16">
        <v>2.9</v>
      </c>
      <c r="R217" s="16">
        <v>1.4</v>
      </c>
      <c r="S217" s="16">
        <v>0.8</v>
      </c>
      <c r="T217" s="16">
        <v>0.4</v>
      </c>
      <c r="U217" s="16">
        <v>1</v>
      </c>
      <c r="V217" s="16">
        <v>7.9</v>
      </c>
    </row>
    <row r="218" spans="1:22" x14ac:dyDescent="0.3">
      <c r="A218" s="26">
        <v>217</v>
      </c>
      <c r="B218" s="13" t="s">
        <v>117</v>
      </c>
      <c r="C218" s="15">
        <v>80</v>
      </c>
      <c r="D218" s="16">
        <v>34.700000000000003</v>
      </c>
      <c r="E218" s="16">
        <v>11.7</v>
      </c>
      <c r="F218" s="16">
        <v>4.0999999999999996</v>
      </c>
      <c r="G218" s="16">
        <v>10</v>
      </c>
      <c r="H218" s="16">
        <v>40.9</v>
      </c>
      <c r="I218" s="16">
        <v>2.4</v>
      </c>
      <c r="J218" s="16">
        <v>6.9</v>
      </c>
      <c r="K218" s="16">
        <v>34.4</v>
      </c>
      <c r="L218" s="16">
        <v>1.2</v>
      </c>
      <c r="M218" s="16">
        <v>1.6</v>
      </c>
      <c r="N218" s="16">
        <v>73.8</v>
      </c>
      <c r="O218" s="16">
        <v>0.7</v>
      </c>
      <c r="P218" s="16">
        <v>5.0999999999999996</v>
      </c>
      <c r="Q218" s="16">
        <v>5.7</v>
      </c>
      <c r="R218" s="16">
        <v>2.2000000000000002</v>
      </c>
      <c r="S218" s="16">
        <v>1.8</v>
      </c>
      <c r="T218" s="16">
        <v>0.3</v>
      </c>
      <c r="U218" s="16">
        <v>0.9</v>
      </c>
      <c r="V218" s="16">
        <v>14.5</v>
      </c>
    </row>
    <row r="219" spans="1:22" x14ac:dyDescent="0.3">
      <c r="A219" s="27">
        <v>218</v>
      </c>
      <c r="B219" s="13" t="s">
        <v>124</v>
      </c>
      <c r="C219" s="15">
        <v>73</v>
      </c>
      <c r="D219" s="16">
        <v>26.9</v>
      </c>
      <c r="E219" s="16">
        <v>11</v>
      </c>
      <c r="F219" s="16">
        <v>4</v>
      </c>
      <c r="G219" s="16">
        <v>9.9</v>
      </c>
      <c r="H219" s="16">
        <v>40.9</v>
      </c>
      <c r="I219" s="16">
        <v>1.3</v>
      </c>
      <c r="J219" s="16">
        <v>3.6</v>
      </c>
      <c r="K219" s="16">
        <v>34.6</v>
      </c>
      <c r="L219" s="16">
        <v>1.6</v>
      </c>
      <c r="M219" s="16">
        <v>2.2999999999999998</v>
      </c>
      <c r="N219" s="16">
        <v>70.8</v>
      </c>
      <c r="O219" s="16">
        <v>0.6</v>
      </c>
      <c r="P219" s="16">
        <v>2.5</v>
      </c>
      <c r="Q219" s="16">
        <v>3.2</v>
      </c>
      <c r="R219" s="16">
        <v>2.4</v>
      </c>
      <c r="S219" s="16">
        <v>1.3</v>
      </c>
      <c r="T219" s="16">
        <v>0.7</v>
      </c>
      <c r="U219" s="16">
        <v>1.7</v>
      </c>
      <c r="V219" s="16">
        <v>10.3</v>
      </c>
    </row>
    <row r="220" spans="1:22" x14ac:dyDescent="0.3">
      <c r="A220" s="26">
        <v>219</v>
      </c>
      <c r="B220" s="13" t="s">
        <v>110</v>
      </c>
      <c r="C220" s="15">
        <v>59</v>
      </c>
      <c r="D220" s="16">
        <v>27</v>
      </c>
      <c r="E220" s="16">
        <v>12.7</v>
      </c>
      <c r="F220" s="16">
        <v>4.5999999999999996</v>
      </c>
      <c r="G220" s="16">
        <v>11.3</v>
      </c>
      <c r="H220" s="16">
        <v>40.799999999999997</v>
      </c>
      <c r="I220" s="16">
        <v>1.9</v>
      </c>
      <c r="J220" s="16">
        <v>5.2</v>
      </c>
      <c r="K220" s="16">
        <v>37.1</v>
      </c>
      <c r="L220" s="16">
        <v>1.5</v>
      </c>
      <c r="M220" s="16">
        <v>1.9</v>
      </c>
      <c r="N220" s="16">
        <v>78.3</v>
      </c>
      <c r="O220" s="16">
        <v>0.3</v>
      </c>
      <c r="P220" s="16">
        <v>3.2</v>
      </c>
      <c r="Q220" s="16">
        <v>3.4</v>
      </c>
      <c r="R220" s="16">
        <v>1.6</v>
      </c>
      <c r="S220" s="16">
        <v>0.6</v>
      </c>
      <c r="T220" s="16">
        <v>0.2</v>
      </c>
      <c r="U220" s="16">
        <v>1.1000000000000001</v>
      </c>
      <c r="V220" s="16">
        <v>10.4</v>
      </c>
    </row>
    <row r="221" spans="1:22" x14ac:dyDescent="0.3">
      <c r="A221" s="27">
        <v>220</v>
      </c>
      <c r="B221" s="13" t="s">
        <v>192</v>
      </c>
      <c r="C221" s="15">
        <v>69</v>
      </c>
      <c r="D221" s="16">
        <v>26.7</v>
      </c>
      <c r="E221" s="16">
        <v>7.8</v>
      </c>
      <c r="F221" s="16">
        <v>3.3</v>
      </c>
      <c r="G221" s="16">
        <v>8.1</v>
      </c>
      <c r="H221" s="16">
        <v>40.799999999999997</v>
      </c>
      <c r="I221" s="16">
        <v>0.7</v>
      </c>
      <c r="J221" s="16">
        <v>1.9</v>
      </c>
      <c r="K221" s="16">
        <v>37.6</v>
      </c>
      <c r="L221" s="16">
        <v>0.4</v>
      </c>
      <c r="M221" s="16">
        <v>0.7</v>
      </c>
      <c r="N221" s="16">
        <v>60</v>
      </c>
      <c r="O221" s="16">
        <v>1.1000000000000001</v>
      </c>
      <c r="P221" s="16">
        <v>4.0999999999999996</v>
      </c>
      <c r="Q221" s="16">
        <v>5.0999999999999996</v>
      </c>
      <c r="R221" s="16">
        <v>6.7</v>
      </c>
      <c r="S221" s="16">
        <v>1.4</v>
      </c>
      <c r="T221" s="16">
        <v>0.2</v>
      </c>
      <c r="U221" s="16">
        <v>2.5</v>
      </c>
      <c r="V221" s="16">
        <v>13.7</v>
      </c>
    </row>
    <row r="222" spans="1:22" x14ac:dyDescent="0.3">
      <c r="A222" s="26">
        <v>221</v>
      </c>
      <c r="B222" s="13" t="s">
        <v>67</v>
      </c>
      <c r="C222" s="15">
        <v>75</v>
      </c>
      <c r="D222" s="16">
        <v>31</v>
      </c>
      <c r="E222" s="16">
        <v>16.2</v>
      </c>
      <c r="F222" s="16">
        <v>5.5</v>
      </c>
      <c r="G222" s="16">
        <v>13.5</v>
      </c>
      <c r="H222" s="16">
        <v>40.6</v>
      </c>
      <c r="I222" s="16">
        <v>3.3</v>
      </c>
      <c r="J222" s="16">
        <v>8.8000000000000007</v>
      </c>
      <c r="K222" s="16">
        <v>37.200000000000003</v>
      </c>
      <c r="L222" s="16">
        <v>2</v>
      </c>
      <c r="M222" s="16">
        <v>2.2999999999999998</v>
      </c>
      <c r="N222" s="16">
        <v>84</v>
      </c>
      <c r="O222" s="16">
        <v>0.4</v>
      </c>
      <c r="P222" s="16">
        <v>2.2999999999999998</v>
      </c>
      <c r="Q222" s="16">
        <v>2.7</v>
      </c>
      <c r="R222" s="16">
        <v>2.5</v>
      </c>
      <c r="S222" s="16">
        <v>0.6</v>
      </c>
      <c r="T222" s="16">
        <v>0.6</v>
      </c>
      <c r="U222" s="16">
        <v>1.6</v>
      </c>
      <c r="V222" s="16">
        <v>12.6</v>
      </c>
    </row>
    <row r="223" spans="1:22" x14ac:dyDescent="0.3">
      <c r="A223" s="27">
        <v>222</v>
      </c>
      <c r="B223" s="13" t="s">
        <v>71</v>
      </c>
      <c r="C223" s="15">
        <v>63</v>
      </c>
      <c r="D223" s="16">
        <v>28.7</v>
      </c>
      <c r="E223" s="16">
        <v>15.6</v>
      </c>
      <c r="F223" s="16">
        <v>5.6</v>
      </c>
      <c r="G223" s="16">
        <v>13.8</v>
      </c>
      <c r="H223" s="16">
        <v>40.5</v>
      </c>
      <c r="I223" s="16">
        <v>2.1</v>
      </c>
      <c r="J223" s="16">
        <v>6.1</v>
      </c>
      <c r="K223" s="16">
        <v>35.200000000000003</v>
      </c>
      <c r="L223" s="16">
        <v>2.2999999999999998</v>
      </c>
      <c r="M223" s="16">
        <v>3</v>
      </c>
      <c r="N223" s="16">
        <v>78.2</v>
      </c>
      <c r="O223" s="16">
        <v>0.5</v>
      </c>
      <c r="P223" s="16">
        <v>3</v>
      </c>
      <c r="Q223" s="16">
        <v>3.5</v>
      </c>
      <c r="R223" s="16">
        <v>4.8</v>
      </c>
      <c r="S223" s="16">
        <v>1.4</v>
      </c>
      <c r="T223" s="16">
        <v>0.3</v>
      </c>
      <c r="U223" s="16">
        <v>2.8</v>
      </c>
      <c r="V223" s="16">
        <v>13.9</v>
      </c>
    </row>
    <row r="224" spans="1:22" x14ac:dyDescent="0.3">
      <c r="A224" s="26">
        <v>223</v>
      </c>
      <c r="B224" s="13" t="s">
        <v>149</v>
      </c>
      <c r="C224" s="15">
        <v>82</v>
      </c>
      <c r="D224" s="16">
        <v>21.5</v>
      </c>
      <c r="E224" s="16">
        <v>9.9</v>
      </c>
      <c r="F224" s="16">
        <v>3.6</v>
      </c>
      <c r="G224" s="16">
        <v>8.9</v>
      </c>
      <c r="H224" s="16">
        <v>40.4</v>
      </c>
      <c r="I224" s="16">
        <v>1.4</v>
      </c>
      <c r="J224" s="16">
        <v>4.2</v>
      </c>
      <c r="K224" s="16">
        <v>33.4</v>
      </c>
      <c r="L224" s="16">
        <v>1.3</v>
      </c>
      <c r="M224" s="16">
        <v>1.5</v>
      </c>
      <c r="N224" s="16">
        <v>88.3</v>
      </c>
      <c r="O224" s="16">
        <v>0.5</v>
      </c>
      <c r="P224" s="16">
        <v>2.1</v>
      </c>
      <c r="Q224" s="16">
        <v>2.6</v>
      </c>
      <c r="R224" s="16">
        <v>2.1</v>
      </c>
      <c r="S224" s="16">
        <v>0.6</v>
      </c>
      <c r="T224" s="16">
        <v>0.3</v>
      </c>
      <c r="U224" s="16">
        <v>1.4</v>
      </c>
      <c r="V224" s="16">
        <v>8.6</v>
      </c>
    </row>
    <row r="225" spans="1:22" x14ac:dyDescent="0.3">
      <c r="A225" s="27">
        <v>224</v>
      </c>
      <c r="B225" s="13" t="s">
        <v>74</v>
      </c>
      <c r="C225" s="15">
        <v>77</v>
      </c>
      <c r="D225" s="16">
        <v>34</v>
      </c>
      <c r="E225" s="16">
        <v>15.1</v>
      </c>
      <c r="F225" s="16">
        <v>5.0999999999999996</v>
      </c>
      <c r="G225" s="16">
        <v>12.7</v>
      </c>
      <c r="H225" s="16">
        <v>40.299999999999997</v>
      </c>
      <c r="I225" s="16">
        <v>1.8</v>
      </c>
      <c r="J225" s="16">
        <v>5.3</v>
      </c>
      <c r="K225" s="16">
        <v>33.299999999999997</v>
      </c>
      <c r="L225" s="16">
        <v>3.2</v>
      </c>
      <c r="M225" s="16">
        <v>3.7</v>
      </c>
      <c r="N225" s="16">
        <v>85.6</v>
      </c>
      <c r="O225" s="16">
        <v>0.6</v>
      </c>
      <c r="P225" s="16">
        <v>5.6</v>
      </c>
      <c r="Q225" s="16">
        <v>6.2</v>
      </c>
      <c r="R225" s="16">
        <v>5.9</v>
      </c>
      <c r="S225" s="16">
        <v>1.1000000000000001</v>
      </c>
      <c r="T225" s="16">
        <v>0.4</v>
      </c>
      <c r="U225" s="16">
        <v>2.5</v>
      </c>
      <c r="V225" s="16">
        <v>18.2</v>
      </c>
    </row>
    <row r="226" spans="1:22" x14ac:dyDescent="0.3">
      <c r="A226" s="26">
        <v>225</v>
      </c>
      <c r="B226" s="13" t="s">
        <v>206</v>
      </c>
      <c r="C226" s="15">
        <v>65</v>
      </c>
      <c r="D226" s="16">
        <v>23.5</v>
      </c>
      <c r="E226" s="16">
        <v>7.1</v>
      </c>
      <c r="F226" s="16">
        <v>2.5</v>
      </c>
      <c r="G226" s="16">
        <v>6.2</v>
      </c>
      <c r="H226" s="16">
        <v>40.299999999999997</v>
      </c>
      <c r="I226" s="16">
        <v>0.6</v>
      </c>
      <c r="J226" s="16">
        <v>2</v>
      </c>
      <c r="K226" s="16">
        <v>31.3</v>
      </c>
      <c r="L226" s="16">
        <v>1.5</v>
      </c>
      <c r="M226" s="16">
        <v>2</v>
      </c>
      <c r="N226" s="16">
        <v>76</v>
      </c>
      <c r="O226" s="16">
        <v>0.5</v>
      </c>
      <c r="P226" s="16">
        <v>2.1</v>
      </c>
      <c r="Q226" s="16">
        <v>2.7</v>
      </c>
      <c r="R226" s="16">
        <v>5.2</v>
      </c>
      <c r="S226" s="16">
        <v>0.9</v>
      </c>
      <c r="T226" s="16">
        <v>0.1</v>
      </c>
      <c r="U226" s="16">
        <v>1.6</v>
      </c>
      <c r="V226" s="16">
        <v>10.199999999999999</v>
      </c>
    </row>
    <row r="227" spans="1:22" x14ac:dyDescent="0.3">
      <c r="A227" s="27">
        <v>226</v>
      </c>
      <c r="B227" s="13" t="s">
        <v>266</v>
      </c>
      <c r="C227" s="15">
        <v>65</v>
      </c>
      <c r="D227" s="16">
        <v>13.8</v>
      </c>
      <c r="E227" s="16">
        <v>5</v>
      </c>
      <c r="F227" s="16">
        <v>1.9</v>
      </c>
      <c r="G227" s="16">
        <v>4.5999999999999996</v>
      </c>
      <c r="H227" s="16">
        <v>40.299999999999997</v>
      </c>
      <c r="I227" s="16">
        <v>0.7</v>
      </c>
      <c r="J227" s="16">
        <v>2</v>
      </c>
      <c r="K227" s="16">
        <v>37.5</v>
      </c>
      <c r="L227" s="16">
        <v>0.5</v>
      </c>
      <c r="M227" s="16">
        <v>0.6</v>
      </c>
      <c r="N227" s="16">
        <v>80</v>
      </c>
      <c r="O227" s="16">
        <v>0.3</v>
      </c>
      <c r="P227" s="16">
        <v>0.8</v>
      </c>
      <c r="Q227" s="16">
        <v>1.1000000000000001</v>
      </c>
      <c r="R227" s="16">
        <v>1.9</v>
      </c>
      <c r="S227" s="16">
        <v>0.4</v>
      </c>
      <c r="T227" s="16">
        <v>0.1</v>
      </c>
      <c r="U227" s="16">
        <v>1</v>
      </c>
      <c r="V227" s="16">
        <v>4.5999999999999996</v>
      </c>
    </row>
    <row r="228" spans="1:22" x14ac:dyDescent="0.3">
      <c r="A228" s="26">
        <v>227</v>
      </c>
      <c r="B228" s="13" t="s">
        <v>121</v>
      </c>
      <c r="C228" s="15">
        <v>75</v>
      </c>
      <c r="D228" s="16">
        <v>32.9</v>
      </c>
      <c r="E228" s="16">
        <v>11.1</v>
      </c>
      <c r="F228" s="16">
        <v>3.5</v>
      </c>
      <c r="G228" s="16">
        <v>8.6999999999999993</v>
      </c>
      <c r="H228" s="16">
        <v>40.200000000000003</v>
      </c>
      <c r="I228" s="16">
        <v>0.8</v>
      </c>
      <c r="J228" s="16">
        <v>2.6</v>
      </c>
      <c r="K228" s="16">
        <v>30.6</v>
      </c>
      <c r="L228" s="16">
        <v>3.4</v>
      </c>
      <c r="M228" s="16">
        <v>3.8</v>
      </c>
      <c r="N228" s="16">
        <v>89.1</v>
      </c>
      <c r="O228" s="16">
        <v>0.9</v>
      </c>
      <c r="P228" s="16">
        <v>3.2</v>
      </c>
      <c r="Q228" s="16">
        <v>4.0999999999999996</v>
      </c>
      <c r="R228" s="16">
        <v>9.1</v>
      </c>
      <c r="S228" s="16">
        <v>1.7</v>
      </c>
      <c r="T228" s="16">
        <v>0.1</v>
      </c>
      <c r="U228" s="16">
        <v>2.6</v>
      </c>
      <c r="V228" s="16">
        <v>17.899999999999999</v>
      </c>
    </row>
    <row r="229" spans="1:22" x14ac:dyDescent="0.3">
      <c r="A229" s="27">
        <v>228</v>
      </c>
      <c r="B229" s="13" t="s">
        <v>157</v>
      </c>
      <c r="C229" s="15">
        <v>79</v>
      </c>
      <c r="D229" s="16">
        <v>28.8</v>
      </c>
      <c r="E229" s="16">
        <v>9.4</v>
      </c>
      <c r="F229" s="16">
        <v>3.5</v>
      </c>
      <c r="G229" s="16">
        <v>8.6999999999999993</v>
      </c>
      <c r="H229" s="16">
        <v>40.200000000000003</v>
      </c>
      <c r="I229" s="16">
        <v>0.7</v>
      </c>
      <c r="J229" s="16">
        <v>2.4</v>
      </c>
      <c r="K229" s="16">
        <v>29.4</v>
      </c>
      <c r="L229" s="16">
        <v>1.7</v>
      </c>
      <c r="M229" s="16">
        <v>2.7</v>
      </c>
      <c r="N229" s="16">
        <v>62.1</v>
      </c>
      <c r="O229" s="16">
        <v>0.8</v>
      </c>
      <c r="P229" s="16">
        <v>3.2</v>
      </c>
      <c r="Q229" s="16">
        <v>4</v>
      </c>
      <c r="R229" s="16">
        <v>2.1</v>
      </c>
      <c r="S229" s="16">
        <v>0.6</v>
      </c>
      <c r="T229" s="16">
        <v>0.5</v>
      </c>
      <c r="U229" s="16">
        <v>1.5</v>
      </c>
      <c r="V229" s="16">
        <v>8.9</v>
      </c>
    </row>
    <row r="230" spans="1:22" x14ac:dyDescent="0.3">
      <c r="A230" s="26">
        <v>229</v>
      </c>
      <c r="B230" s="13" t="s">
        <v>200</v>
      </c>
      <c r="C230" s="15">
        <v>73</v>
      </c>
      <c r="D230" s="16">
        <v>22.5</v>
      </c>
      <c r="E230" s="16">
        <v>7.4</v>
      </c>
      <c r="F230" s="16">
        <v>2.8</v>
      </c>
      <c r="G230" s="16">
        <v>7</v>
      </c>
      <c r="H230" s="16">
        <v>40.200000000000003</v>
      </c>
      <c r="I230" s="16">
        <v>0.6</v>
      </c>
      <c r="J230" s="16">
        <v>2</v>
      </c>
      <c r="K230" s="16">
        <v>29.5</v>
      </c>
      <c r="L230" s="16">
        <v>1.2</v>
      </c>
      <c r="M230" s="16">
        <v>1.5</v>
      </c>
      <c r="N230" s="16">
        <v>80.5</v>
      </c>
      <c r="O230" s="16">
        <v>0.4</v>
      </c>
      <c r="P230" s="16">
        <v>2.1</v>
      </c>
      <c r="Q230" s="16">
        <v>2.5</v>
      </c>
      <c r="R230" s="16">
        <v>2.6</v>
      </c>
      <c r="S230" s="16">
        <v>0.6</v>
      </c>
      <c r="T230" s="16">
        <v>0.5</v>
      </c>
      <c r="U230" s="16">
        <v>1.9</v>
      </c>
      <c r="V230" s="16">
        <v>7.2</v>
      </c>
    </row>
    <row r="231" spans="1:22" x14ac:dyDescent="0.3">
      <c r="A231" s="27">
        <v>230</v>
      </c>
      <c r="B231" s="13" t="s">
        <v>232</v>
      </c>
      <c r="C231" s="15">
        <v>69</v>
      </c>
      <c r="D231" s="16">
        <v>17.2</v>
      </c>
      <c r="E231" s="16">
        <v>6.4</v>
      </c>
      <c r="F231" s="16">
        <v>2.1</v>
      </c>
      <c r="G231" s="16">
        <v>5.2</v>
      </c>
      <c r="H231" s="16">
        <v>40.200000000000003</v>
      </c>
      <c r="I231" s="16">
        <v>0.7</v>
      </c>
      <c r="J231" s="16">
        <v>2.2999999999999998</v>
      </c>
      <c r="K231" s="16">
        <v>31.1</v>
      </c>
      <c r="L231" s="16">
        <v>1.5</v>
      </c>
      <c r="M231" s="16">
        <v>1.8</v>
      </c>
      <c r="N231" s="16">
        <v>85.4</v>
      </c>
      <c r="O231" s="16">
        <v>0.4</v>
      </c>
      <c r="P231" s="16">
        <v>1.8</v>
      </c>
      <c r="Q231" s="16">
        <v>2.2000000000000002</v>
      </c>
      <c r="R231" s="16">
        <v>1.1000000000000001</v>
      </c>
      <c r="S231" s="16">
        <v>0.5</v>
      </c>
      <c r="T231" s="16">
        <v>0.1</v>
      </c>
      <c r="U231" s="16">
        <v>1.1000000000000001</v>
      </c>
      <c r="V231" s="16">
        <v>5.9</v>
      </c>
    </row>
    <row r="232" spans="1:22" x14ac:dyDescent="0.3">
      <c r="A232" s="26">
        <v>231</v>
      </c>
      <c r="B232" s="13" t="s">
        <v>271</v>
      </c>
      <c r="C232" s="15">
        <v>68</v>
      </c>
      <c r="D232" s="16">
        <v>15.7</v>
      </c>
      <c r="E232" s="16">
        <v>4.8</v>
      </c>
      <c r="F232" s="16">
        <v>1.7</v>
      </c>
      <c r="G232" s="16">
        <v>4.0999999999999996</v>
      </c>
      <c r="H232" s="16">
        <v>40.200000000000003</v>
      </c>
      <c r="I232" s="16">
        <v>1.3</v>
      </c>
      <c r="J232" s="16">
        <v>3.1</v>
      </c>
      <c r="K232" s="16">
        <v>41.4</v>
      </c>
      <c r="L232" s="16">
        <v>0.2</v>
      </c>
      <c r="M232" s="16">
        <v>0.2</v>
      </c>
      <c r="N232" s="16">
        <v>73.3</v>
      </c>
      <c r="O232" s="16">
        <v>0.2</v>
      </c>
      <c r="P232" s="16">
        <v>1.9</v>
      </c>
      <c r="Q232" s="16">
        <v>2.1</v>
      </c>
      <c r="R232" s="16">
        <v>0.5</v>
      </c>
      <c r="S232" s="16">
        <v>0.3</v>
      </c>
      <c r="T232" s="16">
        <v>0.2</v>
      </c>
      <c r="U232" s="16">
        <v>0.4</v>
      </c>
      <c r="V232" s="16">
        <v>4.9000000000000004</v>
      </c>
    </row>
    <row r="233" spans="1:22" x14ac:dyDescent="0.3">
      <c r="A233" s="27">
        <v>232</v>
      </c>
      <c r="B233" s="13" t="s">
        <v>216</v>
      </c>
      <c r="C233" s="15">
        <v>65</v>
      </c>
      <c r="D233" s="16">
        <v>24.6</v>
      </c>
      <c r="E233" s="16">
        <v>6.8</v>
      </c>
      <c r="F233" s="16">
        <v>2.4</v>
      </c>
      <c r="G233" s="16">
        <v>5.9</v>
      </c>
      <c r="H233" s="16">
        <v>40.1</v>
      </c>
      <c r="I233" s="16">
        <v>1.4</v>
      </c>
      <c r="J233" s="16">
        <v>3.9</v>
      </c>
      <c r="K233" s="16">
        <v>37.200000000000003</v>
      </c>
      <c r="L233" s="16">
        <v>0.7</v>
      </c>
      <c r="M233" s="16">
        <v>0.9</v>
      </c>
      <c r="N233" s="16">
        <v>71.7</v>
      </c>
      <c r="O233" s="16">
        <v>1</v>
      </c>
      <c r="P233" s="16">
        <v>3.6</v>
      </c>
      <c r="Q233" s="16">
        <v>4.5</v>
      </c>
      <c r="R233" s="16">
        <v>1.2</v>
      </c>
      <c r="S233" s="16">
        <v>0.6</v>
      </c>
      <c r="T233" s="16">
        <v>0.3</v>
      </c>
      <c r="U233" s="16">
        <v>0.6</v>
      </c>
      <c r="V233" s="16">
        <v>9.1</v>
      </c>
    </row>
    <row r="234" spans="1:22" x14ac:dyDescent="0.3">
      <c r="A234" s="26">
        <v>233</v>
      </c>
      <c r="B234" s="13" t="s">
        <v>174</v>
      </c>
      <c r="C234" s="15">
        <v>72</v>
      </c>
      <c r="D234" s="16">
        <v>26.1</v>
      </c>
      <c r="E234" s="16">
        <v>8.9</v>
      </c>
      <c r="F234" s="16">
        <v>3.1</v>
      </c>
      <c r="G234" s="16">
        <v>7.6</v>
      </c>
      <c r="H234" s="16">
        <v>40</v>
      </c>
      <c r="I234" s="16">
        <v>1.5</v>
      </c>
      <c r="J234" s="16">
        <v>4.4000000000000004</v>
      </c>
      <c r="K234" s="16">
        <v>34.1</v>
      </c>
      <c r="L234" s="16">
        <v>1.2</v>
      </c>
      <c r="M234" s="16">
        <v>1.6</v>
      </c>
      <c r="N234" s="16">
        <v>76.099999999999994</v>
      </c>
      <c r="O234" s="16">
        <v>0.9</v>
      </c>
      <c r="P234" s="16">
        <v>2.9</v>
      </c>
      <c r="Q234" s="16">
        <v>3.8</v>
      </c>
      <c r="R234" s="16">
        <v>1</v>
      </c>
      <c r="S234" s="16">
        <v>1.1000000000000001</v>
      </c>
      <c r="T234" s="16">
        <v>0.4</v>
      </c>
      <c r="U234" s="16">
        <v>0.8</v>
      </c>
      <c r="V234" s="16">
        <v>9.5</v>
      </c>
    </row>
    <row r="235" spans="1:22" x14ac:dyDescent="0.3">
      <c r="A235" s="27">
        <v>234</v>
      </c>
      <c r="B235" s="13" t="s">
        <v>254</v>
      </c>
      <c r="C235" s="15">
        <v>59</v>
      </c>
      <c r="D235" s="16">
        <v>16.600000000000001</v>
      </c>
      <c r="E235" s="16">
        <v>5.7</v>
      </c>
      <c r="F235" s="16">
        <v>1.9</v>
      </c>
      <c r="G235" s="16">
        <v>4.8</v>
      </c>
      <c r="H235" s="16">
        <v>40</v>
      </c>
      <c r="I235" s="16">
        <v>0.6</v>
      </c>
      <c r="J235" s="16">
        <v>1.7</v>
      </c>
      <c r="K235" s="16">
        <v>32.4</v>
      </c>
      <c r="L235" s="16">
        <v>1.3</v>
      </c>
      <c r="M235" s="16">
        <v>1.6</v>
      </c>
      <c r="N235" s="16">
        <v>78.7</v>
      </c>
      <c r="O235" s="16">
        <v>0.4</v>
      </c>
      <c r="P235" s="16">
        <v>2.2000000000000002</v>
      </c>
      <c r="Q235" s="16">
        <v>2.7</v>
      </c>
      <c r="R235" s="16">
        <v>0.9</v>
      </c>
      <c r="S235" s="16">
        <v>0.7</v>
      </c>
      <c r="T235" s="16">
        <v>0.5</v>
      </c>
      <c r="U235" s="16">
        <v>1</v>
      </c>
      <c r="V235" s="16">
        <v>6.2</v>
      </c>
    </row>
    <row r="236" spans="1:22" x14ac:dyDescent="0.3">
      <c r="A236" s="26">
        <v>235</v>
      </c>
      <c r="B236" s="13" t="s">
        <v>89</v>
      </c>
      <c r="C236" s="15">
        <v>76</v>
      </c>
      <c r="D236" s="16">
        <v>33.6</v>
      </c>
      <c r="E236" s="16">
        <v>13.8</v>
      </c>
      <c r="F236" s="16">
        <v>4.9000000000000004</v>
      </c>
      <c r="G236" s="16">
        <v>12.2</v>
      </c>
      <c r="H236" s="16">
        <v>39.9</v>
      </c>
      <c r="I236" s="16">
        <v>2</v>
      </c>
      <c r="J236" s="16">
        <v>5.8</v>
      </c>
      <c r="K236" s="16">
        <v>35</v>
      </c>
      <c r="L236" s="16">
        <v>2</v>
      </c>
      <c r="M236" s="16">
        <v>2.4</v>
      </c>
      <c r="N236" s="16">
        <v>83.2</v>
      </c>
      <c r="O236" s="16">
        <v>0.7</v>
      </c>
      <c r="P236" s="16">
        <v>2.5</v>
      </c>
      <c r="Q236" s="16">
        <v>3.3</v>
      </c>
      <c r="R236" s="16">
        <v>2.5</v>
      </c>
      <c r="S236" s="16">
        <v>1.2</v>
      </c>
      <c r="T236" s="16">
        <v>0.2</v>
      </c>
      <c r="U236" s="16">
        <v>1.1000000000000001</v>
      </c>
      <c r="V236" s="16">
        <v>12</v>
      </c>
    </row>
    <row r="237" spans="1:22" x14ac:dyDescent="0.3">
      <c r="A237" s="27">
        <v>236</v>
      </c>
      <c r="B237" s="13" t="s">
        <v>103</v>
      </c>
      <c r="C237" s="15">
        <v>67</v>
      </c>
      <c r="D237" s="16">
        <v>31.6</v>
      </c>
      <c r="E237" s="16">
        <v>12.9</v>
      </c>
      <c r="F237" s="16">
        <v>4.4000000000000004</v>
      </c>
      <c r="G237" s="16">
        <v>10.9</v>
      </c>
      <c r="H237" s="16">
        <v>39.9</v>
      </c>
      <c r="I237" s="16">
        <v>2</v>
      </c>
      <c r="J237" s="16">
        <v>6.1</v>
      </c>
      <c r="K237" s="16">
        <v>33.299999999999997</v>
      </c>
      <c r="L237" s="16">
        <v>2.1</v>
      </c>
      <c r="M237" s="16">
        <v>2.6</v>
      </c>
      <c r="N237" s="16">
        <v>82.2</v>
      </c>
      <c r="O237" s="16">
        <v>1.4</v>
      </c>
      <c r="P237" s="16">
        <v>5.0999999999999996</v>
      </c>
      <c r="Q237" s="16">
        <v>6.5</v>
      </c>
      <c r="R237" s="16">
        <v>1.5</v>
      </c>
      <c r="S237" s="16">
        <v>1.9</v>
      </c>
      <c r="T237" s="16">
        <v>1</v>
      </c>
      <c r="U237" s="16">
        <v>2</v>
      </c>
      <c r="V237" s="16">
        <v>14.9</v>
      </c>
    </row>
    <row r="238" spans="1:22" x14ac:dyDescent="0.3">
      <c r="A238" s="26">
        <v>237</v>
      </c>
      <c r="B238" s="13" t="s">
        <v>118</v>
      </c>
      <c r="C238" s="15">
        <v>75</v>
      </c>
      <c r="D238" s="16">
        <v>26.1</v>
      </c>
      <c r="E238" s="16">
        <v>11.7</v>
      </c>
      <c r="F238" s="16">
        <v>4.3</v>
      </c>
      <c r="G238" s="16">
        <v>10.7</v>
      </c>
      <c r="H238" s="16">
        <v>39.9</v>
      </c>
      <c r="I238" s="16">
        <v>1.5</v>
      </c>
      <c r="J238" s="16">
        <v>4.7</v>
      </c>
      <c r="K238" s="16">
        <v>32.799999999999997</v>
      </c>
      <c r="L238" s="16">
        <v>1.6</v>
      </c>
      <c r="M238" s="16">
        <v>2.1</v>
      </c>
      <c r="N238" s="16">
        <v>75.599999999999994</v>
      </c>
      <c r="O238" s="16">
        <v>0.8</v>
      </c>
      <c r="P238" s="16">
        <v>3.7</v>
      </c>
      <c r="Q238" s="16">
        <v>4.5</v>
      </c>
      <c r="R238" s="16">
        <v>2.2000000000000002</v>
      </c>
      <c r="S238" s="16">
        <v>0.6</v>
      </c>
      <c r="T238" s="16">
        <v>0.5</v>
      </c>
      <c r="U238" s="16">
        <v>1</v>
      </c>
      <c r="V238" s="16">
        <v>11.4</v>
      </c>
    </row>
    <row r="239" spans="1:22" x14ac:dyDescent="0.3">
      <c r="A239" s="27">
        <v>238</v>
      </c>
      <c r="B239" s="13" t="s">
        <v>222</v>
      </c>
      <c r="C239" s="15">
        <v>65</v>
      </c>
      <c r="D239" s="16">
        <v>16.7</v>
      </c>
      <c r="E239" s="16">
        <v>6.7</v>
      </c>
      <c r="F239" s="16">
        <v>2.1</v>
      </c>
      <c r="G239" s="16">
        <v>5.2</v>
      </c>
      <c r="H239" s="16">
        <v>39.9</v>
      </c>
      <c r="I239" s="16">
        <v>0.9</v>
      </c>
      <c r="J239" s="16">
        <v>2.7</v>
      </c>
      <c r="K239" s="16">
        <v>32.799999999999997</v>
      </c>
      <c r="L239" s="16">
        <v>1.6</v>
      </c>
      <c r="M239" s="16">
        <v>2</v>
      </c>
      <c r="N239" s="16">
        <v>82.9</v>
      </c>
      <c r="O239" s="16">
        <v>0.2</v>
      </c>
      <c r="P239" s="16">
        <v>1.8</v>
      </c>
      <c r="Q239" s="16">
        <v>2</v>
      </c>
      <c r="R239" s="16">
        <v>2.1</v>
      </c>
      <c r="S239" s="16">
        <v>0.7</v>
      </c>
      <c r="T239" s="16">
        <v>0.1</v>
      </c>
      <c r="U239" s="16">
        <v>0.9</v>
      </c>
      <c r="V239" s="16">
        <v>7.2</v>
      </c>
    </row>
    <row r="240" spans="1:22" x14ac:dyDescent="0.3">
      <c r="A240" s="26">
        <v>239</v>
      </c>
      <c r="B240" s="13" t="s">
        <v>250</v>
      </c>
      <c r="C240" s="15">
        <v>81</v>
      </c>
      <c r="D240" s="16">
        <v>20.100000000000001</v>
      </c>
      <c r="E240" s="16">
        <v>5.9</v>
      </c>
      <c r="F240" s="16">
        <v>2.4</v>
      </c>
      <c r="G240" s="16">
        <v>5.9</v>
      </c>
      <c r="H240" s="16">
        <v>39.9</v>
      </c>
      <c r="I240" s="16">
        <v>0.6</v>
      </c>
      <c r="J240" s="16">
        <v>2</v>
      </c>
      <c r="K240" s="16">
        <v>32.1</v>
      </c>
      <c r="L240" s="16">
        <v>0.5</v>
      </c>
      <c r="M240" s="16">
        <v>0.8</v>
      </c>
      <c r="N240" s="16">
        <v>65.7</v>
      </c>
      <c r="O240" s="16">
        <v>0.6</v>
      </c>
      <c r="P240" s="16">
        <v>3</v>
      </c>
      <c r="Q240" s="16">
        <v>3.6</v>
      </c>
      <c r="R240" s="16">
        <v>1</v>
      </c>
      <c r="S240" s="16">
        <v>0.5</v>
      </c>
      <c r="T240" s="16">
        <v>0.4</v>
      </c>
      <c r="U240" s="16">
        <v>1</v>
      </c>
      <c r="V240" s="16">
        <v>6.5</v>
      </c>
    </row>
    <row r="241" spans="1:22" x14ac:dyDescent="0.3">
      <c r="A241" s="27">
        <v>240</v>
      </c>
      <c r="B241" s="13" t="s">
        <v>156</v>
      </c>
      <c r="C241" s="15">
        <v>80</v>
      </c>
      <c r="D241" s="16">
        <v>27.4</v>
      </c>
      <c r="E241" s="16">
        <v>9.5</v>
      </c>
      <c r="F241" s="16">
        <v>3.1</v>
      </c>
      <c r="G241" s="16">
        <v>7.9</v>
      </c>
      <c r="H241" s="16">
        <v>39.6</v>
      </c>
      <c r="I241" s="16">
        <v>1.7</v>
      </c>
      <c r="J241" s="16">
        <v>4.5</v>
      </c>
      <c r="K241" s="16">
        <v>36.799999999999997</v>
      </c>
      <c r="L241" s="16">
        <v>1.5</v>
      </c>
      <c r="M241" s="16">
        <v>1.9</v>
      </c>
      <c r="N241" s="16">
        <v>81.3</v>
      </c>
      <c r="O241" s="16">
        <v>0.3</v>
      </c>
      <c r="P241" s="16">
        <v>2.6</v>
      </c>
      <c r="Q241" s="16">
        <v>2.8</v>
      </c>
      <c r="R241" s="16">
        <v>2.4</v>
      </c>
      <c r="S241" s="16">
        <v>0.6</v>
      </c>
      <c r="T241" s="16">
        <v>0.4</v>
      </c>
      <c r="U241" s="16">
        <v>1.6</v>
      </c>
      <c r="V241" s="16">
        <v>8.9</v>
      </c>
    </row>
    <row r="242" spans="1:22" x14ac:dyDescent="0.3">
      <c r="A242" s="26">
        <v>241</v>
      </c>
      <c r="B242" s="13" t="s">
        <v>160</v>
      </c>
      <c r="C242" s="15">
        <v>69</v>
      </c>
      <c r="D242" s="16">
        <v>22.4</v>
      </c>
      <c r="E242" s="16">
        <v>9.1999999999999993</v>
      </c>
      <c r="F242" s="16">
        <v>3.2</v>
      </c>
      <c r="G242" s="16">
        <v>8.1</v>
      </c>
      <c r="H242" s="16">
        <v>39.4</v>
      </c>
      <c r="I242" s="16">
        <v>0.8</v>
      </c>
      <c r="J242" s="16">
        <v>2.8</v>
      </c>
      <c r="K242" s="16">
        <v>27.5</v>
      </c>
      <c r="L242" s="16">
        <v>2.1</v>
      </c>
      <c r="M242" s="16">
        <v>2.4</v>
      </c>
      <c r="N242" s="16">
        <v>86.3</v>
      </c>
      <c r="O242" s="16">
        <v>0.6</v>
      </c>
      <c r="P242" s="16">
        <v>2.5</v>
      </c>
      <c r="Q242" s="16">
        <v>3.1</v>
      </c>
      <c r="R242" s="16">
        <v>1.2</v>
      </c>
      <c r="S242" s="16">
        <v>0.5</v>
      </c>
      <c r="T242" s="16">
        <v>0.2</v>
      </c>
      <c r="U242" s="16">
        <v>1.1000000000000001</v>
      </c>
      <c r="V242" s="16">
        <v>7.9</v>
      </c>
    </row>
    <row r="243" spans="1:22" x14ac:dyDescent="0.3">
      <c r="A243" s="27">
        <v>242</v>
      </c>
      <c r="B243" s="13" t="s">
        <v>188</v>
      </c>
      <c r="C243" s="15">
        <v>73</v>
      </c>
      <c r="D243" s="16">
        <v>24.7</v>
      </c>
      <c r="E243" s="16">
        <v>8</v>
      </c>
      <c r="F243" s="16">
        <v>2.6</v>
      </c>
      <c r="G243" s="16">
        <v>6.7</v>
      </c>
      <c r="H243" s="16">
        <v>39.4</v>
      </c>
      <c r="I243" s="16">
        <v>1.5</v>
      </c>
      <c r="J243" s="16">
        <v>4.0999999999999996</v>
      </c>
      <c r="K243" s="16">
        <v>37.799999999999997</v>
      </c>
      <c r="L243" s="16">
        <v>1.2</v>
      </c>
      <c r="M243" s="16">
        <v>1.6</v>
      </c>
      <c r="N243" s="16">
        <v>76.5</v>
      </c>
      <c r="O243" s="16">
        <v>0.5</v>
      </c>
      <c r="P243" s="16">
        <v>2.6</v>
      </c>
      <c r="Q243" s="16">
        <v>3.1</v>
      </c>
      <c r="R243" s="16">
        <v>1.8</v>
      </c>
      <c r="S243" s="16">
        <v>0.8</v>
      </c>
      <c r="T243" s="16">
        <v>0.5</v>
      </c>
      <c r="U243" s="16">
        <v>0.7</v>
      </c>
      <c r="V243" s="16">
        <v>9.1999999999999993</v>
      </c>
    </row>
    <row r="244" spans="1:22" x14ac:dyDescent="0.3">
      <c r="A244" s="26">
        <v>243</v>
      </c>
      <c r="B244" s="13" t="s">
        <v>96</v>
      </c>
      <c r="C244" s="15">
        <v>73</v>
      </c>
      <c r="D244" s="16">
        <v>34.5</v>
      </c>
      <c r="E244" s="16">
        <v>13.5</v>
      </c>
      <c r="F244" s="16">
        <v>4.5999999999999996</v>
      </c>
      <c r="G244" s="16">
        <v>11.6</v>
      </c>
      <c r="H244" s="16">
        <v>39.299999999999997</v>
      </c>
      <c r="I244" s="16">
        <v>2.4</v>
      </c>
      <c r="J244" s="16">
        <v>6.6</v>
      </c>
      <c r="K244" s="16">
        <v>36.299999999999997</v>
      </c>
      <c r="L244" s="16">
        <v>2</v>
      </c>
      <c r="M244" s="16">
        <v>2.5</v>
      </c>
      <c r="N244" s="16">
        <v>81.599999999999994</v>
      </c>
      <c r="O244" s="16">
        <v>0.2</v>
      </c>
      <c r="P244" s="16">
        <v>3.3</v>
      </c>
      <c r="Q244" s="16">
        <v>3.5</v>
      </c>
      <c r="R244" s="16">
        <v>2.9</v>
      </c>
      <c r="S244" s="16">
        <v>1.1000000000000001</v>
      </c>
      <c r="T244" s="16">
        <v>0.2</v>
      </c>
      <c r="U244" s="16">
        <v>1.4</v>
      </c>
      <c r="V244" s="16">
        <v>12.3</v>
      </c>
    </row>
    <row r="245" spans="1:22" x14ac:dyDescent="0.3">
      <c r="A245" s="27">
        <v>244</v>
      </c>
      <c r="B245" s="13" t="s">
        <v>175</v>
      </c>
      <c r="C245" s="15">
        <v>61</v>
      </c>
      <c r="D245" s="16">
        <v>29.1</v>
      </c>
      <c r="E245" s="16">
        <v>8.6999999999999993</v>
      </c>
      <c r="F245" s="16">
        <v>3</v>
      </c>
      <c r="G245" s="16">
        <v>7.6</v>
      </c>
      <c r="H245" s="16">
        <v>39.299999999999997</v>
      </c>
      <c r="I245" s="16">
        <v>1.1000000000000001</v>
      </c>
      <c r="J245" s="16">
        <v>3.5</v>
      </c>
      <c r="K245" s="16">
        <v>33</v>
      </c>
      <c r="L245" s="16">
        <v>1.6</v>
      </c>
      <c r="M245" s="16">
        <v>2.2000000000000002</v>
      </c>
      <c r="N245" s="16">
        <v>70.599999999999994</v>
      </c>
      <c r="O245" s="16">
        <v>1.3</v>
      </c>
      <c r="P245" s="16">
        <v>6.1</v>
      </c>
      <c r="Q245" s="16">
        <v>7.4</v>
      </c>
      <c r="R245" s="16">
        <v>1.6</v>
      </c>
      <c r="S245" s="16">
        <v>1</v>
      </c>
      <c r="T245" s="16">
        <v>0.7</v>
      </c>
      <c r="U245" s="16">
        <v>1.5</v>
      </c>
      <c r="V245" s="16">
        <v>12.6</v>
      </c>
    </row>
    <row r="246" spans="1:22" x14ac:dyDescent="0.3">
      <c r="A246" s="26">
        <v>245</v>
      </c>
      <c r="B246" s="13" t="s">
        <v>248</v>
      </c>
      <c r="C246" s="15">
        <v>68</v>
      </c>
      <c r="D246" s="16">
        <v>15.5</v>
      </c>
      <c r="E246" s="16">
        <v>6</v>
      </c>
      <c r="F246" s="16">
        <v>2</v>
      </c>
      <c r="G246" s="16">
        <v>5</v>
      </c>
      <c r="H246" s="16">
        <v>39.299999999999997</v>
      </c>
      <c r="I246" s="16">
        <v>1.4</v>
      </c>
      <c r="J246" s="16">
        <v>3.6</v>
      </c>
      <c r="K246" s="16">
        <v>38.1</v>
      </c>
      <c r="L246" s="16">
        <v>0.6</v>
      </c>
      <c r="M246" s="16">
        <v>0.7</v>
      </c>
      <c r="N246" s="16">
        <v>89.8</v>
      </c>
      <c r="O246" s="16">
        <v>0.3</v>
      </c>
      <c r="P246" s="16">
        <v>1</v>
      </c>
      <c r="Q246" s="16">
        <v>1.3</v>
      </c>
      <c r="R246" s="16">
        <v>0.6</v>
      </c>
      <c r="S246" s="16">
        <v>0.5</v>
      </c>
      <c r="T246" s="16">
        <v>0.1</v>
      </c>
      <c r="U246" s="16">
        <v>0.5</v>
      </c>
      <c r="V246" s="16">
        <v>4.9000000000000004</v>
      </c>
    </row>
    <row r="247" spans="1:22" x14ac:dyDescent="0.3">
      <c r="A247" s="27">
        <v>246</v>
      </c>
      <c r="B247" s="13" t="s">
        <v>193</v>
      </c>
      <c r="C247" s="15">
        <v>68</v>
      </c>
      <c r="D247" s="16">
        <v>22.3</v>
      </c>
      <c r="E247" s="16">
        <v>7.8</v>
      </c>
      <c r="F247" s="16">
        <v>3.1</v>
      </c>
      <c r="G247" s="16">
        <v>7.9</v>
      </c>
      <c r="H247" s="16">
        <v>39.200000000000003</v>
      </c>
      <c r="I247" s="16">
        <v>1.4</v>
      </c>
      <c r="J247" s="16">
        <v>3.7</v>
      </c>
      <c r="K247" s="16">
        <v>36.5</v>
      </c>
      <c r="L247" s="16">
        <v>0.3</v>
      </c>
      <c r="M247" s="16">
        <v>0.4</v>
      </c>
      <c r="N247" s="16">
        <v>66.7</v>
      </c>
      <c r="O247" s="16">
        <v>0.3</v>
      </c>
      <c r="P247" s="16">
        <v>2</v>
      </c>
      <c r="Q247" s="16">
        <v>2.2999999999999998</v>
      </c>
      <c r="R247" s="16">
        <v>5.0999999999999996</v>
      </c>
      <c r="S247" s="16">
        <v>0.7</v>
      </c>
      <c r="T247" s="16">
        <v>0.1</v>
      </c>
      <c r="U247" s="16">
        <v>1.9</v>
      </c>
      <c r="V247" s="16">
        <v>9.1</v>
      </c>
    </row>
    <row r="248" spans="1:22" x14ac:dyDescent="0.3">
      <c r="A248" s="26">
        <v>247</v>
      </c>
      <c r="B248" s="13" t="s">
        <v>202</v>
      </c>
      <c r="C248" s="15">
        <v>68</v>
      </c>
      <c r="D248" s="16">
        <v>26.8</v>
      </c>
      <c r="E248" s="16">
        <v>7.3</v>
      </c>
      <c r="F248" s="16">
        <v>2.6</v>
      </c>
      <c r="G248" s="16">
        <v>6.6</v>
      </c>
      <c r="H248" s="16">
        <v>39.200000000000003</v>
      </c>
      <c r="I248" s="16">
        <v>1.7</v>
      </c>
      <c r="J248" s="16">
        <v>4.5999999999999996</v>
      </c>
      <c r="K248" s="16">
        <v>37.9</v>
      </c>
      <c r="L248" s="16">
        <v>0.4</v>
      </c>
      <c r="M248" s="16">
        <v>0.5</v>
      </c>
      <c r="N248" s="16">
        <v>84.4</v>
      </c>
      <c r="O248" s="16">
        <v>0.5</v>
      </c>
      <c r="P248" s="16">
        <v>2.8</v>
      </c>
      <c r="Q248" s="16">
        <v>3.3</v>
      </c>
      <c r="R248" s="16">
        <v>1.8</v>
      </c>
      <c r="S248" s="16">
        <v>1</v>
      </c>
      <c r="T248" s="16">
        <v>0.8</v>
      </c>
      <c r="U248" s="16">
        <v>1.1000000000000001</v>
      </c>
      <c r="V248" s="16">
        <v>9.1</v>
      </c>
    </row>
    <row r="249" spans="1:22" x14ac:dyDescent="0.3">
      <c r="A249" s="27">
        <v>248</v>
      </c>
      <c r="B249" s="13" t="s">
        <v>209</v>
      </c>
      <c r="C249" s="15">
        <v>74</v>
      </c>
      <c r="D249" s="16">
        <v>24</v>
      </c>
      <c r="E249" s="16">
        <v>7.1</v>
      </c>
      <c r="F249" s="16">
        <v>2.5</v>
      </c>
      <c r="G249" s="16">
        <v>6.4</v>
      </c>
      <c r="H249" s="16">
        <v>39.1</v>
      </c>
      <c r="I249" s="16">
        <v>1.2</v>
      </c>
      <c r="J249" s="16">
        <v>3.6</v>
      </c>
      <c r="K249" s="16">
        <v>33.1</v>
      </c>
      <c r="L249" s="16">
        <v>0.9</v>
      </c>
      <c r="M249" s="16">
        <v>1.2</v>
      </c>
      <c r="N249" s="16">
        <v>78.7</v>
      </c>
      <c r="O249" s="16">
        <v>0.9</v>
      </c>
      <c r="P249" s="16">
        <v>4.2</v>
      </c>
      <c r="Q249" s="16">
        <v>5.2</v>
      </c>
      <c r="R249" s="16">
        <v>2.6</v>
      </c>
      <c r="S249" s="16">
        <v>0.7</v>
      </c>
      <c r="T249" s="16">
        <v>0.3</v>
      </c>
      <c r="U249" s="16">
        <v>1.4</v>
      </c>
      <c r="V249" s="16">
        <v>10.4</v>
      </c>
    </row>
    <row r="250" spans="1:22" x14ac:dyDescent="0.3">
      <c r="A250" s="26">
        <v>249</v>
      </c>
      <c r="B250" s="13" t="s">
        <v>196</v>
      </c>
      <c r="C250" s="15">
        <v>76</v>
      </c>
      <c r="D250" s="16">
        <v>26.1</v>
      </c>
      <c r="E250" s="16">
        <v>7.6</v>
      </c>
      <c r="F250" s="16">
        <v>2.7</v>
      </c>
      <c r="G250" s="16">
        <v>7</v>
      </c>
      <c r="H250" s="16">
        <v>39</v>
      </c>
      <c r="I250" s="16">
        <v>1</v>
      </c>
      <c r="J250" s="16">
        <v>2.8</v>
      </c>
      <c r="K250" s="16">
        <v>36.700000000000003</v>
      </c>
      <c r="L250" s="16">
        <v>1.1000000000000001</v>
      </c>
      <c r="M250" s="16">
        <v>1.3</v>
      </c>
      <c r="N250" s="16">
        <v>85.4</v>
      </c>
      <c r="O250" s="16">
        <v>0.3</v>
      </c>
      <c r="P250" s="16">
        <v>1.6</v>
      </c>
      <c r="Q250" s="16">
        <v>1.9</v>
      </c>
      <c r="R250" s="16">
        <v>4.7</v>
      </c>
      <c r="S250" s="16">
        <v>0.7</v>
      </c>
      <c r="T250" s="16">
        <v>0</v>
      </c>
      <c r="U250" s="16">
        <v>1.8</v>
      </c>
      <c r="V250" s="16">
        <v>8.6999999999999993</v>
      </c>
    </row>
    <row r="251" spans="1:22" x14ac:dyDescent="0.3">
      <c r="A251" s="27">
        <v>250</v>
      </c>
      <c r="B251" s="13" t="s">
        <v>198</v>
      </c>
      <c r="C251" s="15">
        <v>69</v>
      </c>
      <c r="D251" s="16">
        <v>18.7</v>
      </c>
      <c r="E251" s="16">
        <v>7.5</v>
      </c>
      <c r="F251" s="16">
        <v>2.5</v>
      </c>
      <c r="G251" s="16">
        <v>6.4</v>
      </c>
      <c r="H251" s="16">
        <v>39</v>
      </c>
      <c r="I251" s="16">
        <v>1.3</v>
      </c>
      <c r="J251" s="16">
        <v>3.3</v>
      </c>
      <c r="K251" s="16">
        <v>39.200000000000003</v>
      </c>
      <c r="L251" s="16">
        <v>1.2</v>
      </c>
      <c r="M251" s="16">
        <v>1.6</v>
      </c>
      <c r="N251" s="16">
        <v>80.400000000000006</v>
      </c>
      <c r="O251" s="16">
        <v>0.4</v>
      </c>
      <c r="P251" s="16">
        <v>1.9</v>
      </c>
      <c r="Q251" s="16">
        <v>2.2999999999999998</v>
      </c>
      <c r="R251" s="16">
        <v>2.7</v>
      </c>
      <c r="S251" s="16">
        <v>1.2</v>
      </c>
      <c r="T251" s="16">
        <v>0.2</v>
      </c>
      <c r="U251" s="16">
        <v>1.4</v>
      </c>
      <c r="V251" s="16">
        <v>8.3000000000000007</v>
      </c>
    </row>
    <row r="252" spans="1:22" x14ac:dyDescent="0.3">
      <c r="A252" s="26">
        <v>251</v>
      </c>
      <c r="B252" s="13" t="s">
        <v>274</v>
      </c>
      <c r="C252" s="15">
        <v>62</v>
      </c>
      <c r="D252" s="16">
        <v>16.600000000000001</v>
      </c>
      <c r="E252" s="16">
        <v>4.5</v>
      </c>
      <c r="F252" s="16">
        <v>1.5</v>
      </c>
      <c r="G252" s="16">
        <v>4</v>
      </c>
      <c r="H252" s="16">
        <v>38.700000000000003</v>
      </c>
      <c r="I252" s="16">
        <v>0.5</v>
      </c>
      <c r="J252" s="16">
        <v>1.7</v>
      </c>
      <c r="K252" s="16">
        <v>30.5</v>
      </c>
      <c r="L252" s="16">
        <v>0.9</v>
      </c>
      <c r="M252" s="16">
        <v>1.1000000000000001</v>
      </c>
      <c r="N252" s="16">
        <v>86.4</v>
      </c>
      <c r="O252" s="16">
        <v>0.3</v>
      </c>
      <c r="P252" s="16">
        <v>1.2</v>
      </c>
      <c r="Q252" s="16">
        <v>1.4</v>
      </c>
      <c r="R252" s="16">
        <v>1.8</v>
      </c>
      <c r="S252" s="16">
        <v>0.7</v>
      </c>
      <c r="T252" s="16">
        <v>0</v>
      </c>
      <c r="U252" s="16">
        <v>0.8</v>
      </c>
      <c r="V252" s="16">
        <v>5.2</v>
      </c>
    </row>
    <row r="253" spans="1:22" x14ac:dyDescent="0.3">
      <c r="A253" s="27">
        <v>252</v>
      </c>
      <c r="B253" s="13" t="s">
        <v>290</v>
      </c>
      <c r="C253" s="15">
        <v>62</v>
      </c>
      <c r="D253" s="16">
        <v>12.5</v>
      </c>
      <c r="E253" s="16">
        <v>2.5</v>
      </c>
      <c r="F253" s="16">
        <v>0.9</v>
      </c>
      <c r="G253" s="16">
        <v>2.2999999999999998</v>
      </c>
      <c r="H253" s="16">
        <v>38.700000000000003</v>
      </c>
      <c r="I253" s="16">
        <v>0.3</v>
      </c>
      <c r="J253" s="16">
        <v>0.7</v>
      </c>
      <c r="K253" s="16">
        <v>37</v>
      </c>
      <c r="L253" s="16">
        <v>0.4</v>
      </c>
      <c r="M253" s="16">
        <v>0.6</v>
      </c>
      <c r="N253" s="16">
        <v>62.5</v>
      </c>
      <c r="O253" s="16">
        <v>0.3</v>
      </c>
      <c r="P253" s="16">
        <v>1.4</v>
      </c>
      <c r="Q253" s="16">
        <v>1.7</v>
      </c>
      <c r="R253" s="16">
        <v>0.9</v>
      </c>
      <c r="S253" s="16">
        <v>0.8</v>
      </c>
      <c r="T253" s="16">
        <v>0.2</v>
      </c>
      <c r="U253" s="16">
        <v>0.7</v>
      </c>
      <c r="V253" s="16">
        <v>3.7</v>
      </c>
    </row>
    <row r="254" spans="1:22" x14ac:dyDescent="0.3">
      <c r="A254" s="26">
        <v>253</v>
      </c>
      <c r="B254" s="13" t="s">
        <v>259</v>
      </c>
      <c r="C254" s="15">
        <v>74</v>
      </c>
      <c r="D254" s="16">
        <v>16.5</v>
      </c>
      <c r="E254" s="16">
        <v>5.4</v>
      </c>
      <c r="F254" s="16">
        <v>2</v>
      </c>
      <c r="G254" s="16">
        <v>5.0999999999999996</v>
      </c>
      <c r="H254" s="16">
        <v>38.6</v>
      </c>
      <c r="I254" s="16">
        <v>1</v>
      </c>
      <c r="J254" s="16">
        <v>2.9</v>
      </c>
      <c r="K254" s="16">
        <v>34.700000000000003</v>
      </c>
      <c r="L254" s="16">
        <v>0.5</v>
      </c>
      <c r="M254" s="16">
        <v>0.5</v>
      </c>
      <c r="N254" s="16">
        <v>87.5</v>
      </c>
      <c r="O254" s="16">
        <v>0.4</v>
      </c>
      <c r="P254" s="16">
        <v>2.8</v>
      </c>
      <c r="Q254" s="16">
        <v>3.2</v>
      </c>
      <c r="R254" s="16">
        <v>1</v>
      </c>
      <c r="S254" s="16">
        <v>0.2</v>
      </c>
      <c r="T254" s="16">
        <v>0.4</v>
      </c>
      <c r="U254" s="16">
        <v>0.5</v>
      </c>
      <c r="V254" s="16">
        <v>6.5</v>
      </c>
    </row>
    <row r="255" spans="1:22" x14ac:dyDescent="0.3">
      <c r="A255" s="27">
        <v>254</v>
      </c>
      <c r="B255" s="13" t="s">
        <v>213</v>
      </c>
      <c r="C255" s="15">
        <v>80</v>
      </c>
      <c r="D255" s="16">
        <v>29.7</v>
      </c>
      <c r="E255" s="16">
        <v>7</v>
      </c>
      <c r="F255" s="16">
        <v>2.2999999999999998</v>
      </c>
      <c r="G255" s="16">
        <v>6</v>
      </c>
      <c r="H255" s="16">
        <v>38.299999999999997</v>
      </c>
      <c r="I255" s="16">
        <v>1.2</v>
      </c>
      <c r="J255" s="16">
        <v>3.4</v>
      </c>
      <c r="K255" s="16">
        <v>34.799999999999997</v>
      </c>
      <c r="L255" s="16">
        <v>1.3</v>
      </c>
      <c r="M255" s="16">
        <v>1.6</v>
      </c>
      <c r="N255" s="16">
        <v>80.5</v>
      </c>
      <c r="O255" s="16">
        <v>0.6</v>
      </c>
      <c r="P255" s="16">
        <v>3.2</v>
      </c>
      <c r="Q255" s="16">
        <v>3.8</v>
      </c>
      <c r="R255" s="16">
        <v>1.8</v>
      </c>
      <c r="S255" s="16">
        <v>0.9</v>
      </c>
      <c r="T255" s="16">
        <v>0.4</v>
      </c>
      <c r="U255" s="16">
        <v>1</v>
      </c>
      <c r="V255" s="16">
        <v>8.9</v>
      </c>
    </row>
    <row r="256" spans="1:22" x14ac:dyDescent="0.3">
      <c r="A256" s="26">
        <v>255</v>
      </c>
      <c r="B256" s="13" t="s">
        <v>190</v>
      </c>
      <c r="C256" s="15">
        <v>74</v>
      </c>
      <c r="D256" s="16">
        <v>20.2</v>
      </c>
      <c r="E256" s="16">
        <v>7.9</v>
      </c>
      <c r="F256" s="16">
        <v>2.8</v>
      </c>
      <c r="G256" s="16">
        <v>7.4</v>
      </c>
      <c r="H256" s="16">
        <v>38</v>
      </c>
      <c r="I256" s="16">
        <v>1.6</v>
      </c>
      <c r="J256" s="16">
        <v>4.2</v>
      </c>
      <c r="K256" s="16">
        <v>39</v>
      </c>
      <c r="L256" s="16">
        <v>0.7</v>
      </c>
      <c r="M256" s="16">
        <v>0.9</v>
      </c>
      <c r="N256" s="16">
        <v>79.7</v>
      </c>
      <c r="O256" s="16">
        <v>0.4</v>
      </c>
      <c r="P256" s="16">
        <v>1.7</v>
      </c>
      <c r="Q256" s="16">
        <v>2.1</v>
      </c>
      <c r="R256" s="16">
        <v>1.3</v>
      </c>
      <c r="S256" s="16">
        <v>0.6</v>
      </c>
      <c r="T256" s="16">
        <v>0.1</v>
      </c>
      <c r="U256" s="16">
        <v>0.6</v>
      </c>
      <c r="V256" s="16">
        <v>6.6</v>
      </c>
    </row>
    <row r="257" spans="1:22" x14ac:dyDescent="0.3">
      <c r="A257" s="27">
        <v>256</v>
      </c>
      <c r="B257" s="13" t="s">
        <v>191</v>
      </c>
      <c r="C257" s="15">
        <v>78</v>
      </c>
      <c r="D257" s="16">
        <v>19.7</v>
      </c>
      <c r="E257" s="16">
        <v>7.9</v>
      </c>
      <c r="F257" s="16">
        <v>2.5</v>
      </c>
      <c r="G257" s="16">
        <v>6.6</v>
      </c>
      <c r="H257" s="16">
        <v>37.700000000000003</v>
      </c>
      <c r="I257" s="16">
        <v>1.2</v>
      </c>
      <c r="J257" s="16">
        <v>3.5</v>
      </c>
      <c r="K257" s="16">
        <v>34.700000000000003</v>
      </c>
      <c r="L257" s="16">
        <v>1.7</v>
      </c>
      <c r="M257" s="16">
        <v>2.1</v>
      </c>
      <c r="N257" s="16">
        <v>81.400000000000006</v>
      </c>
      <c r="O257" s="16">
        <v>0.2</v>
      </c>
      <c r="P257" s="16">
        <v>1.3</v>
      </c>
      <c r="Q257" s="16">
        <v>1.5</v>
      </c>
      <c r="R257" s="16">
        <v>2.7</v>
      </c>
      <c r="S257" s="16">
        <v>0.4</v>
      </c>
      <c r="T257" s="16">
        <v>0</v>
      </c>
      <c r="U257" s="16">
        <v>1.1000000000000001</v>
      </c>
      <c r="V257" s="16">
        <v>6.8</v>
      </c>
    </row>
    <row r="258" spans="1:22" x14ac:dyDescent="0.3">
      <c r="A258" s="26">
        <v>257</v>
      </c>
      <c r="B258" s="13" t="s">
        <v>283</v>
      </c>
      <c r="C258" s="15">
        <v>78</v>
      </c>
      <c r="D258" s="16">
        <v>17.100000000000001</v>
      </c>
      <c r="E258" s="16">
        <v>3.8</v>
      </c>
      <c r="F258" s="16">
        <v>1.5</v>
      </c>
      <c r="G258" s="16">
        <v>4</v>
      </c>
      <c r="H258" s="16">
        <v>37.700000000000003</v>
      </c>
      <c r="I258" s="16">
        <v>0.3</v>
      </c>
      <c r="J258" s="16">
        <v>0.9</v>
      </c>
      <c r="K258" s="16">
        <v>28.8</v>
      </c>
      <c r="L258" s="16">
        <v>0.5</v>
      </c>
      <c r="M258" s="16">
        <v>0.8</v>
      </c>
      <c r="N258" s="16">
        <v>61</v>
      </c>
      <c r="O258" s="16">
        <v>0.3</v>
      </c>
      <c r="P258" s="16">
        <v>1.8</v>
      </c>
      <c r="Q258" s="16">
        <v>2.1</v>
      </c>
      <c r="R258" s="16">
        <v>2.4</v>
      </c>
      <c r="S258" s="16">
        <v>1</v>
      </c>
      <c r="T258" s="16">
        <v>0.5</v>
      </c>
      <c r="U258" s="16">
        <v>1.1000000000000001</v>
      </c>
      <c r="V258" s="16">
        <v>5.8</v>
      </c>
    </row>
    <row r="259" spans="1:22" x14ac:dyDescent="0.3">
      <c r="A259" s="27">
        <v>258</v>
      </c>
      <c r="B259" s="13" t="s">
        <v>182</v>
      </c>
      <c r="C259" s="15">
        <v>67</v>
      </c>
      <c r="D259" s="16">
        <v>17.7</v>
      </c>
      <c r="E259" s="16">
        <v>8.1999999999999993</v>
      </c>
      <c r="F259" s="16">
        <v>2.8</v>
      </c>
      <c r="G259" s="16">
        <v>7.4</v>
      </c>
      <c r="H259" s="16">
        <v>37.4</v>
      </c>
      <c r="I259" s="16">
        <v>2.1</v>
      </c>
      <c r="J259" s="16">
        <v>5.3</v>
      </c>
      <c r="K259" s="16">
        <v>38.9</v>
      </c>
      <c r="L259" s="16">
        <v>0.6</v>
      </c>
      <c r="M259" s="16">
        <v>0.8</v>
      </c>
      <c r="N259" s="16">
        <v>79.599999999999994</v>
      </c>
      <c r="O259" s="16">
        <v>0.3</v>
      </c>
      <c r="P259" s="16">
        <v>1.2</v>
      </c>
      <c r="Q259" s="16">
        <v>1.5</v>
      </c>
      <c r="R259" s="16">
        <v>0.7</v>
      </c>
      <c r="S259" s="16">
        <v>0.3</v>
      </c>
      <c r="T259" s="16">
        <v>0.1</v>
      </c>
      <c r="U259" s="16">
        <v>0.7</v>
      </c>
      <c r="V259" s="16">
        <v>5.3</v>
      </c>
    </row>
    <row r="260" spans="1:22" x14ac:dyDescent="0.3">
      <c r="A260" s="26">
        <v>259</v>
      </c>
      <c r="B260" s="13" t="s">
        <v>261</v>
      </c>
      <c r="C260" s="15">
        <v>73</v>
      </c>
      <c r="D260" s="16">
        <v>17.100000000000001</v>
      </c>
      <c r="E260" s="16">
        <v>5.4</v>
      </c>
      <c r="F260" s="16">
        <v>2</v>
      </c>
      <c r="G260" s="16">
        <v>5.3</v>
      </c>
      <c r="H260" s="16">
        <v>37.4</v>
      </c>
      <c r="I260" s="16">
        <v>0.4</v>
      </c>
      <c r="J260" s="16">
        <v>1.5</v>
      </c>
      <c r="K260" s="16">
        <v>23.6</v>
      </c>
      <c r="L260" s="16">
        <v>1</v>
      </c>
      <c r="M260" s="16">
        <v>1.3</v>
      </c>
      <c r="N260" s="16">
        <v>80.599999999999994</v>
      </c>
      <c r="O260" s="16">
        <v>0.1</v>
      </c>
      <c r="P260" s="16">
        <v>1.5</v>
      </c>
      <c r="Q260" s="16">
        <v>1.7</v>
      </c>
      <c r="R260" s="16">
        <v>2.6</v>
      </c>
      <c r="S260" s="16">
        <v>0.5</v>
      </c>
      <c r="T260" s="16">
        <v>0</v>
      </c>
      <c r="U260" s="16">
        <v>1.3</v>
      </c>
      <c r="V260" s="16">
        <v>5.4</v>
      </c>
    </row>
    <row r="261" spans="1:22" x14ac:dyDescent="0.3">
      <c r="A261" s="27">
        <v>260</v>
      </c>
      <c r="B261" s="13" t="s">
        <v>233</v>
      </c>
      <c r="C261" s="15">
        <v>70</v>
      </c>
      <c r="D261" s="16">
        <v>16.2</v>
      </c>
      <c r="E261" s="16">
        <v>6.4</v>
      </c>
      <c r="F261" s="16">
        <v>2.2000000000000002</v>
      </c>
      <c r="G261" s="16">
        <v>6</v>
      </c>
      <c r="H261" s="16">
        <v>37.299999999999997</v>
      </c>
      <c r="I261" s="16">
        <v>1.5</v>
      </c>
      <c r="J261" s="16">
        <v>4.4000000000000004</v>
      </c>
      <c r="K261" s="16">
        <v>34.1</v>
      </c>
      <c r="L261" s="16">
        <v>0.5</v>
      </c>
      <c r="M261" s="16">
        <v>0.6</v>
      </c>
      <c r="N261" s="16">
        <v>77.8</v>
      </c>
      <c r="O261" s="16">
        <v>0.2</v>
      </c>
      <c r="P261" s="16">
        <v>2.2000000000000002</v>
      </c>
      <c r="Q261" s="16">
        <v>2.2999999999999998</v>
      </c>
      <c r="R261" s="16">
        <v>0.7</v>
      </c>
      <c r="S261" s="16">
        <v>0.2</v>
      </c>
      <c r="T261" s="16">
        <v>0.2</v>
      </c>
      <c r="U261" s="16">
        <v>0.5</v>
      </c>
      <c r="V261" s="16">
        <v>5.4</v>
      </c>
    </row>
    <row r="262" spans="1:22" x14ac:dyDescent="0.3">
      <c r="A262" s="26">
        <v>261</v>
      </c>
      <c r="B262" s="13" t="s">
        <v>279</v>
      </c>
      <c r="C262" s="15">
        <v>81</v>
      </c>
      <c r="D262" s="16">
        <v>20.3</v>
      </c>
      <c r="E262" s="16">
        <v>4.3</v>
      </c>
      <c r="F262" s="16">
        <v>1.5</v>
      </c>
      <c r="G262" s="16">
        <v>4.0999999999999996</v>
      </c>
      <c r="H262" s="16">
        <v>37.200000000000003</v>
      </c>
      <c r="I262" s="16">
        <v>0.7</v>
      </c>
      <c r="J262" s="16">
        <v>2.4</v>
      </c>
      <c r="K262" s="16">
        <v>29.3</v>
      </c>
      <c r="L262" s="16">
        <v>0.6</v>
      </c>
      <c r="M262" s="16">
        <v>0.8</v>
      </c>
      <c r="N262" s="16">
        <v>75.400000000000006</v>
      </c>
      <c r="O262" s="16">
        <v>0.7</v>
      </c>
      <c r="P262" s="16">
        <v>2.1</v>
      </c>
      <c r="Q262" s="16">
        <v>2.7</v>
      </c>
      <c r="R262" s="16">
        <v>0.8</v>
      </c>
      <c r="S262" s="16">
        <v>0.6</v>
      </c>
      <c r="T262" s="16">
        <v>0.3</v>
      </c>
      <c r="U262" s="16">
        <v>0.6</v>
      </c>
      <c r="V262" s="16">
        <v>5.5</v>
      </c>
    </row>
    <row r="263" spans="1:22" x14ac:dyDescent="0.3">
      <c r="A263" s="27">
        <v>262</v>
      </c>
      <c r="B263" s="13" t="s">
        <v>257</v>
      </c>
      <c r="C263" s="15">
        <v>74</v>
      </c>
      <c r="D263" s="16">
        <v>17.100000000000001</v>
      </c>
      <c r="E263" s="16">
        <v>5.5</v>
      </c>
      <c r="F263" s="16">
        <v>2</v>
      </c>
      <c r="G263" s="16">
        <v>5.6</v>
      </c>
      <c r="H263" s="16">
        <v>36.700000000000003</v>
      </c>
      <c r="I263" s="16">
        <v>0.8</v>
      </c>
      <c r="J263" s="16">
        <v>2.4</v>
      </c>
      <c r="K263" s="16">
        <v>31.8</v>
      </c>
      <c r="L263" s="16">
        <v>0.7</v>
      </c>
      <c r="M263" s="16">
        <v>0.9</v>
      </c>
      <c r="N263" s="16">
        <v>77.3</v>
      </c>
      <c r="O263" s="16">
        <v>0.5</v>
      </c>
      <c r="P263" s="16">
        <v>2.5</v>
      </c>
      <c r="Q263" s="16">
        <v>3.1</v>
      </c>
      <c r="R263" s="16">
        <v>1.8</v>
      </c>
      <c r="S263" s="16">
        <v>0.6</v>
      </c>
      <c r="T263" s="16">
        <v>0.1</v>
      </c>
      <c r="U263" s="16">
        <v>0.6</v>
      </c>
      <c r="V263" s="16">
        <v>6.8</v>
      </c>
    </row>
    <row r="264" spans="1:22" x14ac:dyDescent="0.3">
      <c r="A264" s="26">
        <v>263</v>
      </c>
      <c r="B264" s="13" t="s">
        <v>289</v>
      </c>
      <c r="C264" s="15">
        <v>68</v>
      </c>
      <c r="D264" s="16">
        <v>11.9</v>
      </c>
      <c r="E264" s="16">
        <v>2.7</v>
      </c>
      <c r="F264" s="16">
        <v>1.1000000000000001</v>
      </c>
      <c r="G264" s="16">
        <v>2.9</v>
      </c>
      <c r="H264" s="16">
        <v>36.5</v>
      </c>
      <c r="I264" s="16">
        <v>0.4</v>
      </c>
      <c r="J264" s="16">
        <v>1.7</v>
      </c>
      <c r="K264" s="16">
        <v>24.6</v>
      </c>
      <c r="L264" s="16">
        <v>0.2</v>
      </c>
      <c r="M264" s="16">
        <v>0.3</v>
      </c>
      <c r="N264" s="16">
        <v>64.7</v>
      </c>
      <c r="O264" s="16">
        <v>0.4</v>
      </c>
      <c r="P264" s="16">
        <v>2.2999999999999998</v>
      </c>
      <c r="Q264" s="16">
        <v>2.7</v>
      </c>
      <c r="R264" s="16">
        <v>0.3</v>
      </c>
      <c r="S264" s="16">
        <v>0.4</v>
      </c>
      <c r="T264" s="16">
        <v>0.4</v>
      </c>
      <c r="U264" s="16">
        <v>0.3</v>
      </c>
      <c r="V264" s="16">
        <v>4.4000000000000004</v>
      </c>
    </row>
    <row r="265" spans="1:22" x14ac:dyDescent="0.3">
      <c r="A265" s="27">
        <v>264</v>
      </c>
      <c r="B265" s="13" t="s">
        <v>263</v>
      </c>
      <c r="C265" s="15">
        <v>69</v>
      </c>
      <c r="D265" s="16">
        <v>18.600000000000001</v>
      </c>
      <c r="E265" s="16">
        <v>5.2</v>
      </c>
      <c r="F265" s="16">
        <v>1.7</v>
      </c>
      <c r="G265" s="16">
        <v>4.7</v>
      </c>
      <c r="H265" s="16">
        <v>36.299999999999997</v>
      </c>
      <c r="I265" s="16">
        <v>1</v>
      </c>
      <c r="J265" s="16">
        <v>2.9</v>
      </c>
      <c r="K265" s="16">
        <v>33</v>
      </c>
      <c r="L265" s="16">
        <v>0.8</v>
      </c>
      <c r="M265" s="16">
        <v>0.9</v>
      </c>
      <c r="N265" s="16">
        <v>85.7</v>
      </c>
      <c r="O265" s="16">
        <v>0.1</v>
      </c>
      <c r="P265" s="16">
        <v>2.1</v>
      </c>
      <c r="Q265" s="16">
        <v>2.2000000000000002</v>
      </c>
      <c r="R265" s="16">
        <v>2</v>
      </c>
      <c r="S265" s="16">
        <v>0.5</v>
      </c>
      <c r="T265" s="16">
        <v>0.1</v>
      </c>
      <c r="U265" s="16">
        <v>1.2</v>
      </c>
      <c r="V265" s="16">
        <v>5.7</v>
      </c>
    </row>
    <row r="266" spans="1:22" x14ac:dyDescent="0.3">
      <c r="A266" s="26">
        <v>265</v>
      </c>
      <c r="B266" s="13" t="s">
        <v>242</v>
      </c>
      <c r="C266" s="15">
        <v>71</v>
      </c>
      <c r="D266" s="16">
        <v>16.3</v>
      </c>
      <c r="E266" s="16">
        <v>6.2</v>
      </c>
      <c r="F266" s="16">
        <v>2.2000000000000002</v>
      </c>
      <c r="G266" s="16">
        <v>6.2</v>
      </c>
      <c r="H266" s="16">
        <v>36.200000000000003</v>
      </c>
      <c r="I266" s="16">
        <v>0.9</v>
      </c>
      <c r="J266" s="16">
        <v>2.9</v>
      </c>
      <c r="K266" s="16">
        <v>31.9</v>
      </c>
      <c r="L266" s="16">
        <v>0.8</v>
      </c>
      <c r="M266" s="16">
        <v>1.1000000000000001</v>
      </c>
      <c r="N266" s="16">
        <v>72.2</v>
      </c>
      <c r="O266" s="16">
        <v>0.7</v>
      </c>
      <c r="P266" s="16">
        <v>2.6</v>
      </c>
      <c r="Q266" s="16">
        <v>3.3</v>
      </c>
      <c r="R266" s="16">
        <v>1</v>
      </c>
      <c r="S266" s="16">
        <v>0.4</v>
      </c>
      <c r="T266" s="16">
        <v>0.3</v>
      </c>
      <c r="U266" s="16">
        <v>0.9</v>
      </c>
      <c r="V266" s="16">
        <v>6</v>
      </c>
    </row>
    <row r="267" spans="1:22" x14ac:dyDescent="0.3">
      <c r="A267" s="27">
        <v>266</v>
      </c>
      <c r="B267" s="13" t="s">
        <v>132</v>
      </c>
      <c r="C267" s="15">
        <v>79</v>
      </c>
      <c r="D267" s="16">
        <v>30.4</v>
      </c>
      <c r="E267" s="16">
        <v>10.6</v>
      </c>
      <c r="F267" s="16">
        <v>3.4</v>
      </c>
      <c r="G267" s="16">
        <v>9.5</v>
      </c>
      <c r="H267" s="16">
        <v>35.9</v>
      </c>
      <c r="I267" s="16">
        <v>1.2</v>
      </c>
      <c r="J267" s="16">
        <v>4.2</v>
      </c>
      <c r="K267" s="16">
        <v>28.3</v>
      </c>
      <c r="L267" s="16">
        <v>2.6</v>
      </c>
      <c r="M267" s="16">
        <v>3.2</v>
      </c>
      <c r="N267" s="16">
        <v>81.2</v>
      </c>
      <c r="O267" s="16">
        <v>1</v>
      </c>
      <c r="P267" s="16">
        <v>2.9</v>
      </c>
      <c r="Q267" s="16">
        <v>3.9</v>
      </c>
      <c r="R267" s="16">
        <v>4.5999999999999996</v>
      </c>
      <c r="S267" s="16">
        <v>1.6</v>
      </c>
      <c r="T267" s="16">
        <v>0.4</v>
      </c>
      <c r="U267" s="16">
        <v>2</v>
      </c>
      <c r="V267" s="16">
        <v>12.4</v>
      </c>
    </row>
    <row r="268" spans="1:22" x14ac:dyDescent="0.3">
      <c r="A268" s="26">
        <v>267</v>
      </c>
      <c r="B268" s="13" t="s">
        <v>208</v>
      </c>
      <c r="C268" s="15">
        <v>81</v>
      </c>
      <c r="D268" s="16">
        <v>22.2</v>
      </c>
      <c r="E268" s="16">
        <v>7.1</v>
      </c>
      <c r="F268" s="16">
        <v>2.4</v>
      </c>
      <c r="G268" s="16">
        <v>6.6</v>
      </c>
      <c r="H268" s="16">
        <v>35.9</v>
      </c>
      <c r="I268" s="16">
        <v>1</v>
      </c>
      <c r="J268" s="16">
        <v>3.1</v>
      </c>
      <c r="K268" s="16">
        <v>31.3</v>
      </c>
      <c r="L268" s="16">
        <v>1.4</v>
      </c>
      <c r="M268" s="16">
        <v>1.9</v>
      </c>
      <c r="N268" s="16">
        <v>75</v>
      </c>
      <c r="O268" s="16">
        <v>0.4</v>
      </c>
      <c r="P268" s="16">
        <v>2.1</v>
      </c>
      <c r="Q268" s="16">
        <v>2.4</v>
      </c>
      <c r="R268" s="16">
        <v>4.9000000000000004</v>
      </c>
      <c r="S268" s="16">
        <v>0.9</v>
      </c>
      <c r="T268" s="16">
        <v>0.1</v>
      </c>
      <c r="U268" s="16">
        <v>1.6</v>
      </c>
      <c r="V268" s="16">
        <v>9</v>
      </c>
    </row>
    <row r="269" spans="1:22" x14ac:dyDescent="0.3">
      <c r="A269" s="27">
        <v>268</v>
      </c>
      <c r="B269" s="13" t="s">
        <v>268</v>
      </c>
      <c r="C269" s="15">
        <v>65</v>
      </c>
      <c r="D269" s="16">
        <v>14.8</v>
      </c>
      <c r="E269" s="16">
        <v>4.9000000000000004</v>
      </c>
      <c r="F269" s="16">
        <v>1.8</v>
      </c>
      <c r="G269" s="16">
        <v>5.0999999999999996</v>
      </c>
      <c r="H269" s="16">
        <v>35.5</v>
      </c>
      <c r="I269" s="16">
        <v>0.7</v>
      </c>
      <c r="J269" s="16">
        <v>2.2000000000000002</v>
      </c>
      <c r="K269" s="16">
        <v>29.9</v>
      </c>
      <c r="L269" s="16">
        <v>0.6</v>
      </c>
      <c r="M269" s="16">
        <v>0.8</v>
      </c>
      <c r="N269" s="16">
        <v>80</v>
      </c>
      <c r="O269" s="16">
        <v>0.3</v>
      </c>
      <c r="P269" s="16">
        <v>1.9</v>
      </c>
      <c r="Q269" s="16">
        <v>2.2000000000000002</v>
      </c>
      <c r="R269" s="16">
        <v>1</v>
      </c>
      <c r="S269" s="16">
        <v>0.5</v>
      </c>
      <c r="T269" s="16">
        <v>0.2</v>
      </c>
      <c r="U269" s="16">
        <v>0.9</v>
      </c>
      <c r="V269" s="16">
        <v>4.4000000000000004</v>
      </c>
    </row>
    <row r="270" spans="1:22" x14ac:dyDescent="0.3">
      <c r="A270" s="26">
        <v>269</v>
      </c>
      <c r="B270" s="13" t="s">
        <v>278</v>
      </c>
      <c r="C270" s="15">
        <v>77</v>
      </c>
      <c r="D270" s="16">
        <v>17.8</v>
      </c>
      <c r="E270" s="16">
        <v>4.4000000000000004</v>
      </c>
      <c r="F270" s="16">
        <v>1.7</v>
      </c>
      <c r="G270" s="16">
        <v>4.7</v>
      </c>
      <c r="H270" s="16">
        <v>35.299999999999997</v>
      </c>
      <c r="I270" s="16">
        <v>0.6</v>
      </c>
      <c r="J270" s="16">
        <v>2</v>
      </c>
      <c r="K270" s="16">
        <v>29.2</v>
      </c>
      <c r="L270" s="16">
        <v>0.5</v>
      </c>
      <c r="M270" s="16">
        <v>0.7</v>
      </c>
      <c r="N270" s="16">
        <v>67.900000000000006</v>
      </c>
      <c r="O270" s="16">
        <v>0.5</v>
      </c>
      <c r="P270" s="16">
        <v>2</v>
      </c>
      <c r="Q270" s="16">
        <v>2.5</v>
      </c>
      <c r="R270" s="16">
        <v>1.4</v>
      </c>
      <c r="S270" s="16">
        <v>0.7</v>
      </c>
      <c r="T270" s="16">
        <v>0.3</v>
      </c>
      <c r="U270" s="16">
        <v>0.9</v>
      </c>
      <c r="V270" s="16">
        <v>5.0999999999999996</v>
      </c>
    </row>
    <row r="271" spans="1:22" x14ac:dyDescent="0.3">
      <c r="A271" s="27">
        <v>270</v>
      </c>
      <c r="B271" s="13" t="s">
        <v>288</v>
      </c>
      <c r="C271" s="15">
        <v>64</v>
      </c>
      <c r="D271" s="16">
        <v>15.2</v>
      </c>
      <c r="E271" s="16">
        <v>2.9</v>
      </c>
      <c r="F271" s="16">
        <v>1.2</v>
      </c>
      <c r="G271" s="16">
        <v>3.5</v>
      </c>
      <c r="H271" s="16">
        <v>34.5</v>
      </c>
      <c r="I271" s="16">
        <v>0.2</v>
      </c>
      <c r="J271" s="16">
        <v>1</v>
      </c>
      <c r="K271" s="16">
        <v>19</v>
      </c>
      <c r="L271" s="16">
        <v>0.3</v>
      </c>
      <c r="M271" s="16">
        <v>0.5</v>
      </c>
      <c r="N271" s="16">
        <v>54.8</v>
      </c>
      <c r="O271" s="16">
        <v>0.3</v>
      </c>
      <c r="P271" s="16">
        <v>1.1000000000000001</v>
      </c>
      <c r="Q271" s="16">
        <v>1.4</v>
      </c>
      <c r="R271" s="16">
        <v>2</v>
      </c>
      <c r="S271" s="16">
        <v>0.4</v>
      </c>
      <c r="T271" s="16">
        <v>0.1</v>
      </c>
      <c r="U271" s="16">
        <v>0.7</v>
      </c>
      <c r="V271" s="16">
        <v>3.6</v>
      </c>
    </row>
    <row r="272" spans="1:22" x14ac:dyDescent="0.3">
      <c r="A272" s="28">
        <v>271</v>
      </c>
      <c r="B272" s="13" t="s">
        <v>251</v>
      </c>
      <c r="C272" s="15">
        <v>72</v>
      </c>
      <c r="D272" s="16">
        <v>20.5</v>
      </c>
      <c r="E272" s="16">
        <v>5.9</v>
      </c>
      <c r="F272" s="16">
        <v>1.6</v>
      </c>
      <c r="G272" s="16">
        <v>5</v>
      </c>
      <c r="H272" s="16">
        <v>32.5</v>
      </c>
      <c r="I272" s="16">
        <v>0.6</v>
      </c>
      <c r="J272" s="16">
        <v>2.2000000000000002</v>
      </c>
      <c r="K272" s="16">
        <v>27.6</v>
      </c>
      <c r="L272" s="16">
        <v>2.1</v>
      </c>
      <c r="M272" s="16">
        <v>2.7</v>
      </c>
      <c r="N272" s="16">
        <v>76.3</v>
      </c>
      <c r="O272" s="16">
        <v>0.3</v>
      </c>
      <c r="P272" s="16">
        <v>1.6</v>
      </c>
      <c r="Q272" s="16">
        <v>1.9</v>
      </c>
      <c r="R272" s="16">
        <v>2.8</v>
      </c>
      <c r="S272" s="16">
        <v>0.7</v>
      </c>
      <c r="T272" s="16">
        <v>0.3</v>
      </c>
      <c r="U272" s="16">
        <v>1.2</v>
      </c>
      <c r="V272" s="16">
        <v>6.4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75"/>
  <sheetViews>
    <sheetView workbookViewId="0">
      <selection activeCell="F6" sqref="F6"/>
    </sheetView>
  </sheetViews>
  <sheetFormatPr defaultColWidth="8.7265625" defaultRowHeight="13" x14ac:dyDescent="0.3"/>
  <cols>
    <col min="1" max="1" width="8.7265625" style="6"/>
    <col min="2" max="2" width="23.453125" style="7" customWidth="1"/>
    <col min="3" max="7" width="8.7265625" style="8"/>
    <col min="8" max="12" width="0" style="8" hidden="1" customWidth="1"/>
    <col min="13" max="13" width="8.7265625" style="8"/>
    <col min="14" max="14" width="2.81640625" style="8" customWidth="1"/>
    <col min="15" max="16384" width="8.7265625" style="8"/>
  </cols>
  <sheetData>
    <row r="1" spans="1:20" s="46" customFormat="1" ht="21" x14ac:dyDescent="0.5">
      <c r="A1" s="47" t="s">
        <v>323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5"/>
      <c r="O1" s="45"/>
      <c r="P1" s="45"/>
      <c r="Q1" s="45"/>
    </row>
    <row r="2" spans="1:20" x14ac:dyDescent="0.3">
      <c r="B2" s="34" t="s">
        <v>321</v>
      </c>
      <c r="C2" s="38">
        <f>AVERAGE(FiveStats[Points])</f>
        <v>11.146125461254604</v>
      </c>
      <c r="D2" s="38">
        <f>AVERAGE(FiveStats[Assists])</f>
        <v>2.4110701107011092</v>
      </c>
      <c r="E2" s="38">
        <f>AVERAGE(FiveStats[Steals])</f>
        <v>0.8014760147601474</v>
      </c>
      <c r="F2" s="38">
        <f>AVERAGE(FiveStats[Blocks])</f>
        <v>0.48523985239852335</v>
      </c>
      <c r="G2" s="38">
        <f>AVERAGE(FiveStats[Rebounds])</f>
        <v>4.4955719557195533</v>
      </c>
    </row>
    <row r="3" spans="1:20" ht="13.5" thickBot="1" x14ac:dyDescent="0.35">
      <c r="B3" s="35" t="s">
        <v>322</v>
      </c>
      <c r="C3" s="36">
        <f>_xlfn.STDEV.S(FiveStats[Points])</f>
        <v>6.0699726742122158</v>
      </c>
      <c r="D3" s="36">
        <f>_xlfn.STDEV.S(FiveStats[Assists])</f>
        <v>1.9804103481142818</v>
      </c>
      <c r="E3" s="36">
        <f>_xlfn.STDEV.S(FiveStats[Steals])</f>
        <v>0.38767784255456789</v>
      </c>
      <c r="F3" s="36">
        <f>_xlfn.STDEV.S(FiveStats[Blocks])</f>
        <v>0.42653192060477119</v>
      </c>
      <c r="G3" s="36">
        <f>_xlfn.STDEV.S(FiveStats[Rebounds])</f>
        <v>2.5023061114417633</v>
      </c>
    </row>
    <row r="4" spans="1:20" s="5" customFormat="1" ht="13.5" thickBot="1" x14ac:dyDescent="0.35">
      <c r="A4" s="20" t="s">
        <v>292</v>
      </c>
      <c r="B4" s="4" t="s">
        <v>347</v>
      </c>
      <c r="C4" s="5" t="s">
        <v>348</v>
      </c>
      <c r="D4" s="5" t="s">
        <v>349</v>
      </c>
      <c r="E4" s="5" t="s">
        <v>350</v>
      </c>
      <c r="F4" s="5" t="s">
        <v>351</v>
      </c>
      <c r="G4" s="5" t="s">
        <v>352</v>
      </c>
      <c r="H4" s="5" t="s">
        <v>324</v>
      </c>
      <c r="I4" s="5" t="s">
        <v>325</v>
      </c>
      <c r="J4" s="5" t="s">
        <v>327</v>
      </c>
      <c r="K4" s="5" t="s">
        <v>326</v>
      </c>
      <c r="L4" s="5" t="s">
        <v>328</v>
      </c>
      <c r="M4" s="5" t="s">
        <v>353</v>
      </c>
      <c r="R4" s="8"/>
      <c r="S4" s="8"/>
      <c r="T4" s="8"/>
    </row>
    <row r="5" spans="1:20" ht="13.5" thickTop="1" x14ac:dyDescent="0.3">
      <c r="A5" s="21">
        <v>1</v>
      </c>
      <c r="B5" s="7" t="s">
        <v>21</v>
      </c>
      <c r="C5" s="8">
        <f>VLOOKUP($B5,NBAData[#All],4,FALSE)</f>
        <v>31.6</v>
      </c>
      <c r="D5" s="8">
        <f>VLOOKUP($B5,NBAData[#All],17,FALSE)</f>
        <v>10.4</v>
      </c>
      <c r="E5" s="8">
        <f>VLOOKUP($B5,NBAData[#All],18,FALSE)</f>
        <v>1.6</v>
      </c>
      <c r="F5" s="8">
        <f>VLOOKUP($B5,NBAData[#All],19,FALSE)</f>
        <v>0.4</v>
      </c>
      <c r="G5" s="8">
        <f>VLOOKUP($B5,NBAData[#All],16,FALSE)</f>
        <v>10.7</v>
      </c>
      <c r="H5" s="8">
        <f>(FiveStats[[#This Row],[Points]]-C$2)/C$3</f>
        <v>3.3696814856584139</v>
      </c>
      <c r="I5" s="8">
        <f>(FiveStats[[#This Row],[Assists]]-D$2)/D$3</f>
        <v>4.0339770476890484</v>
      </c>
      <c r="J5" s="8">
        <f>(FiveStats[[#This Row],[Steals]]-E$2)/E$3</f>
        <v>2.0597617340677803</v>
      </c>
      <c r="K5" s="8">
        <f>(FiveStats[[#This Row],[Blocks]]-F$2)/F$3</f>
        <v>-0.19984401701439702</v>
      </c>
      <c r="L5" s="8">
        <f>(FiveStats[[#This Row],[Rebounds]]-G$2)/G$3</f>
        <v>2.4794840311146493</v>
      </c>
      <c r="M5" s="8">
        <f>AVERAGE(FiveStats[[#This Row],[t PTS]:[t REB]])</f>
        <v>2.3486120563030992</v>
      </c>
    </row>
    <row r="6" spans="1:20" x14ac:dyDescent="0.3">
      <c r="A6" s="22">
        <v>2</v>
      </c>
      <c r="B6" s="7" t="s">
        <v>22</v>
      </c>
      <c r="C6" s="8">
        <f>VLOOKUP($B6,NBAData[#All],4,FALSE)</f>
        <v>29.1</v>
      </c>
      <c r="D6" s="8">
        <f>VLOOKUP($B6,NBAData[#All],17,FALSE)</f>
        <v>11.2</v>
      </c>
      <c r="E6" s="8">
        <f>VLOOKUP($B6,NBAData[#All],18,FALSE)</f>
        <v>1.5</v>
      </c>
      <c r="F6" s="8">
        <f>VLOOKUP($B6,NBAData[#All],19,FALSE)</f>
        <v>0.5</v>
      </c>
      <c r="G6" s="8">
        <f>VLOOKUP($B6,NBAData[#All],16,FALSE)</f>
        <v>8.1</v>
      </c>
      <c r="H6" s="8">
        <f>(FiveStats[[#This Row],[Points]]-C$2)/C$3</f>
        <v>2.9578180170433006</v>
      </c>
      <c r="I6" s="8">
        <f>(FiveStats[[#This Row],[Assists]]-D$2)/D$3</f>
        <v>4.4379337331112119</v>
      </c>
      <c r="J6" s="8">
        <f>(FiveStats[[#This Row],[Steals]]-E$2)/E$3</f>
        <v>1.8018156019363716</v>
      </c>
      <c r="K6" s="8">
        <f>(FiveStats[[#This Row],[Blocks]]-F$2)/F$3</f>
        <v>3.4605024591239326E-2</v>
      </c>
      <c r="L6" s="8">
        <f>(FiveStats[[#This Row],[Rebounds]]-G$2)/G$3</f>
        <v>1.440442489349822</v>
      </c>
      <c r="M6" s="8">
        <f>AVERAGE(FiveStats[[#This Row],[t PTS]:[t REB]])</f>
        <v>2.1345229732063893</v>
      </c>
    </row>
    <row r="7" spans="1:20" x14ac:dyDescent="0.3">
      <c r="A7" s="21">
        <v>3</v>
      </c>
      <c r="B7" s="7" t="s">
        <v>27</v>
      </c>
      <c r="C7" s="8">
        <f>VLOOKUP($B7,NBAData[#All],4,FALSE)</f>
        <v>27</v>
      </c>
      <c r="D7" s="8">
        <f>VLOOKUP($B7,NBAData[#All],17,FALSE)</f>
        <v>4.5999999999999996</v>
      </c>
      <c r="E7" s="8">
        <f>VLOOKUP($B7,NBAData[#All],18,FALSE)</f>
        <v>1.4</v>
      </c>
      <c r="F7" s="8">
        <f>VLOOKUP($B7,NBAData[#All],19,FALSE)</f>
        <v>1.3</v>
      </c>
      <c r="G7" s="8">
        <f>VLOOKUP($B7,NBAData[#All],16,FALSE)</f>
        <v>11</v>
      </c>
      <c r="H7" s="8">
        <f>(FiveStats[[#This Row],[Points]]-C$2)/C$3</f>
        <v>2.6118527034066052</v>
      </c>
      <c r="I7" s="8">
        <f>(FiveStats[[#This Row],[Assists]]-D$2)/D$3</f>
        <v>1.1052910783783563</v>
      </c>
      <c r="J7" s="8">
        <f>(FiveStats[[#This Row],[Steals]]-E$2)/E$3</f>
        <v>1.5438694698049626</v>
      </c>
      <c r="K7" s="8">
        <f>(FiveStats[[#This Row],[Blocks]]-F$2)/F$3</f>
        <v>1.9101973574363307</v>
      </c>
      <c r="L7" s="8">
        <f>(FiveStats[[#This Row],[Rebounds]]-G$2)/G$3</f>
        <v>2.5993734397798218</v>
      </c>
      <c r="M7" s="8">
        <f>AVERAGE(FiveStats[[#This Row],[t PTS]:[t REB]])</f>
        <v>1.9541168097612154</v>
      </c>
    </row>
    <row r="8" spans="1:20" x14ac:dyDescent="0.3">
      <c r="A8" s="22">
        <v>4</v>
      </c>
      <c r="B8" s="7" t="s">
        <v>28</v>
      </c>
      <c r="C8" s="8">
        <f>VLOOKUP($B8,NBAData[#All],4,FALSE)</f>
        <v>26.4</v>
      </c>
      <c r="D8" s="8">
        <f>VLOOKUP($B8,NBAData[#All],17,FALSE)</f>
        <v>8.6999999999999993</v>
      </c>
      <c r="E8" s="8">
        <f>VLOOKUP($B8,NBAData[#All],18,FALSE)</f>
        <v>1.2</v>
      </c>
      <c r="F8" s="8">
        <f>VLOOKUP($B8,NBAData[#All],19,FALSE)</f>
        <v>0.6</v>
      </c>
      <c r="G8" s="8">
        <f>VLOOKUP($B8,NBAData[#All],16,FALSE)</f>
        <v>8.6</v>
      </c>
      <c r="H8" s="8">
        <f>(FiveStats[[#This Row],[Points]]-C$2)/C$3</f>
        <v>2.5130054709389777</v>
      </c>
      <c r="I8" s="8">
        <f>(FiveStats[[#This Row],[Assists]]-D$2)/D$3</f>
        <v>3.1755690911669485</v>
      </c>
      <c r="J8" s="8">
        <f>(FiveStats[[#This Row],[Steals]]-E$2)/E$3</f>
        <v>1.0279772055421454</v>
      </c>
      <c r="K8" s="8">
        <f>(FiveStats[[#This Row],[Blocks]]-F$2)/F$3</f>
        <v>0.26905406619687566</v>
      </c>
      <c r="L8" s="8">
        <f>(FiveStats[[#This Row],[Rebounds]]-G$2)/G$3</f>
        <v>1.6402581704584427</v>
      </c>
      <c r="M8" s="8">
        <f>AVERAGE(FiveStats[[#This Row],[t PTS]:[t REB]])</f>
        <v>1.7251728008606784</v>
      </c>
    </row>
    <row r="9" spans="1:20" x14ac:dyDescent="0.3">
      <c r="A9" s="21">
        <v>5</v>
      </c>
      <c r="B9" s="7" t="s">
        <v>24</v>
      </c>
      <c r="C9" s="8">
        <f>VLOOKUP($B9,NBAData[#All],4,FALSE)</f>
        <v>28</v>
      </c>
      <c r="D9" s="8">
        <f>VLOOKUP($B9,NBAData[#All],17,FALSE)</f>
        <v>2.1</v>
      </c>
      <c r="E9" s="8">
        <f>VLOOKUP($B9,NBAData[#All],18,FALSE)</f>
        <v>1.3</v>
      </c>
      <c r="F9" s="8">
        <f>VLOOKUP($B9,NBAData[#All],19,FALSE)</f>
        <v>2.2000000000000002</v>
      </c>
      <c r="G9" s="8">
        <f>VLOOKUP($B9,NBAData[#All],16,FALSE)</f>
        <v>11.8</v>
      </c>
      <c r="H9" s="8">
        <f>(FiveStats[[#This Row],[Points]]-C$2)/C$3</f>
        <v>2.7765980908526502</v>
      </c>
      <c r="I9" s="8">
        <f>(FiveStats[[#This Row],[Assists]]-D$2)/D$3</f>
        <v>-0.15707356356590724</v>
      </c>
      <c r="J9" s="8">
        <f>(FiveStats[[#This Row],[Steals]]-E$2)/E$3</f>
        <v>1.2859233376735544</v>
      </c>
      <c r="K9" s="8">
        <f>(FiveStats[[#This Row],[Blocks]]-F$2)/F$3</f>
        <v>4.0202387318870585</v>
      </c>
      <c r="L9" s="8">
        <f>(FiveStats[[#This Row],[Rebounds]]-G$2)/G$3</f>
        <v>2.9190785295536155</v>
      </c>
      <c r="M9" s="8">
        <f>AVERAGE(FiveStats[[#This Row],[t PTS]:[t REB]])</f>
        <v>2.1689530252801945</v>
      </c>
    </row>
    <row r="10" spans="1:20" x14ac:dyDescent="0.3">
      <c r="A10" s="22">
        <v>6</v>
      </c>
      <c r="B10" s="7" t="s">
        <v>38</v>
      </c>
      <c r="C10" s="8">
        <f>VLOOKUP($B10,NBAData[#All],4,FALSE)</f>
        <v>23.1</v>
      </c>
      <c r="D10" s="8">
        <f>VLOOKUP($B10,NBAData[#All],17,FALSE)</f>
        <v>10.7</v>
      </c>
      <c r="E10" s="8">
        <f>VLOOKUP($B10,NBAData[#All],18,FALSE)</f>
        <v>2</v>
      </c>
      <c r="F10" s="8">
        <f>VLOOKUP($B10,NBAData[#All],19,FALSE)</f>
        <v>0.6</v>
      </c>
      <c r="G10" s="8">
        <f>VLOOKUP($B10,NBAData[#All],16,FALSE)</f>
        <v>4.2</v>
      </c>
      <c r="H10" s="8">
        <f>(FiveStats[[#This Row],[Points]]-C$2)/C$3</f>
        <v>1.9693456923670281</v>
      </c>
      <c r="I10" s="8">
        <f>(FiveStats[[#This Row],[Assists]]-D$2)/D$3</f>
        <v>4.1854608047223598</v>
      </c>
      <c r="J10" s="8">
        <f>(FiveStats[[#This Row],[Steals]]-E$2)/E$3</f>
        <v>3.0915462625934147</v>
      </c>
      <c r="K10" s="8">
        <f>(FiveStats[[#This Row],[Blocks]]-F$2)/F$3</f>
        <v>0.26905406619687566</v>
      </c>
      <c r="L10" s="8">
        <f>(FiveStats[[#This Row],[Rebounds]]-G$2)/G$3</f>
        <v>-0.11811982329741914</v>
      </c>
      <c r="M10" s="8">
        <f>AVERAGE(FiveStats[[#This Row],[t PTS]:[t REB]])</f>
        <v>1.8794574005164519</v>
      </c>
    </row>
    <row r="11" spans="1:20" x14ac:dyDescent="0.3">
      <c r="A11" s="21">
        <v>7</v>
      </c>
      <c r="B11" s="7" t="s">
        <v>93</v>
      </c>
      <c r="C11" s="8">
        <f>VLOOKUP($B11,NBAData[#All],4,FALSE)</f>
        <v>13.6</v>
      </c>
      <c r="D11" s="8">
        <f>VLOOKUP($B11,NBAData[#All],17,FALSE)</f>
        <v>1.1000000000000001</v>
      </c>
      <c r="E11" s="8">
        <f>VLOOKUP($B11,NBAData[#All],18,FALSE)</f>
        <v>1.5</v>
      </c>
      <c r="F11" s="8">
        <f>VLOOKUP($B11,NBAData[#All],19,FALSE)</f>
        <v>1.1000000000000001</v>
      </c>
      <c r="G11" s="8">
        <f>VLOOKUP($B11,NBAData[#All],16,FALSE)</f>
        <v>13.8</v>
      </c>
      <c r="H11" s="8">
        <f>(FiveStats[[#This Row],[Points]]-C$2)/C$3</f>
        <v>0.40426451162959626</v>
      </c>
      <c r="I11" s="8">
        <f>(FiveStats[[#This Row],[Assists]]-D$2)/D$3</f>
        <v>-0.66201942034361272</v>
      </c>
      <c r="J11" s="8">
        <f>(FiveStats[[#This Row],[Steals]]-E$2)/E$3</f>
        <v>1.8018156019363716</v>
      </c>
      <c r="K11" s="8">
        <f>(FiveStats[[#This Row],[Blocks]]-F$2)/F$3</f>
        <v>1.4412992742250581</v>
      </c>
      <c r="L11" s="8">
        <f>(FiveStats[[#This Row],[Rebounds]]-G$2)/G$3</f>
        <v>3.7183412539880982</v>
      </c>
      <c r="M11" s="8">
        <f>AVERAGE(FiveStats[[#This Row],[t PTS]:[t REB]])</f>
        <v>1.3407402442871024</v>
      </c>
    </row>
    <row r="12" spans="1:20" x14ac:dyDescent="0.3">
      <c r="A12" s="22">
        <v>8</v>
      </c>
      <c r="B12" s="7" t="s">
        <v>41</v>
      </c>
      <c r="C12" s="8">
        <f>VLOOKUP($B12,NBAData[#All],4,FALSE)</f>
        <v>22.9</v>
      </c>
      <c r="D12" s="8">
        <f>VLOOKUP($B12,NBAData[#All],17,FALSE)</f>
        <v>5.4</v>
      </c>
      <c r="E12" s="8">
        <f>VLOOKUP($B12,NBAData[#All],18,FALSE)</f>
        <v>1.6</v>
      </c>
      <c r="F12" s="8">
        <f>VLOOKUP($B12,NBAData[#All],19,FALSE)</f>
        <v>1.9</v>
      </c>
      <c r="G12" s="8">
        <f>VLOOKUP($B12,NBAData[#All],16,FALSE)</f>
        <v>8.8000000000000007</v>
      </c>
      <c r="H12" s="8">
        <f>(FiveStats[[#This Row],[Points]]-C$2)/C$3</f>
        <v>1.9363966148778187</v>
      </c>
      <c r="I12" s="8">
        <f>(FiveStats[[#This Row],[Assists]]-D$2)/D$3</f>
        <v>1.5092477638005211</v>
      </c>
      <c r="J12" s="8">
        <f>(FiveStats[[#This Row],[Steals]]-E$2)/E$3</f>
        <v>2.0597617340677803</v>
      </c>
      <c r="K12" s="8">
        <f>(FiveStats[[#This Row],[Blocks]]-F$2)/F$3</f>
        <v>3.3168916070701489</v>
      </c>
      <c r="L12" s="8">
        <f>(FiveStats[[#This Row],[Rebounds]]-G$2)/G$3</f>
        <v>1.7201844429018913</v>
      </c>
      <c r="M12" s="8">
        <f>AVERAGE(FiveStats[[#This Row],[t PTS]:[t REB]])</f>
        <v>2.1084964325436322</v>
      </c>
    </row>
    <row r="13" spans="1:20" x14ac:dyDescent="0.3">
      <c r="A13" s="21">
        <v>9</v>
      </c>
      <c r="B13" s="7" t="s">
        <v>32</v>
      </c>
      <c r="C13" s="8">
        <f>VLOOKUP($B13,NBAData[#All],4,FALSE)</f>
        <v>25.1</v>
      </c>
      <c r="D13" s="8">
        <f>VLOOKUP($B13,NBAData[#All],17,FALSE)</f>
        <v>2.7</v>
      </c>
      <c r="E13" s="8">
        <f>VLOOKUP($B13,NBAData[#All],18,FALSE)</f>
        <v>0.7</v>
      </c>
      <c r="F13" s="8">
        <f>VLOOKUP($B13,NBAData[#All],19,FALSE)</f>
        <v>1.3</v>
      </c>
      <c r="G13" s="8">
        <f>VLOOKUP($B13,NBAData[#All],16,FALSE)</f>
        <v>12.3</v>
      </c>
      <c r="H13" s="8">
        <f>(FiveStats[[#This Row],[Points]]-C$2)/C$3</f>
        <v>2.2988364672591191</v>
      </c>
      <c r="I13" s="8">
        <f>(FiveStats[[#This Row],[Assists]]-D$2)/D$3</f>
        <v>0.1458939505007161</v>
      </c>
      <c r="J13" s="8">
        <f>(FiveStats[[#This Row],[Steals]]-E$2)/E$3</f>
        <v>-0.26175345511489767</v>
      </c>
      <c r="K13" s="8">
        <f>(FiveStats[[#This Row],[Blocks]]-F$2)/F$3</f>
        <v>1.9101973574363307</v>
      </c>
      <c r="L13" s="8">
        <f>(FiveStats[[#This Row],[Rebounds]]-G$2)/G$3</f>
        <v>3.1188942106622362</v>
      </c>
      <c r="M13" s="8">
        <f>AVERAGE(FiveStats[[#This Row],[t PTS]:[t REB]])</f>
        <v>1.4424137061487008</v>
      </c>
    </row>
    <row r="14" spans="1:20" x14ac:dyDescent="0.3">
      <c r="A14" s="22">
        <v>10</v>
      </c>
      <c r="B14" s="7" t="s">
        <v>141</v>
      </c>
      <c r="C14" s="8">
        <f>VLOOKUP($B14,NBAData[#All],4,FALSE)</f>
        <v>10.199999999999999</v>
      </c>
      <c r="D14" s="8">
        <f>VLOOKUP($B14,NBAData[#All],17,FALSE)</f>
        <v>7</v>
      </c>
      <c r="E14" s="8">
        <f>VLOOKUP($B14,NBAData[#All],18,FALSE)</f>
        <v>2</v>
      </c>
      <c r="F14" s="8">
        <f>VLOOKUP($B14,NBAData[#All],19,FALSE)</f>
        <v>1.4</v>
      </c>
      <c r="G14" s="8">
        <f>VLOOKUP($B14,NBAData[#All],16,FALSE)</f>
        <v>7.9</v>
      </c>
      <c r="H14" s="8">
        <f>(FiveStats[[#This Row],[Points]]-C$2)/C$3</f>
        <v>-0.1558698056869583</v>
      </c>
      <c r="I14" s="8">
        <f>(FiveStats[[#This Row],[Assists]]-D$2)/D$3</f>
        <v>2.3171611346448495</v>
      </c>
      <c r="J14" s="8">
        <f>(FiveStats[[#This Row],[Steals]]-E$2)/E$3</f>
        <v>3.0915462625934147</v>
      </c>
      <c r="K14" s="8">
        <f>(FiveStats[[#This Row],[Blocks]]-F$2)/F$3</f>
        <v>2.1446463990419669</v>
      </c>
      <c r="L14" s="8">
        <f>(FiveStats[[#This Row],[Rebounds]]-G$2)/G$3</f>
        <v>1.3605162169063738</v>
      </c>
      <c r="M14" s="8">
        <f>AVERAGE(FiveStats[[#This Row],[t PTS]:[t REB]])</f>
        <v>1.7516000414999293</v>
      </c>
    </row>
    <row r="15" spans="1:20" x14ac:dyDescent="0.3">
      <c r="A15" s="21">
        <v>11</v>
      </c>
      <c r="B15" s="7" t="s">
        <v>34</v>
      </c>
      <c r="C15" s="8">
        <f>VLOOKUP($B15,NBAData[#All],4,FALSE)</f>
        <v>23.9</v>
      </c>
      <c r="D15" s="8">
        <f>VLOOKUP($B15,NBAData[#All],17,FALSE)</f>
        <v>5.5</v>
      </c>
      <c r="E15" s="8">
        <f>VLOOKUP($B15,NBAData[#All],18,FALSE)</f>
        <v>1.9</v>
      </c>
      <c r="F15" s="8">
        <f>VLOOKUP($B15,NBAData[#All],19,FALSE)</f>
        <v>0.4</v>
      </c>
      <c r="G15" s="8">
        <f>VLOOKUP($B15,NBAData[#All],16,FALSE)</f>
        <v>6.2</v>
      </c>
      <c r="H15" s="8">
        <f>(FiveStats[[#This Row],[Points]]-C$2)/C$3</f>
        <v>2.1011420023238641</v>
      </c>
      <c r="I15" s="8">
        <f>(FiveStats[[#This Row],[Assists]]-D$2)/D$3</f>
        <v>1.5597423494782914</v>
      </c>
      <c r="J15" s="8">
        <f>(FiveStats[[#This Row],[Steals]]-E$2)/E$3</f>
        <v>2.8336001304620058</v>
      </c>
      <c r="K15" s="8">
        <f>(FiveStats[[#This Row],[Blocks]]-F$2)/F$3</f>
        <v>-0.19984401701439702</v>
      </c>
      <c r="L15" s="8">
        <f>(FiveStats[[#This Row],[Rebounds]]-G$2)/G$3</f>
        <v>0.68114290113706355</v>
      </c>
      <c r="M15" s="8">
        <f>AVERAGE(FiveStats[[#This Row],[t PTS]:[t REB]])</f>
        <v>1.3951566732773657</v>
      </c>
    </row>
    <row r="16" spans="1:20" x14ac:dyDescent="0.3">
      <c r="A16" s="22">
        <v>12</v>
      </c>
      <c r="B16" s="7" t="s">
        <v>58</v>
      </c>
      <c r="C16" s="8">
        <f>VLOOKUP($B16,NBAData[#All],4,FALSE)</f>
        <v>18.100000000000001</v>
      </c>
      <c r="D16" s="8">
        <f>VLOOKUP($B16,NBAData[#All],17,FALSE)</f>
        <v>9.1999999999999993</v>
      </c>
      <c r="E16" s="8">
        <f>VLOOKUP($B16,NBAData[#All],18,FALSE)</f>
        <v>1.9</v>
      </c>
      <c r="F16" s="8">
        <f>VLOOKUP($B16,NBAData[#All],19,FALSE)</f>
        <v>0.1</v>
      </c>
      <c r="G16" s="8">
        <f>VLOOKUP($B16,NBAData[#All],16,FALSE)</f>
        <v>5</v>
      </c>
      <c r="H16" s="8">
        <f>(FiveStats[[#This Row],[Points]]-C$2)/C$3</f>
        <v>1.1456187551368009</v>
      </c>
      <c r="I16" s="8">
        <f>(FiveStats[[#This Row],[Assists]]-D$2)/D$3</f>
        <v>3.428042019555801</v>
      </c>
      <c r="J16" s="8">
        <f>(FiveStats[[#This Row],[Steals]]-E$2)/E$3</f>
        <v>2.8336001304620058</v>
      </c>
      <c r="K16" s="8">
        <f>(FiveStats[[#This Row],[Blocks]]-F$2)/F$3</f>
        <v>-0.90319114183130622</v>
      </c>
      <c r="L16" s="8">
        <f>(FiveStats[[#This Row],[Rebounds]]-G$2)/G$3</f>
        <v>0.20158526647637387</v>
      </c>
      <c r="M16" s="8">
        <f>AVERAGE(FiveStats[[#This Row],[t PTS]:[t REB]])</f>
        <v>1.3411310059599351</v>
      </c>
    </row>
    <row r="17" spans="1:13" x14ac:dyDescent="0.3">
      <c r="A17" s="21">
        <v>13</v>
      </c>
      <c r="B17" s="7" t="s">
        <v>65</v>
      </c>
      <c r="C17" s="8">
        <f>VLOOKUP($B17,NBAData[#All],4,FALSE)</f>
        <v>17</v>
      </c>
      <c r="D17" s="8">
        <f>VLOOKUP($B17,NBAData[#All],17,FALSE)</f>
        <v>0.7</v>
      </c>
      <c r="E17" s="8">
        <f>VLOOKUP($B17,NBAData[#All],18,FALSE)</f>
        <v>0.7</v>
      </c>
      <c r="F17" s="8">
        <f>VLOOKUP($B17,NBAData[#All],19,FALSE)</f>
        <v>2.1</v>
      </c>
      <c r="G17" s="8">
        <f>VLOOKUP($B17,NBAData[#All],16,FALSE)</f>
        <v>14.1</v>
      </c>
      <c r="H17" s="8">
        <f>(FiveStats[[#This Row],[Points]]-C$2)/C$3</f>
        <v>0.96439882894615081</v>
      </c>
      <c r="I17" s="8">
        <f>(FiveStats[[#This Row],[Assists]]-D$2)/D$3</f>
        <v>-0.863997763054695</v>
      </c>
      <c r="J17" s="8">
        <f>(FiveStats[[#This Row],[Steals]]-E$2)/E$3</f>
        <v>-0.26175345511489767</v>
      </c>
      <c r="K17" s="8">
        <f>(FiveStats[[#This Row],[Blocks]]-F$2)/F$3</f>
        <v>3.7857896902814221</v>
      </c>
      <c r="L17" s="8">
        <f>(FiveStats[[#This Row],[Rebounds]]-G$2)/G$3</f>
        <v>3.8382306626532698</v>
      </c>
      <c r="M17" s="8">
        <f>AVERAGE(FiveStats[[#This Row],[t PTS]:[t REB]])</f>
        <v>1.4925335927422501</v>
      </c>
    </row>
    <row r="18" spans="1:13" x14ac:dyDescent="0.3">
      <c r="A18" s="22">
        <v>14</v>
      </c>
      <c r="B18" s="7" t="s">
        <v>33</v>
      </c>
      <c r="C18" s="8">
        <f>VLOOKUP($B18,NBAData[#All],4,FALSE)</f>
        <v>25.1</v>
      </c>
      <c r="D18" s="8">
        <f>VLOOKUP($B18,NBAData[#All],17,FALSE)</f>
        <v>4.8</v>
      </c>
      <c r="E18" s="8">
        <f>VLOOKUP($B18,NBAData[#All],18,FALSE)</f>
        <v>1.1000000000000001</v>
      </c>
      <c r="F18" s="8">
        <f>VLOOKUP($B18,NBAData[#All],19,FALSE)</f>
        <v>1.6</v>
      </c>
      <c r="G18" s="8">
        <f>VLOOKUP($B18,NBAData[#All],16,FALSE)</f>
        <v>8.3000000000000007</v>
      </c>
      <c r="H18" s="8">
        <f>(FiveStats[[#This Row],[Points]]-C$2)/C$3</f>
        <v>2.2988364672591191</v>
      </c>
      <c r="I18" s="8">
        <f>(FiveStats[[#This Row],[Assists]]-D$2)/D$3</f>
        <v>1.2062802497338974</v>
      </c>
      <c r="J18" s="8">
        <f>(FiveStats[[#This Row],[Steals]]-E$2)/E$3</f>
        <v>0.77003107341073718</v>
      </c>
      <c r="K18" s="8">
        <f>(FiveStats[[#This Row],[Blocks]]-F$2)/F$3</f>
        <v>2.6135444822532401</v>
      </c>
      <c r="L18" s="8">
        <f>(FiveStats[[#This Row],[Rebounds]]-G$2)/G$3</f>
        <v>1.5203687617932706</v>
      </c>
      <c r="M18" s="8">
        <f>AVERAGE(FiveStats[[#This Row],[t PTS]:[t REB]])</f>
        <v>1.681812206890053</v>
      </c>
    </row>
    <row r="19" spans="1:13" x14ac:dyDescent="0.3">
      <c r="A19" s="21">
        <v>15</v>
      </c>
      <c r="B19" s="7" t="s">
        <v>30</v>
      </c>
      <c r="C19" s="8">
        <f>VLOOKUP($B19,NBAData[#All],4,FALSE)</f>
        <v>25.3</v>
      </c>
      <c r="D19" s="8">
        <f>VLOOKUP($B19,NBAData[#All],17,FALSE)</f>
        <v>6.6</v>
      </c>
      <c r="E19" s="8">
        <f>VLOOKUP($B19,NBAData[#All],18,FALSE)</f>
        <v>1.8</v>
      </c>
      <c r="F19" s="8">
        <f>VLOOKUP($B19,NBAData[#All],19,FALSE)</f>
        <v>0.2</v>
      </c>
      <c r="G19" s="8">
        <f>VLOOKUP($B19,NBAData[#All],16,FALSE)</f>
        <v>4.5</v>
      </c>
      <c r="H19" s="8">
        <f>(FiveStats[[#This Row],[Points]]-C$2)/C$3</f>
        <v>2.3317855447483282</v>
      </c>
      <c r="I19" s="8">
        <f>(FiveStats[[#This Row],[Assists]]-D$2)/D$3</f>
        <v>2.1151827919337673</v>
      </c>
      <c r="J19" s="8">
        <f>(FiveStats[[#This Row],[Steals]]-E$2)/E$3</f>
        <v>2.5756539983305977</v>
      </c>
      <c r="K19" s="8">
        <f>(FiveStats[[#This Row],[Blocks]]-F$2)/F$3</f>
        <v>-0.66874210022566982</v>
      </c>
      <c r="L19" s="8">
        <f>(FiveStats[[#This Row],[Rebounds]]-G$2)/G$3</f>
        <v>1.7695853677531955E-3</v>
      </c>
      <c r="M19" s="8">
        <f>AVERAGE(FiveStats[[#This Row],[t PTS]:[t REB]])</f>
        <v>1.2711299640309552</v>
      </c>
    </row>
    <row r="20" spans="1:13" x14ac:dyDescent="0.3">
      <c r="A20" s="22">
        <v>16</v>
      </c>
      <c r="B20" s="7" t="s">
        <v>95</v>
      </c>
      <c r="C20" s="8">
        <f>VLOOKUP($B20,NBAData[#All],4,FALSE)</f>
        <v>13.5</v>
      </c>
      <c r="D20" s="8">
        <f>VLOOKUP($B20,NBAData[#All],17,FALSE)</f>
        <v>1.4</v>
      </c>
      <c r="E20" s="8">
        <f>VLOOKUP($B20,NBAData[#All],18,FALSE)</f>
        <v>0.9</v>
      </c>
      <c r="F20" s="8">
        <f>VLOOKUP($B20,NBAData[#All],19,FALSE)</f>
        <v>1.2</v>
      </c>
      <c r="G20" s="8">
        <f>VLOOKUP($B20,NBAData[#All],16,FALSE)</f>
        <v>12.7</v>
      </c>
      <c r="H20" s="8">
        <f>(FiveStats[[#This Row],[Points]]-C$2)/C$3</f>
        <v>0.38778997288499178</v>
      </c>
      <c r="I20" s="8">
        <f>(FiveStats[[#This Row],[Assists]]-D$2)/D$3</f>
        <v>-0.5105356633103012</v>
      </c>
      <c r="J20" s="8">
        <f>(FiveStats[[#This Row],[Steals]]-E$2)/E$3</f>
        <v>0.25413880914791975</v>
      </c>
      <c r="K20" s="8">
        <f>(FiveStats[[#This Row],[Blocks]]-F$2)/F$3</f>
        <v>1.6757483158306941</v>
      </c>
      <c r="L20" s="8">
        <f>(FiveStats[[#This Row],[Rebounds]]-G$2)/G$3</f>
        <v>3.2787467555491321</v>
      </c>
      <c r="M20" s="8">
        <f>AVERAGE(FiveStats[[#This Row],[t PTS]:[t REB]])</f>
        <v>1.0171776380204873</v>
      </c>
    </row>
    <row r="21" spans="1:13" x14ac:dyDescent="0.3">
      <c r="A21" s="21">
        <v>17</v>
      </c>
      <c r="B21" s="7" t="s">
        <v>54</v>
      </c>
      <c r="C21" s="8">
        <f>VLOOKUP($B21,NBAData[#All],4,FALSE)</f>
        <v>19</v>
      </c>
      <c r="D21" s="8">
        <f>VLOOKUP($B21,NBAData[#All],17,FALSE)</f>
        <v>1.9</v>
      </c>
      <c r="E21" s="8">
        <f>VLOOKUP($B21,NBAData[#All],18,FALSE)</f>
        <v>0.9</v>
      </c>
      <c r="F21" s="8">
        <f>VLOOKUP($B21,NBAData[#All],19,FALSE)</f>
        <v>0.3</v>
      </c>
      <c r="G21" s="8">
        <f>VLOOKUP($B21,NBAData[#All],16,FALSE)</f>
        <v>11.1</v>
      </c>
      <c r="H21" s="8">
        <f>(FiveStats[[#This Row],[Points]]-C$2)/C$3</f>
        <v>1.2938896038382417</v>
      </c>
      <c r="I21" s="8">
        <f>(FiveStats[[#This Row],[Assists]]-D$2)/D$3</f>
        <v>-0.25806273492144843</v>
      </c>
      <c r="J21" s="8">
        <f>(FiveStats[[#This Row],[Steals]]-E$2)/E$3</f>
        <v>0.25413880914791975</v>
      </c>
      <c r="K21" s="8">
        <f>(FiveStats[[#This Row],[Blocks]]-F$2)/F$3</f>
        <v>-0.43429305862003348</v>
      </c>
      <c r="L21" s="8">
        <f>(FiveStats[[#This Row],[Rebounds]]-G$2)/G$3</f>
        <v>2.6393365760015461</v>
      </c>
      <c r="M21" s="8">
        <f>AVERAGE(FiveStats[[#This Row],[t PTS]:[t REB]])</f>
        <v>0.69900183908924518</v>
      </c>
    </row>
    <row r="22" spans="1:13" x14ac:dyDescent="0.3">
      <c r="A22" s="22">
        <v>18</v>
      </c>
      <c r="B22" s="7" t="s">
        <v>109</v>
      </c>
      <c r="C22" s="8">
        <f>VLOOKUP($B22,NBAData[#All],4,FALSE)</f>
        <v>12.7</v>
      </c>
      <c r="D22" s="8">
        <f>VLOOKUP($B22,NBAData[#All],17,FALSE)</f>
        <v>1.2</v>
      </c>
      <c r="E22" s="8">
        <f>VLOOKUP($B22,NBAData[#All],18,FALSE)</f>
        <v>0.6</v>
      </c>
      <c r="F22" s="8">
        <f>VLOOKUP($B22,NBAData[#All],19,FALSE)</f>
        <v>1.6</v>
      </c>
      <c r="G22" s="8">
        <f>VLOOKUP($B22,NBAData[#All],16,FALSE)</f>
        <v>13.8</v>
      </c>
      <c r="H22" s="8">
        <f>(FiveStats[[#This Row],[Points]]-C$2)/C$3</f>
        <v>0.25599366292815529</v>
      </c>
      <c r="I22" s="8">
        <f>(FiveStats[[#This Row],[Assists]]-D$2)/D$3</f>
        <v>-0.61152483466584218</v>
      </c>
      <c r="J22" s="8">
        <f>(FiveStats[[#This Row],[Steals]]-E$2)/E$3</f>
        <v>-0.51969958724630627</v>
      </c>
      <c r="K22" s="8">
        <f>(FiveStats[[#This Row],[Blocks]]-F$2)/F$3</f>
        <v>2.6135444822532401</v>
      </c>
      <c r="L22" s="8">
        <f>(FiveStats[[#This Row],[Rebounds]]-G$2)/G$3</f>
        <v>3.7183412539880982</v>
      </c>
      <c r="M22" s="8">
        <f>AVERAGE(FiveStats[[#This Row],[t PTS]:[t REB]])</f>
        <v>1.0913309954514692</v>
      </c>
    </row>
    <row r="23" spans="1:13" x14ac:dyDescent="0.3">
      <c r="A23" s="21">
        <v>19</v>
      </c>
      <c r="B23" s="7" t="s">
        <v>29</v>
      </c>
      <c r="C23" s="8">
        <f>VLOOKUP($B23,NBAData[#All],4,FALSE)</f>
        <v>25.5</v>
      </c>
      <c r="D23" s="8">
        <f>VLOOKUP($B23,NBAData[#All],17,FALSE)</f>
        <v>3.5</v>
      </c>
      <c r="E23" s="8">
        <f>VLOOKUP($B23,NBAData[#All],18,FALSE)</f>
        <v>1.8</v>
      </c>
      <c r="F23" s="8">
        <f>VLOOKUP($B23,NBAData[#All],19,FALSE)</f>
        <v>0.7</v>
      </c>
      <c r="G23" s="8">
        <f>VLOOKUP($B23,NBAData[#All],16,FALSE)</f>
        <v>5.8</v>
      </c>
      <c r="H23" s="8">
        <f>(FiveStats[[#This Row],[Points]]-C$2)/C$3</f>
        <v>2.3647346222375369</v>
      </c>
      <c r="I23" s="8">
        <f>(FiveStats[[#This Row],[Assists]]-D$2)/D$3</f>
        <v>0.54985063592288042</v>
      </c>
      <c r="J23" s="8">
        <f>(FiveStats[[#This Row],[Steals]]-E$2)/E$3</f>
        <v>2.5756539983305977</v>
      </c>
      <c r="K23" s="8">
        <f>(FiveStats[[#This Row],[Blocks]]-F$2)/F$3</f>
        <v>0.50350310780251206</v>
      </c>
      <c r="L23" s="8">
        <f>(FiveStats[[#This Row],[Rebounds]]-G$2)/G$3</f>
        <v>0.52129035625016684</v>
      </c>
      <c r="M23" s="8">
        <f>AVERAGE(FiveStats[[#This Row],[t PTS]:[t REB]])</f>
        <v>1.3030065441087388</v>
      </c>
    </row>
    <row r="24" spans="1:13" x14ac:dyDescent="0.3">
      <c r="A24" s="22">
        <v>20</v>
      </c>
      <c r="B24" s="7" t="s">
        <v>66</v>
      </c>
      <c r="C24" s="8">
        <f>VLOOKUP($B24,NBAData[#All],4,FALSE)</f>
        <v>16.7</v>
      </c>
      <c r="D24" s="8">
        <f>VLOOKUP($B24,NBAData[#All],17,FALSE)</f>
        <v>4.9000000000000004</v>
      </c>
      <c r="E24" s="8">
        <f>VLOOKUP($B24,NBAData[#All],18,FALSE)</f>
        <v>0.8</v>
      </c>
      <c r="F24" s="8">
        <f>VLOOKUP($B24,NBAData[#All],19,FALSE)</f>
        <v>0.8</v>
      </c>
      <c r="G24" s="8">
        <f>VLOOKUP($B24,NBAData[#All],16,FALSE)</f>
        <v>9.8000000000000007</v>
      </c>
      <c r="H24" s="8">
        <f>(FiveStats[[#This Row],[Points]]-C$2)/C$3</f>
        <v>0.91497521271233706</v>
      </c>
      <c r="I24" s="8">
        <f>(FiveStats[[#This Row],[Assists]]-D$2)/D$3</f>
        <v>1.2567748354116681</v>
      </c>
      <c r="J24" s="8">
        <f>(FiveStats[[#This Row],[Steals]]-E$2)/E$3</f>
        <v>-3.8073229834888018E-3</v>
      </c>
      <c r="K24" s="8">
        <f>(FiveStats[[#This Row],[Blocks]]-F$2)/F$3</f>
        <v>0.73795214940814857</v>
      </c>
      <c r="L24" s="8">
        <f>(FiveStats[[#This Row],[Rebounds]]-G$2)/G$3</f>
        <v>2.1198158051191327</v>
      </c>
      <c r="M24" s="8">
        <f>AVERAGE(FiveStats[[#This Row],[t PTS]:[t REB]])</f>
        <v>1.0051421359335595</v>
      </c>
    </row>
    <row r="25" spans="1:13" x14ac:dyDescent="0.3">
      <c r="A25" s="21">
        <v>21</v>
      </c>
      <c r="B25" s="7" t="s">
        <v>35</v>
      </c>
      <c r="C25" s="8">
        <f>VLOOKUP($B25,NBAData[#All],4,FALSE)</f>
        <v>23.7</v>
      </c>
      <c r="D25" s="8">
        <f>VLOOKUP($B25,NBAData[#All],17,FALSE)</f>
        <v>3.3</v>
      </c>
      <c r="E25" s="8">
        <f>VLOOKUP($B25,NBAData[#All],18,FALSE)</f>
        <v>1.6</v>
      </c>
      <c r="F25" s="8">
        <f>VLOOKUP($B25,NBAData[#All],19,FALSE)</f>
        <v>0.4</v>
      </c>
      <c r="G25" s="8">
        <f>VLOOKUP($B25,NBAData[#All],16,FALSE)</f>
        <v>6.6</v>
      </c>
      <c r="H25" s="8">
        <f>(FiveStats[[#This Row],[Points]]-C$2)/C$3</f>
        <v>2.0681929248346549</v>
      </c>
      <c r="I25" s="8">
        <f>(FiveStats[[#This Row],[Assists]]-D$2)/D$3</f>
        <v>0.44886146456733922</v>
      </c>
      <c r="J25" s="8">
        <f>(FiveStats[[#This Row],[Steals]]-E$2)/E$3</f>
        <v>2.0597617340677803</v>
      </c>
      <c r="K25" s="8">
        <f>(FiveStats[[#This Row],[Blocks]]-F$2)/F$3</f>
        <v>-0.19984401701439702</v>
      </c>
      <c r="L25" s="8">
        <f>(FiveStats[[#This Row],[Rebounds]]-G$2)/G$3</f>
        <v>0.84099544602395992</v>
      </c>
      <c r="M25" s="8">
        <f>AVERAGE(FiveStats[[#This Row],[t PTS]:[t REB]])</f>
        <v>1.0435935104958673</v>
      </c>
    </row>
    <row r="26" spans="1:13" x14ac:dyDescent="0.3">
      <c r="A26" s="22">
        <v>22</v>
      </c>
      <c r="B26" s="7" t="s">
        <v>43</v>
      </c>
      <c r="C26" s="8">
        <f>VLOOKUP($B26,NBAData[#All],4,FALSE)</f>
        <v>22.4</v>
      </c>
      <c r="D26" s="8">
        <f>VLOOKUP($B26,NBAData[#All],17,FALSE)</f>
        <v>7</v>
      </c>
      <c r="E26" s="8">
        <f>VLOOKUP($B26,NBAData[#All],18,FALSE)</f>
        <v>1.5</v>
      </c>
      <c r="F26" s="8">
        <f>VLOOKUP($B26,NBAData[#All],19,FALSE)</f>
        <v>0.3</v>
      </c>
      <c r="G26" s="8">
        <f>VLOOKUP($B26,NBAData[#All],16,FALSE)</f>
        <v>4.8</v>
      </c>
      <c r="H26" s="8">
        <f>(FiveStats[[#This Row],[Points]]-C$2)/C$3</f>
        <v>1.854023921154796</v>
      </c>
      <c r="I26" s="8">
        <f>(FiveStats[[#This Row],[Assists]]-D$2)/D$3</f>
        <v>2.3171611346448495</v>
      </c>
      <c r="J26" s="8">
        <f>(FiveStats[[#This Row],[Steals]]-E$2)/E$3</f>
        <v>1.8018156019363716</v>
      </c>
      <c r="K26" s="8">
        <f>(FiveStats[[#This Row],[Blocks]]-F$2)/F$3</f>
        <v>-0.43429305862003348</v>
      </c>
      <c r="L26" s="8">
        <f>(FiveStats[[#This Row],[Rebounds]]-G$2)/G$3</f>
        <v>0.12165899403292553</v>
      </c>
      <c r="M26" s="8">
        <f>AVERAGE(FiveStats[[#This Row],[t PTS]:[t REB]])</f>
        <v>1.1320733186297818</v>
      </c>
    </row>
    <row r="27" spans="1:13" x14ac:dyDescent="0.3">
      <c r="A27" s="21">
        <v>23</v>
      </c>
      <c r="B27" s="7" t="s">
        <v>47</v>
      </c>
      <c r="C27" s="8">
        <f>VLOOKUP($B27,NBAData[#All],4,FALSE)</f>
        <v>21.6</v>
      </c>
      <c r="D27" s="8">
        <f>VLOOKUP($B27,NBAData[#All],17,FALSE)</f>
        <v>4.9000000000000004</v>
      </c>
      <c r="E27" s="8">
        <f>VLOOKUP($B27,NBAData[#All],18,FALSE)</f>
        <v>0.9</v>
      </c>
      <c r="F27" s="8">
        <f>VLOOKUP($B27,NBAData[#All],19,FALSE)</f>
        <v>0.4</v>
      </c>
      <c r="G27" s="8">
        <f>VLOOKUP($B27,NBAData[#All],16,FALSE)</f>
        <v>8.1</v>
      </c>
      <c r="H27" s="8">
        <f>(FiveStats[[#This Row],[Points]]-C$2)/C$3</f>
        <v>1.72222761119796</v>
      </c>
      <c r="I27" s="8">
        <f>(FiveStats[[#This Row],[Assists]]-D$2)/D$3</f>
        <v>1.2567748354116681</v>
      </c>
      <c r="J27" s="8">
        <f>(FiveStats[[#This Row],[Steals]]-E$2)/E$3</f>
        <v>0.25413880914791975</v>
      </c>
      <c r="K27" s="8">
        <f>(FiveStats[[#This Row],[Blocks]]-F$2)/F$3</f>
        <v>-0.19984401701439702</v>
      </c>
      <c r="L27" s="8">
        <f>(FiveStats[[#This Row],[Rebounds]]-G$2)/G$3</f>
        <v>1.440442489349822</v>
      </c>
      <c r="M27" s="8">
        <f>AVERAGE(FiveStats[[#This Row],[t PTS]:[t REB]])</f>
        <v>0.8947479456185945</v>
      </c>
    </row>
    <row r="28" spans="1:13" x14ac:dyDescent="0.3">
      <c r="A28" s="22">
        <v>24</v>
      </c>
      <c r="B28" s="7" t="s">
        <v>78</v>
      </c>
      <c r="C28" s="8">
        <f>VLOOKUP($B28,NBAData[#All],4,FALSE)</f>
        <v>14.6</v>
      </c>
      <c r="D28" s="8">
        <f>VLOOKUP($B28,NBAData[#All],17,FALSE)</f>
        <v>2.8</v>
      </c>
      <c r="E28" s="8">
        <f>VLOOKUP($B28,NBAData[#All],18,FALSE)</f>
        <v>1</v>
      </c>
      <c r="F28" s="8">
        <f>VLOOKUP($B28,NBAData[#All],19,FALSE)</f>
        <v>1</v>
      </c>
      <c r="G28" s="8">
        <f>VLOOKUP($B28,NBAData[#All],16,FALSE)</f>
        <v>10.4</v>
      </c>
      <c r="H28" s="8">
        <f>(FiveStats[[#This Row],[Points]]-C$2)/C$3</f>
        <v>0.5690098990756417</v>
      </c>
      <c r="I28" s="8">
        <f>(FiveStats[[#This Row],[Assists]]-D$2)/D$3</f>
        <v>0.19638853617848645</v>
      </c>
      <c r="J28" s="8">
        <f>(FiveStats[[#This Row],[Steals]]-E$2)/E$3</f>
        <v>0.51208494127932835</v>
      </c>
      <c r="K28" s="8">
        <f>(FiveStats[[#This Row],[Blocks]]-F$2)/F$3</f>
        <v>1.2068502326194215</v>
      </c>
      <c r="L28" s="8">
        <f>(FiveStats[[#This Row],[Rebounds]]-G$2)/G$3</f>
        <v>2.3595946224494773</v>
      </c>
      <c r="M28" s="8">
        <f>AVERAGE(FiveStats[[#This Row],[t PTS]:[t REB]])</f>
        <v>0.96878564632047104</v>
      </c>
    </row>
    <row r="29" spans="1:13" x14ac:dyDescent="0.3">
      <c r="A29" s="21">
        <v>25</v>
      </c>
      <c r="B29" s="7" t="s">
        <v>84</v>
      </c>
      <c r="C29" s="8">
        <f>VLOOKUP($B29,NBAData[#All],4,FALSE)</f>
        <v>14</v>
      </c>
      <c r="D29" s="8">
        <f>VLOOKUP($B29,NBAData[#All],17,FALSE)</f>
        <v>1.2</v>
      </c>
      <c r="E29" s="8">
        <f>VLOOKUP($B29,NBAData[#All],18,FALSE)</f>
        <v>0.6</v>
      </c>
      <c r="F29" s="8">
        <f>VLOOKUP($B29,NBAData[#All],19,FALSE)</f>
        <v>2.6</v>
      </c>
      <c r="G29" s="8">
        <f>VLOOKUP($B29,NBAData[#All],16,FALSE)</f>
        <v>12.8</v>
      </c>
      <c r="H29" s="8">
        <f>(FiveStats[[#This Row],[Points]]-C$2)/C$3</f>
        <v>0.47016266660801448</v>
      </c>
      <c r="I29" s="8">
        <f>(FiveStats[[#This Row],[Assists]]-D$2)/D$3</f>
        <v>-0.61152483466584218</v>
      </c>
      <c r="J29" s="8">
        <f>(FiveStats[[#This Row],[Steals]]-E$2)/E$3</f>
        <v>-0.51969958724630627</v>
      </c>
      <c r="K29" s="8">
        <f>(FiveStats[[#This Row],[Blocks]]-F$2)/F$3</f>
        <v>4.9580348983096041</v>
      </c>
      <c r="L29" s="8">
        <f>(FiveStats[[#This Row],[Rebounds]]-G$2)/G$3</f>
        <v>3.3187098917708568</v>
      </c>
      <c r="M29" s="8">
        <f>AVERAGE(FiveStats[[#This Row],[t PTS]:[t REB]])</f>
        <v>1.5231366069552652</v>
      </c>
    </row>
    <row r="30" spans="1:13" x14ac:dyDescent="0.3">
      <c r="A30" s="22">
        <v>26</v>
      </c>
      <c r="B30" s="7" t="s">
        <v>59</v>
      </c>
      <c r="C30" s="8">
        <f>VLOOKUP($B30,NBAData[#All],4,FALSE)</f>
        <v>18.100000000000001</v>
      </c>
      <c r="D30" s="8">
        <f>VLOOKUP($B30,NBAData[#All],17,FALSE)</f>
        <v>3.7</v>
      </c>
      <c r="E30" s="8">
        <f>VLOOKUP($B30,NBAData[#All],18,FALSE)</f>
        <v>1.3</v>
      </c>
      <c r="F30" s="8">
        <f>VLOOKUP($B30,NBAData[#All],19,FALSE)</f>
        <v>0.9</v>
      </c>
      <c r="G30" s="8">
        <f>VLOOKUP($B30,NBAData[#All],16,FALSE)</f>
        <v>7.7</v>
      </c>
      <c r="H30" s="8">
        <f>(FiveStats[[#This Row],[Points]]-C$2)/C$3</f>
        <v>1.1456187551368009</v>
      </c>
      <c r="I30" s="8">
        <f>(FiveStats[[#This Row],[Assists]]-D$2)/D$3</f>
        <v>0.65083980727842161</v>
      </c>
      <c r="J30" s="8">
        <f>(FiveStats[[#This Row],[Steals]]-E$2)/E$3</f>
        <v>1.2859233376735544</v>
      </c>
      <c r="K30" s="8">
        <f>(FiveStats[[#This Row],[Blocks]]-F$2)/F$3</f>
        <v>0.97240119101378497</v>
      </c>
      <c r="L30" s="8">
        <f>(FiveStats[[#This Row],[Rebounds]]-G$2)/G$3</f>
        <v>1.2805899444629256</v>
      </c>
      <c r="M30" s="8">
        <f>AVERAGE(FiveStats[[#This Row],[t PTS]:[t REB]])</f>
        <v>1.0670746071130974</v>
      </c>
    </row>
    <row r="31" spans="1:13" x14ac:dyDescent="0.3">
      <c r="A31" s="21">
        <v>27</v>
      </c>
      <c r="B31" s="7" t="s">
        <v>48</v>
      </c>
      <c r="C31" s="8">
        <f>VLOOKUP($B31,NBAData[#All],4,FALSE)</f>
        <v>21.1</v>
      </c>
      <c r="D31" s="8">
        <f>VLOOKUP($B31,NBAData[#All],17,FALSE)</f>
        <v>6.3</v>
      </c>
      <c r="E31" s="8">
        <f>VLOOKUP($B31,NBAData[#All],18,FALSE)</f>
        <v>1.4</v>
      </c>
      <c r="F31" s="8">
        <f>VLOOKUP($B31,NBAData[#All],19,FALSE)</f>
        <v>0.5</v>
      </c>
      <c r="G31" s="8">
        <f>VLOOKUP($B31,NBAData[#All],16,FALSE)</f>
        <v>4.8</v>
      </c>
      <c r="H31" s="8">
        <f>(FiveStats[[#This Row],[Points]]-C$2)/C$3</f>
        <v>1.6398549174749373</v>
      </c>
      <c r="I31" s="8">
        <f>(FiveStats[[#This Row],[Assists]]-D$2)/D$3</f>
        <v>1.9636990349004557</v>
      </c>
      <c r="J31" s="8">
        <f>(FiveStats[[#This Row],[Steals]]-E$2)/E$3</f>
        <v>1.5438694698049626</v>
      </c>
      <c r="K31" s="8">
        <f>(FiveStats[[#This Row],[Blocks]]-F$2)/F$3</f>
        <v>3.4605024591239326E-2</v>
      </c>
      <c r="L31" s="8">
        <f>(FiveStats[[#This Row],[Rebounds]]-G$2)/G$3</f>
        <v>0.12165899403292553</v>
      </c>
      <c r="M31" s="8">
        <f>AVERAGE(FiveStats[[#This Row],[t PTS]:[t REB]])</f>
        <v>1.060737488160904</v>
      </c>
    </row>
    <row r="32" spans="1:13" x14ac:dyDescent="0.3">
      <c r="A32" s="22">
        <v>28</v>
      </c>
      <c r="B32" s="7" t="s">
        <v>121</v>
      </c>
      <c r="C32" s="8">
        <f>VLOOKUP($B32,NBAData[#All],4,FALSE)</f>
        <v>11.1</v>
      </c>
      <c r="D32" s="8">
        <f>VLOOKUP($B32,NBAData[#All],17,FALSE)</f>
        <v>9.1</v>
      </c>
      <c r="E32" s="8">
        <f>VLOOKUP($B32,NBAData[#All],18,FALSE)</f>
        <v>1.7</v>
      </c>
      <c r="F32" s="8">
        <f>VLOOKUP($B32,NBAData[#All],19,FALSE)</f>
        <v>0.1</v>
      </c>
      <c r="G32" s="8">
        <f>VLOOKUP($B32,NBAData[#All],16,FALSE)</f>
        <v>4.0999999999999996</v>
      </c>
      <c r="H32" s="8">
        <f>(FiveStats[[#This Row],[Points]]-C$2)/C$3</f>
        <v>-7.5989569855173357E-3</v>
      </c>
      <c r="I32" s="8">
        <f>(FiveStats[[#This Row],[Assists]]-D$2)/D$3</f>
        <v>3.3775474338780307</v>
      </c>
      <c r="J32" s="8">
        <f>(FiveStats[[#This Row],[Steals]]-E$2)/E$3</f>
        <v>2.3177078661991888</v>
      </c>
      <c r="K32" s="8">
        <f>(FiveStats[[#This Row],[Blocks]]-F$2)/F$3</f>
        <v>-0.90319114183130622</v>
      </c>
      <c r="L32" s="8">
        <f>(FiveStats[[#This Row],[Rebounds]]-G$2)/G$3</f>
        <v>-0.15808295951914347</v>
      </c>
      <c r="M32" s="8">
        <f>AVERAGE(FiveStats[[#This Row],[t PTS]:[t REB]])</f>
        <v>0.92527644834825051</v>
      </c>
    </row>
    <row r="33" spans="1:13" x14ac:dyDescent="0.3">
      <c r="A33" s="21">
        <v>29</v>
      </c>
      <c r="B33" s="7" t="s">
        <v>26</v>
      </c>
      <c r="C33" s="8">
        <f>VLOOKUP($B33,NBAData[#All],4,FALSE)</f>
        <v>27</v>
      </c>
      <c r="D33" s="8">
        <f>VLOOKUP($B33,NBAData[#All],17,FALSE)</f>
        <v>5.9</v>
      </c>
      <c r="E33" s="8">
        <f>VLOOKUP($B33,NBAData[#All],18,FALSE)</f>
        <v>0.9</v>
      </c>
      <c r="F33" s="8">
        <f>VLOOKUP($B33,NBAData[#All],19,FALSE)</f>
        <v>0.3</v>
      </c>
      <c r="G33" s="8">
        <f>VLOOKUP($B33,NBAData[#All],16,FALSE)</f>
        <v>4.9000000000000004</v>
      </c>
      <c r="H33" s="8">
        <f>(FiveStats[[#This Row],[Points]]-C$2)/C$3</f>
        <v>2.6118527034066052</v>
      </c>
      <c r="I33" s="8">
        <f>(FiveStats[[#This Row],[Assists]]-D$2)/D$3</f>
        <v>1.7617206921893738</v>
      </c>
      <c r="J33" s="8">
        <f>(FiveStats[[#This Row],[Steals]]-E$2)/E$3</f>
        <v>0.25413880914791975</v>
      </c>
      <c r="K33" s="8">
        <f>(FiveStats[[#This Row],[Blocks]]-F$2)/F$3</f>
        <v>-0.43429305862003348</v>
      </c>
      <c r="L33" s="8">
        <f>(FiveStats[[#This Row],[Rebounds]]-G$2)/G$3</f>
        <v>0.16162213025464989</v>
      </c>
      <c r="M33" s="8">
        <f>AVERAGE(FiveStats[[#This Row],[t PTS]:[t REB]])</f>
        <v>0.87100825527570314</v>
      </c>
    </row>
    <row r="34" spans="1:13" x14ac:dyDescent="0.3">
      <c r="A34" s="22">
        <v>30</v>
      </c>
      <c r="B34" s="7" t="s">
        <v>25</v>
      </c>
      <c r="C34" s="8">
        <f>VLOOKUP($B34,NBAData[#All],4,FALSE)</f>
        <v>27.3</v>
      </c>
      <c r="D34" s="8">
        <f>VLOOKUP($B34,NBAData[#All],17,FALSE)</f>
        <v>3.9</v>
      </c>
      <c r="E34" s="8">
        <f>VLOOKUP($B34,NBAData[#All],18,FALSE)</f>
        <v>1.1000000000000001</v>
      </c>
      <c r="F34" s="8">
        <f>VLOOKUP($B34,NBAData[#All],19,FALSE)</f>
        <v>0.2</v>
      </c>
      <c r="G34" s="8">
        <f>VLOOKUP($B34,NBAData[#All],16,FALSE)</f>
        <v>5.2</v>
      </c>
      <c r="H34" s="8">
        <f>(FiveStats[[#This Row],[Points]]-C$2)/C$3</f>
        <v>2.661276319640419</v>
      </c>
      <c r="I34" s="8">
        <f>(FiveStats[[#This Row],[Assists]]-D$2)/D$3</f>
        <v>0.75182897863396247</v>
      </c>
      <c r="J34" s="8">
        <f>(FiveStats[[#This Row],[Steals]]-E$2)/E$3</f>
        <v>0.77003107341073718</v>
      </c>
      <c r="K34" s="8">
        <f>(FiveStats[[#This Row],[Blocks]]-F$2)/F$3</f>
        <v>-0.66874210022566982</v>
      </c>
      <c r="L34" s="8">
        <f>(FiveStats[[#This Row],[Rebounds]]-G$2)/G$3</f>
        <v>0.28151153891982222</v>
      </c>
      <c r="M34" s="8">
        <f>AVERAGE(FiveStats[[#This Row],[t PTS]:[t REB]])</f>
        <v>0.75918116207585418</v>
      </c>
    </row>
    <row r="35" spans="1:13" x14ac:dyDescent="0.3">
      <c r="A35" s="21">
        <v>31</v>
      </c>
      <c r="B35" s="7" t="s">
        <v>74</v>
      </c>
      <c r="C35" s="8">
        <f>VLOOKUP($B35,NBAData[#All],4,FALSE)</f>
        <v>15.1</v>
      </c>
      <c r="D35" s="8">
        <f>VLOOKUP($B35,NBAData[#All],17,FALSE)</f>
        <v>5.9</v>
      </c>
      <c r="E35" s="8">
        <f>VLOOKUP($B35,NBAData[#All],18,FALSE)</f>
        <v>1.1000000000000001</v>
      </c>
      <c r="F35" s="8">
        <f>VLOOKUP($B35,NBAData[#All],19,FALSE)</f>
        <v>0.4</v>
      </c>
      <c r="G35" s="8">
        <f>VLOOKUP($B35,NBAData[#All],16,FALSE)</f>
        <v>6.2</v>
      </c>
      <c r="H35" s="8">
        <f>(FiveStats[[#This Row],[Points]]-C$2)/C$3</f>
        <v>0.65138259279866439</v>
      </c>
      <c r="I35" s="8">
        <f>(FiveStats[[#This Row],[Assists]]-D$2)/D$3</f>
        <v>1.7617206921893738</v>
      </c>
      <c r="J35" s="8">
        <f>(FiveStats[[#This Row],[Steals]]-E$2)/E$3</f>
        <v>0.77003107341073718</v>
      </c>
      <c r="K35" s="8">
        <f>(FiveStats[[#This Row],[Blocks]]-F$2)/F$3</f>
        <v>-0.19984401701439702</v>
      </c>
      <c r="L35" s="8">
        <f>(FiveStats[[#This Row],[Rebounds]]-G$2)/G$3</f>
        <v>0.68114290113706355</v>
      </c>
      <c r="M35" s="8">
        <f>AVERAGE(FiveStats[[#This Row],[t PTS]:[t REB]])</f>
        <v>0.73288664850428842</v>
      </c>
    </row>
    <row r="36" spans="1:13" x14ac:dyDescent="0.3">
      <c r="A36" s="22">
        <v>32</v>
      </c>
      <c r="B36" s="7" t="s">
        <v>72</v>
      </c>
      <c r="C36" s="8">
        <f>VLOOKUP($B36,NBAData[#All],4,FALSE)</f>
        <v>15.4</v>
      </c>
      <c r="D36" s="8">
        <f>VLOOKUP($B36,NBAData[#All],17,FALSE)</f>
        <v>7.3</v>
      </c>
      <c r="E36" s="8">
        <f>VLOOKUP($B36,NBAData[#All],18,FALSE)</f>
        <v>1.5</v>
      </c>
      <c r="F36" s="8">
        <f>VLOOKUP($B36,NBAData[#All],19,FALSE)</f>
        <v>0.7</v>
      </c>
      <c r="G36" s="8">
        <f>VLOOKUP($B36,NBAData[#All],16,FALSE)</f>
        <v>3.9</v>
      </c>
      <c r="H36" s="8">
        <f>(FiveStats[[#This Row],[Points]]-C$2)/C$3</f>
        <v>0.70080620903247814</v>
      </c>
      <c r="I36" s="8">
        <f>(FiveStats[[#This Row],[Assists]]-D$2)/D$3</f>
        <v>2.4686448916781609</v>
      </c>
      <c r="J36" s="8">
        <f>(FiveStats[[#This Row],[Steals]]-E$2)/E$3</f>
        <v>1.8018156019363716</v>
      </c>
      <c r="K36" s="8">
        <f>(FiveStats[[#This Row],[Blocks]]-F$2)/F$3</f>
        <v>0.50350310780251206</v>
      </c>
      <c r="L36" s="8">
        <f>(FiveStats[[#This Row],[Rebounds]]-G$2)/G$3</f>
        <v>-0.23800923196259166</v>
      </c>
      <c r="M36" s="8">
        <f>AVERAGE(FiveStats[[#This Row],[t PTS]:[t REB]])</f>
        <v>1.0473521156973864</v>
      </c>
    </row>
    <row r="37" spans="1:13" x14ac:dyDescent="0.3">
      <c r="A37" s="21">
        <v>33</v>
      </c>
      <c r="B37" s="7" t="s">
        <v>103</v>
      </c>
      <c r="C37" s="8">
        <f>VLOOKUP($B37,NBAData[#All],4,FALSE)</f>
        <v>12.9</v>
      </c>
      <c r="D37" s="8">
        <f>VLOOKUP($B37,NBAData[#All],17,FALSE)</f>
        <v>1.5</v>
      </c>
      <c r="E37" s="8">
        <f>VLOOKUP($B37,NBAData[#All],18,FALSE)</f>
        <v>1.9</v>
      </c>
      <c r="F37" s="8">
        <f>VLOOKUP($B37,NBAData[#All],19,FALSE)</f>
        <v>1</v>
      </c>
      <c r="G37" s="8">
        <f>VLOOKUP($B37,NBAData[#All],16,FALSE)</f>
        <v>6.5</v>
      </c>
      <c r="H37" s="8">
        <f>(FiveStats[[#This Row],[Points]]-C$2)/C$3</f>
        <v>0.28894274041736456</v>
      </c>
      <c r="I37" s="8">
        <f>(FiveStats[[#This Row],[Assists]]-D$2)/D$3</f>
        <v>-0.46004107763253055</v>
      </c>
      <c r="J37" s="8">
        <f>(FiveStats[[#This Row],[Steals]]-E$2)/E$3</f>
        <v>2.8336001304620058</v>
      </c>
      <c r="K37" s="8">
        <f>(FiveStats[[#This Row],[Blocks]]-F$2)/F$3</f>
        <v>1.2068502326194215</v>
      </c>
      <c r="L37" s="8">
        <f>(FiveStats[[#This Row],[Rebounds]]-G$2)/G$3</f>
        <v>0.80103230980223594</v>
      </c>
      <c r="M37" s="8">
        <f>AVERAGE(FiveStats[[#This Row],[t PTS]:[t REB]])</f>
        <v>0.93407686713369942</v>
      </c>
    </row>
    <row r="38" spans="1:13" x14ac:dyDescent="0.3">
      <c r="A38" s="22">
        <v>34</v>
      </c>
      <c r="B38" s="7" t="s">
        <v>52</v>
      </c>
      <c r="C38" s="8">
        <f>VLOOKUP($B38,NBAData[#All],4,FALSE)</f>
        <v>19.5</v>
      </c>
      <c r="D38" s="8">
        <f>VLOOKUP($B38,NBAData[#All],17,FALSE)</f>
        <v>4.5999999999999996</v>
      </c>
      <c r="E38" s="8">
        <f>VLOOKUP($B38,NBAData[#All],18,FALSE)</f>
        <v>0.9</v>
      </c>
      <c r="F38" s="8">
        <f>VLOOKUP($B38,NBAData[#All],19,FALSE)</f>
        <v>1.3</v>
      </c>
      <c r="G38" s="8">
        <f>VLOOKUP($B38,NBAData[#All],16,FALSE)</f>
        <v>6.3</v>
      </c>
      <c r="H38" s="8">
        <f>(FiveStats[[#This Row],[Points]]-C$2)/C$3</f>
        <v>1.3762622975612644</v>
      </c>
      <c r="I38" s="8">
        <f>(FiveStats[[#This Row],[Assists]]-D$2)/D$3</f>
        <v>1.1052910783783563</v>
      </c>
      <c r="J38" s="8">
        <f>(FiveStats[[#This Row],[Steals]]-E$2)/E$3</f>
        <v>0.25413880914791975</v>
      </c>
      <c r="K38" s="8">
        <f>(FiveStats[[#This Row],[Blocks]]-F$2)/F$3</f>
        <v>1.9101973574363307</v>
      </c>
      <c r="L38" s="8">
        <f>(FiveStats[[#This Row],[Rebounds]]-G$2)/G$3</f>
        <v>0.72110603735878753</v>
      </c>
      <c r="M38" s="8">
        <f>AVERAGE(FiveStats[[#This Row],[t PTS]:[t REB]])</f>
        <v>1.0733991159765317</v>
      </c>
    </row>
    <row r="39" spans="1:13" x14ac:dyDescent="0.3">
      <c r="A39" s="21">
        <v>35</v>
      </c>
      <c r="B39" s="7" t="s">
        <v>73</v>
      </c>
      <c r="C39" s="8">
        <f>VLOOKUP($B39,NBAData[#All],4,FALSE)</f>
        <v>15.3</v>
      </c>
      <c r="D39" s="8">
        <f>VLOOKUP($B39,NBAData[#All],17,FALSE)</f>
        <v>7.8</v>
      </c>
      <c r="E39" s="8">
        <f>VLOOKUP($B39,NBAData[#All],18,FALSE)</f>
        <v>1.2</v>
      </c>
      <c r="F39" s="8">
        <f>VLOOKUP($B39,NBAData[#All],19,FALSE)</f>
        <v>0.4</v>
      </c>
      <c r="G39" s="8">
        <f>VLOOKUP($B39,NBAData[#All],16,FALSE)</f>
        <v>4</v>
      </c>
      <c r="H39" s="8">
        <f>(FiveStats[[#This Row],[Points]]-C$2)/C$3</f>
        <v>0.68433167028787367</v>
      </c>
      <c r="I39" s="8">
        <f>(FiveStats[[#This Row],[Assists]]-D$2)/D$3</f>
        <v>2.7211178200670139</v>
      </c>
      <c r="J39" s="8">
        <f>(FiveStats[[#This Row],[Steals]]-E$2)/E$3</f>
        <v>1.0279772055421454</v>
      </c>
      <c r="K39" s="8">
        <f>(FiveStats[[#This Row],[Blocks]]-F$2)/F$3</f>
        <v>-0.19984401701439702</v>
      </c>
      <c r="L39" s="8">
        <f>(FiveStats[[#This Row],[Rebounds]]-G$2)/G$3</f>
        <v>-0.19804609574086748</v>
      </c>
      <c r="M39" s="8">
        <f>AVERAGE(FiveStats[[#This Row],[t PTS]:[t REB]])</f>
        <v>0.80710731662835378</v>
      </c>
    </row>
    <row r="40" spans="1:13" x14ac:dyDescent="0.3">
      <c r="A40" s="22">
        <v>36</v>
      </c>
      <c r="B40" s="7" t="s">
        <v>50</v>
      </c>
      <c r="C40" s="8">
        <f>VLOOKUP($B40,NBAData[#All],4,FALSE)</f>
        <v>20.5</v>
      </c>
      <c r="D40" s="8">
        <f>VLOOKUP($B40,NBAData[#All],17,FALSE)</f>
        <v>6.3</v>
      </c>
      <c r="E40" s="8">
        <f>VLOOKUP($B40,NBAData[#All],18,FALSE)</f>
        <v>1.3</v>
      </c>
      <c r="F40" s="8">
        <f>VLOOKUP($B40,NBAData[#All],19,FALSE)</f>
        <v>0.3</v>
      </c>
      <c r="G40" s="8">
        <f>VLOOKUP($B40,NBAData[#All],16,FALSE)</f>
        <v>3.5</v>
      </c>
      <c r="H40" s="8">
        <f>(FiveStats[[#This Row],[Points]]-C$2)/C$3</f>
        <v>1.5410076850073098</v>
      </c>
      <c r="I40" s="8">
        <f>(FiveStats[[#This Row],[Assists]]-D$2)/D$3</f>
        <v>1.9636990349004557</v>
      </c>
      <c r="J40" s="8">
        <f>(FiveStats[[#This Row],[Steals]]-E$2)/E$3</f>
        <v>1.2859233376735544</v>
      </c>
      <c r="K40" s="8">
        <f>(FiveStats[[#This Row],[Blocks]]-F$2)/F$3</f>
        <v>-0.43429305862003348</v>
      </c>
      <c r="L40" s="8">
        <f>(FiveStats[[#This Row],[Rebounds]]-G$2)/G$3</f>
        <v>-0.39786177684948815</v>
      </c>
      <c r="M40" s="8">
        <f>AVERAGE(FiveStats[[#This Row],[t PTS]:[t REB]])</f>
        <v>0.79169504442235961</v>
      </c>
    </row>
    <row r="41" spans="1:13" x14ac:dyDescent="0.3">
      <c r="A41" s="21">
        <v>37</v>
      </c>
      <c r="B41" s="7" t="s">
        <v>100</v>
      </c>
      <c r="C41" s="8">
        <f>VLOOKUP($B41,NBAData[#All],4,FALSE)</f>
        <v>13.2</v>
      </c>
      <c r="D41" s="8">
        <f>VLOOKUP($B41,NBAData[#All],17,FALSE)</f>
        <v>3.6</v>
      </c>
      <c r="E41" s="8">
        <f>VLOOKUP($B41,NBAData[#All],18,FALSE)</f>
        <v>0.7</v>
      </c>
      <c r="F41" s="8">
        <f>VLOOKUP($B41,NBAData[#All],19,FALSE)</f>
        <v>0.5</v>
      </c>
      <c r="G41" s="8">
        <f>VLOOKUP($B41,NBAData[#All],16,FALSE)</f>
        <v>8.6</v>
      </c>
      <c r="H41" s="8">
        <f>(FiveStats[[#This Row],[Points]]-C$2)/C$3</f>
        <v>0.33836635665117804</v>
      </c>
      <c r="I41" s="8">
        <f>(FiveStats[[#This Row],[Assists]]-D$2)/D$3</f>
        <v>0.60034522160065096</v>
      </c>
      <c r="J41" s="8">
        <f>(FiveStats[[#This Row],[Steals]]-E$2)/E$3</f>
        <v>-0.26175345511489767</v>
      </c>
      <c r="K41" s="8">
        <f>(FiveStats[[#This Row],[Blocks]]-F$2)/F$3</f>
        <v>3.4605024591239326E-2</v>
      </c>
      <c r="L41" s="8">
        <f>(FiveStats[[#This Row],[Rebounds]]-G$2)/G$3</f>
        <v>1.6402581704584427</v>
      </c>
      <c r="M41" s="8">
        <f>AVERAGE(FiveStats[[#This Row],[t PTS]:[t REB]])</f>
        <v>0.47036426363732264</v>
      </c>
    </row>
    <row r="42" spans="1:13" x14ac:dyDescent="0.3">
      <c r="A42" s="22">
        <v>38</v>
      </c>
      <c r="B42" s="7" t="s">
        <v>37</v>
      </c>
      <c r="C42" s="8">
        <f>VLOOKUP($B42,NBAData[#All],4,FALSE)</f>
        <v>23.2</v>
      </c>
      <c r="D42" s="8">
        <f>VLOOKUP($B42,NBAData[#All],17,FALSE)</f>
        <v>5.5</v>
      </c>
      <c r="E42" s="8">
        <f>VLOOKUP($B42,NBAData[#All],18,FALSE)</f>
        <v>1.1000000000000001</v>
      </c>
      <c r="F42" s="8">
        <f>VLOOKUP($B42,NBAData[#All],19,FALSE)</f>
        <v>0.3</v>
      </c>
      <c r="G42" s="8">
        <f>VLOOKUP($B42,NBAData[#All],16,FALSE)</f>
        <v>3.9</v>
      </c>
      <c r="H42" s="8">
        <f>(FiveStats[[#This Row],[Points]]-C$2)/C$3</f>
        <v>1.9858202311116324</v>
      </c>
      <c r="I42" s="8">
        <f>(FiveStats[[#This Row],[Assists]]-D$2)/D$3</f>
        <v>1.5597423494782914</v>
      </c>
      <c r="J42" s="8">
        <f>(FiveStats[[#This Row],[Steals]]-E$2)/E$3</f>
        <v>0.77003107341073718</v>
      </c>
      <c r="K42" s="8">
        <f>(FiveStats[[#This Row],[Blocks]]-F$2)/F$3</f>
        <v>-0.43429305862003348</v>
      </c>
      <c r="L42" s="8">
        <f>(FiveStats[[#This Row],[Rebounds]]-G$2)/G$3</f>
        <v>-0.23800923196259166</v>
      </c>
      <c r="M42" s="8">
        <f>AVERAGE(FiveStats[[#This Row],[t PTS]:[t REB]])</f>
        <v>0.72865827268360728</v>
      </c>
    </row>
    <row r="43" spans="1:13" x14ac:dyDescent="0.3">
      <c r="A43" s="21">
        <v>39</v>
      </c>
      <c r="B43" s="7" t="s">
        <v>31</v>
      </c>
      <c r="C43" s="8">
        <f>VLOOKUP($B43,NBAData[#All],4,FALSE)</f>
        <v>25.2</v>
      </c>
      <c r="D43" s="8">
        <f>VLOOKUP($B43,NBAData[#All],17,FALSE)</f>
        <v>5.8</v>
      </c>
      <c r="E43" s="8">
        <f>VLOOKUP($B43,NBAData[#All],18,FALSE)</f>
        <v>1.1000000000000001</v>
      </c>
      <c r="F43" s="8">
        <f>VLOOKUP($B43,NBAData[#All],19,FALSE)</f>
        <v>0.3</v>
      </c>
      <c r="G43" s="8">
        <f>VLOOKUP($B43,NBAData[#All],16,FALSE)</f>
        <v>3.2</v>
      </c>
      <c r="H43" s="8">
        <f>(FiveStats[[#This Row],[Points]]-C$2)/C$3</f>
        <v>2.3153110060037232</v>
      </c>
      <c r="I43" s="8">
        <f>(FiveStats[[#This Row],[Assists]]-D$2)/D$3</f>
        <v>1.7112261065116028</v>
      </c>
      <c r="J43" s="8">
        <f>(FiveStats[[#This Row],[Steals]]-E$2)/E$3</f>
        <v>0.77003107341073718</v>
      </c>
      <c r="K43" s="8">
        <f>(FiveStats[[#This Row],[Blocks]]-F$2)/F$3</f>
        <v>-0.43429305862003348</v>
      </c>
      <c r="L43" s="8">
        <f>(FiveStats[[#This Row],[Rebounds]]-G$2)/G$3</f>
        <v>-0.51775118551466048</v>
      </c>
      <c r="M43" s="8">
        <f>AVERAGE(FiveStats[[#This Row],[t PTS]:[t REB]])</f>
        <v>0.76890478835827392</v>
      </c>
    </row>
    <row r="44" spans="1:13" x14ac:dyDescent="0.3">
      <c r="A44" s="22">
        <v>40</v>
      </c>
      <c r="B44" s="7" t="s">
        <v>51</v>
      </c>
      <c r="C44" s="8">
        <f>VLOOKUP($B44,NBAData[#All],4,FALSE)</f>
        <v>20.3</v>
      </c>
      <c r="D44" s="8">
        <f>VLOOKUP($B44,NBAData[#All],17,FALSE)</f>
        <v>5.8</v>
      </c>
      <c r="E44" s="8">
        <f>VLOOKUP($B44,NBAData[#All],18,FALSE)</f>
        <v>1.2</v>
      </c>
      <c r="F44" s="8">
        <f>VLOOKUP($B44,NBAData[#All],19,FALSE)</f>
        <v>0.2</v>
      </c>
      <c r="G44" s="8">
        <f>VLOOKUP($B44,NBAData[#All],16,FALSE)</f>
        <v>3.8</v>
      </c>
      <c r="H44" s="8">
        <f>(FiveStats[[#This Row],[Points]]-C$2)/C$3</f>
        <v>1.5080586075181008</v>
      </c>
      <c r="I44" s="8">
        <f>(FiveStats[[#This Row],[Assists]]-D$2)/D$3</f>
        <v>1.7112261065116028</v>
      </c>
      <c r="J44" s="8">
        <f>(FiveStats[[#This Row],[Steals]]-E$2)/E$3</f>
        <v>1.0279772055421454</v>
      </c>
      <c r="K44" s="8">
        <f>(FiveStats[[#This Row],[Blocks]]-F$2)/F$3</f>
        <v>-0.66874210022566982</v>
      </c>
      <c r="L44" s="8">
        <f>(FiveStats[[#This Row],[Rebounds]]-G$2)/G$3</f>
        <v>-0.27797236818431581</v>
      </c>
      <c r="M44" s="8">
        <f>AVERAGE(FiveStats[[#This Row],[t PTS]:[t REB]])</f>
        <v>0.66010949023237286</v>
      </c>
    </row>
    <row r="45" spans="1:13" x14ac:dyDescent="0.3">
      <c r="A45" s="21">
        <v>41</v>
      </c>
      <c r="B45" s="7" t="s">
        <v>192</v>
      </c>
      <c r="C45" s="8">
        <f>VLOOKUP($B45,NBAData[#All],4,FALSE)</f>
        <v>7.8</v>
      </c>
      <c r="D45" s="8">
        <f>VLOOKUP($B45,NBAData[#All],17,FALSE)</f>
        <v>6.7</v>
      </c>
      <c r="E45" s="8">
        <f>VLOOKUP($B45,NBAData[#All],18,FALSE)</f>
        <v>1.4</v>
      </c>
      <c r="F45" s="8">
        <f>VLOOKUP($B45,NBAData[#All],19,FALSE)</f>
        <v>0.2</v>
      </c>
      <c r="G45" s="8">
        <f>VLOOKUP($B45,NBAData[#All],16,FALSE)</f>
        <v>5.0999999999999996</v>
      </c>
      <c r="H45" s="8">
        <f>(FiveStats[[#This Row],[Points]]-C$2)/C$3</f>
        <v>-0.55125873555746718</v>
      </c>
      <c r="I45" s="8">
        <f>(FiveStats[[#This Row],[Assists]]-D$2)/D$3</f>
        <v>2.1656773776115381</v>
      </c>
      <c r="J45" s="8">
        <f>(FiveStats[[#This Row],[Steals]]-E$2)/E$3</f>
        <v>1.5438694698049626</v>
      </c>
      <c r="K45" s="8">
        <f>(FiveStats[[#This Row],[Blocks]]-F$2)/F$3</f>
        <v>-0.66874210022566982</v>
      </c>
      <c r="L45" s="8">
        <f>(FiveStats[[#This Row],[Rebounds]]-G$2)/G$3</f>
        <v>0.24154840269809785</v>
      </c>
      <c r="M45" s="8">
        <f>AVERAGE(FiveStats[[#This Row],[t PTS]:[t REB]])</f>
        <v>0.54621888286629239</v>
      </c>
    </row>
    <row r="46" spans="1:13" x14ac:dyDescent="0.3">
      <c r="A46" s="22">
        <v>42</v>
      </c>
      <c r="B46" s="7" t="s">
        <v>85</v>
      </c>
      <c r="C46" s="8">
        <f>VLOOKUP($B46,NBAData[#All],4,FALSE)</f>
        <v>14</v>
      </c>
      <c r="D46" s="8">
        <f>VLOOKUP($B46,NBAData[#All],17,FALSE)</f>
        <v>5</v>
      </c>
      <c r="E46" s="8">
        <f>VLOOKUP($B46,NBAData[#All],18,FALSE)</f>
        <v>0.8</v>
      </c>
      <c r="F46" s="8">
        <f>VLOOKUP($B46,NBAData[#All],19,FALSE)</f>
        <v>1.3</v>
      </c>
      <c r="G46" s="8">
        <f>VLOOKUP($B46,NBAData[#All],16,FALSE)</f>
        <v>6.8</v>
      </c>
      <c r="H46" s="8">
        <f>(FiveStats[[#This Row],[Points]]-C$2)/C$3</f>
        <v>0.47016266660801448</v>
      </c>
      <c r="I46" s="8">
        <f>(FiveStats[[#This Row],[Assists]]-D$2)/D$3</f>
        <v>1.3072694210894387</v>
      </c>
      <c r="J46" s="8">
        <f>(FiveStats[[#This Row],[Steals]]-E$2)/E$3</f>
        <v>-3.8073229834888018E-3</v>
      </c>
      <c r="K46" s="8">
        <f>(FiveStats[[#This Row],[Blocks]]-F$2)/F$3</f>
        <v>1.9101973574363307</v>
      </c>
      <c r="L46" s="8">
        <f>(FiveStats[[#This Row],[Rebounds]]-G$2)/G$3</f>
        <v>0.92092171846740822</v>
      </c>
      <c r="M46" s="8">
        <f>AVERAGE(FiveStats[[#This Row],[t PTS]:[t REB]])</f>
        <v>0.92094876812354065</v>
      </c>
    </row>
    <row r="47" spans="1:13" x14ac:dyDescent="0.3">
      <c r="A47" s="21">
        <v>43</v>
      </c>
      <c r="B47" s="7" t="s">
        <v>46</v>
      </c>
      <c r="C47" s="8">
        <f>VLOOKUP($B47,NBAData[#All],4,FALSE)</f>
        <v>21.9</v>
      </c>
      <c r="D47" s="8">
        <f>VLOOKUP($B47,NBAData[#All],17,FALSE)</f>
        <v>3.5</v>
      </c>
      <c r="E47" s="8">
        <f>VLOOKUP($B47,NBAData[#All],18,FALSE)</f>
        <v>1</v>
      </c>
      <c r="F47" s="8">
        <f>VLOOKUP($B47,NBAData[#All],19,FALSE)</f>
        <v>0.3</v>
      </c>
      <c r="G47" s="8">
        <f>VLOOKUP($B47,NBAData[#All],16,FALSE)</f>
        <v>5.4</v>
      </c>
      <c r="H47" s="8">
        <f>(FiveStats[[#This Row],[Points]]-C$2)/C$3</f>
        <v>1.7716512274317733</v>
      </c>
      <c r="I47" s="8">
        <f>(FiveStats[[#This Row],[Assists]]-D$2)/D$3</f>
        <v>0.54985063592288042</v>
      </c>
      <c r="J47" s="8">
        <f>(FiveStats[[#This Row],[Steals]]-E$2)/E$3</f>
        <v>0.51208494127932835</v>
      </c>
      <c r="K47" s="8">
        <f>(FiveStats[[#This Row],[Blocks]]-F$2)/F$3</f>
        <v>-0.43429305862003348</v>
      </c>
      <c r="L47" s="8">
        <f>(FiveStats[[#This Row],[Rebounds]]-G$2)/G$3</f>
        <v>0.36143781136327058</v>
      </c>
      <c r="M47" s="8">
        <f>AVERAGE(FiveStats[[#This Row],[t PTS]:[t REB]])</f>
        <v>0.5521463114754438</v>
      </c>
    </row>
    <row r="48" spans="1:13" x14ac:dyDescent="0.3">
      <c r="A48" s="22">
        <v>44</v>
      </c>
      <c r="B48" s="7" t="s">
        <v>154</v>
      </c>
      <c r="C48" s="8">
        <f>VLOOKUP($B48,NBAData[#All],4,FALSE)</f>
        <v>9.5</v>
      </c>
      <c r="D48" s="8">
        <f>VLOOKUP($B48,NBAData[#All],17,FALSE)</f>
        <v>4.2</v>
      </c>
      <c r="E48" s="8">
        <f>VLOOKUP($B48,NBAData[#All],18,FALSE)</f>
        <v>1.5</v>
      </c>
      <c r="F48" s="8">
        <f>VLOOKUP($B48,NBAData[#All],19,FALSE)</f>
        <v>0.4</v>
      </c>
      <c r="G48" s="8">
        <f>VLOOKUP($B48,NBAData[#All],16,FALSE)</f>
        <v>5.9</v>
      </c>
      <c r="H48" s="8">
        <f>(FiveStats[[#This Row],[Points]]-C$2)/C$3</f>
        <v>-0.27119157689918999</v>
      </c>
      <c r="I48" s="8">
        <f>(FiveStats[[#This Row],[Assists]]-D$2)/D$3</f>
        <v>0.90331273566727432</v>
      </c>
      <c r="J48" s="8">
        <f>(FiveStats[[#This Row],[Steals]]-E$2)/E$3</f>
        <v>1.8018156019363716</v>
      </c>
      <c r="K48" s="8">
        <f>(FiveStats[[#This Row],[Blocks]]-F$2)/F$3</f>
        <v>-0.19984401701439702</v>
      </c>
      <c r="L48" s="8">
        <f>(FiveStats[[#This Row],[Rebounds]]-G$2)/G$3</f>
        <v>0.56125349247189127</v>
      </c>
      <c r="M48" s="8">
        <f>AVERAGE(FiveStats[[#This Row],[t PTS]:[t REB]])</f>
        <v>0.55906924723238993</v>
      </c>
    </row>
    <row r="49" spans="1:13" x14ac:dyDescent="0.3">
      <c r="A49" s="21">
        <v>45</v>
      </c>
      <c r="B49" s="7" t="s">
        <v>117</v>
      </c>
      <c r="C49" s="8">
        <f>VLOOKUP($B49,NBAData[#All],4,FALSE)</f>
        <v>11.7</v>
      </c>
      <c r="D49" s="8">
        <f>VLOOKUP($B49,NBAData[#All],17,FALSE)</f>
        <v>2.2000000000000002</v>
      </c>
      <c r="E49" s="8">
        <f>VLOOKUP($B49,NBAData[#All],18,FALSE)</f>
        <v>1.8</v>
      </c>
      <c r="F49" s="8">
        <f>VLOOKUP($B49,NBAData[#All],19,FALSE)</f>
        <v>0.3</v>
      </c>
      <c r="G49" s="8">
        <f>VLOOKUP($B49,NBAData[#All],16,FALSE)</f>
        <v>5.7</v>
      </c>
      <c r="H49" s="8">
        <f>(FiveStats[[#This Row],[Points]]-C$2)/C$3</f>
        <v>9.124827548210987E-2</v>
      </c>
      <c r="I49" s="8">
        <f>(FiveStats[[#This Row],[Assists]]-D$2)/D$3</f>
        <v>-0.10657897788813664</v>
      </c>
      <c r="J49" s="8">
        <f>(FiveStats[[#This Row],[Steals]]-E$2)/E$3</f>
        <v>2.5756539983305977</v>
      </c>
      <c r="K49" s="8">
        <f>(FiveStats[[#This Row],[Blocks]]-F$2)/F$3</f>
        <v>-0.43429305862003348</v>
      </c>
      <c r="L49" s="8">
        <f>(FiveStats[[#This Row],[Rebounds]]-G$2)/G$3</f>
        <v>0.48132722002844286</v>
      </c>
      <c r="M49" s="8">
        <f>AVERAGE(FiveStats[[#This Row],[t PTS]:[t REB]])</f>
        <v>0.5214714914665961</v>
      </c>
    </row>
    <row r="50" spans="1:13" x14ac:dyDescent="0.3">
      <c r="A50" s="22">
        <v>46</v>
      </c>
      <c r="B50" s="7" t="s">
        <v>23</v>
      </c>
      <c r="C50" s="8">
        <f>VLOOKUP($B50,NBAData[#All],4,FALSE)</f>
        <v>28.9</v>
      </c>
      <c r="D50" s="8">
        <f>VLOOKUP($B50,NBAData[#All],17,FALSE)</f>
        <v>5.9</v>
      </c>
      <c r="E50" s="8">
        <f>VLOOKUP($B50,NBAData[#All],18,FALSE)</f>
        <v>0.9</v>
      </c>
      <c r="F50" s="8">
        <f>VLOOKUP($B50,NBAData[#All],19,FALSE)</f>
        <v>0.2</v>
      </c>
      <c r="G50" s="8">
        <f>VLOOKUP($B50,NBAData[#All],16,FALSE)</f>
        <v>2.7</v>
      </c>
      <c r="H50" s="8">
        <f>(FiveStats[[#This Row],[Points]]-C$2)/C$3</f>
        <v>2.924868939554091</v>
      </c>
      <c r="I50" s="8">
        <f>(FiveStats[[#This Row],[Assists]]-D$2)/D$3</f>
        <v>1.7617206921893738</v>
      </c>
      <c r="J50" s="8">
        <f>(FiveStats[[#This Row],[Steals]]-E$2)/E$3</f>
        <v>0.25413880914791975</v>
      </c>
      <c r="K50" s="8">
        <f>(FiveStats[[#This Row],[Blocks]]-F$2)/F$3</f>
        <v>-0.66874210022566982</v>
      </c>
      <c r="L50" s="8">
        <f>(FiveStats[[#This Row],[Rebounds]]-G$2)/G$3</f>
        <v>-0.71756686662328117</v>
      </c>
      <c r="M50" s="8">
        <f>AVERAGE(FiveStats[[#This Row],[t PTS]:[t REB]])</f>
        <v>0.71088389480848657</v>
      </c>
    </row>
    <row r="51" spans="1:13" x14ac:dyDescent="0.3">
      <c r="A51" s="21">
        <v>47</v>
      </c>
      <c r="B51" s="7" t="s">
        <v>55</v>
      </c>
      <c r="C51" s="8">
        <f>VLOOKUP($B51,NBAData[#All],4,FALSE)</f>
        <v>18.3</v>
      </c>
      <c r="D51" s="8">
        <f>VLOOKUP($B51,NBAData[#All],17,FALSE)</f>
        <v>3.8</v>
      </c>
      <c r="E51" s="8">
        <f>VLOOKUP($B51,NBAData[#All],18,FALSE)</f>
        <v>1.4</v>
      </c>
      <c r="F51" s="8">
        <f>VLOOKUP($B51,NBAData[#All],19,FALSE)</f>
        <v>0.7</v>
      </c>
      <c r="G51" s="8">
        <f>VLOOKUP($B51,NBAData[#All],16,FALSE)</f>
        <v>4.5</v>
      </c>
      <c r="H51" s="8">
        <f>(FiveStats[[#This Row],[Points]]-C$2)/C$3</f>
        <v>1.1785678326260101</v>
      </c>
      <c r="I51" s="8">
        <f>(FiveStats[[#This Row],[Assists]]-D$2)/D$3</f>
        <v>0.70133439295619193</v>
      </c>
      <c r="J51" s="8">
        <f>(FiveStats[[#This Row],[Steals]]-E$2)/E$3</f>
        <v>1.5438694698049626</v>
      </c>
      <c r="K51" s="8">
        <f>(FiveStats[[#This Row],[Blocks]]-F$2)/F$3</f>
        <v>0.50350310780251206</v>
      </c>
      <c r="L51" s="8">
        <f>(FiveStats[[#This Row],[Rebounds]]-G$2)/G$3</f>
        <v>1.7695853677531955E-3</v>
      </c>
      <c r="M51" s="8">
        <f>AVERAGE(FiveStats[[#This Row],[t PTS]:[t REB]])</f>
        <v>0.785808877711486</v>
      </c>
    </row>
    <row r="52" spans="1:13" x14ac:dyDescent="0.3">
      <c r="A52" s="22">
        <v>48</v>
      </c>
      <c r="B52" s="7" t="s">
        <v>128</v>
      </c>
      <c r="C52" s="8">
        <f>VLOOKUP($B52,NBAData[#All],4,FALSE)</f>
        <v>10.8</v>
      </c>
      <c r="D52" s="8">
        <f>VLOOKUP($B52,NBAData[#All],17,FALSE)</f>
        <v>1.5</v>
      </c>
      <c r="E52" s="8">
        <f>VLOOKUP($B52,NBAData[#All],18,FALSE)</f>
        <v>0.5</v>
      </c>
      <c r="F52" s="8">
        <f>VLOOKUP($B52,NBAData[#All],19,FALSE)</f>
        <v>0.7</v>
      </c>
      <c r="G52" s="8">
        <f>VLOOKUP($B52,NBAData[#All],16,FALSE)</f>
        <v>10.4</v>
      </c>
      <c r="H52" s="8">
        <f>(FiveStats[[#This Row],[Points]]-C$2)/C$3</f>
        <v>-5.702257321933079E-2</v>
      </c>
      <c r="I52" s="8">
        <f>(FiveStats[[#This Row],[Assists]]-D$2)/D$3</f>
        <v>-0.46004107763253055</v>
      </c>
      <c r="J52" s="8">
        <f>(FiveStats[[#This Row],[Steals]]-E$2)/E$3</f>
        <v>-0.77764571937771476</v>
      </c>
      <c r="K52" s="8">
        <f>(FiveStats[[#This Row],[Blocks]]-F$2)/F$3</f>
        <v>0.50350310780251206</v>
      </c>
      <c r="L52" s="8">
        <f>(FiveStats[[#This Row],[Rebounds]]-G$2)/G$3</f>
        <v>2.3595946224494773</v>
      </c>
      <c r="M52" s="8">
        <f>AVERAGE(FiveStats[[#This Row],[t PTS]:[t REB]])</f>
        <v>0.31367767200448265</v>
      </c>
    </row>
    <row r="53" spans="1:13" x14ac:dyDescent="0.3">
      <c r="A53" s="21">
        <v>49</v>
      </c>
      <c r="B53" s="7" t="s">
        <v>107</v>
      </c>
      <c r="C53" s="8">
        <f>VLOOKUP($B53,NBAData[#All],4,FALSE)</f>
        <v>12.8</v>
      </c>
      <c r="D53" s="8">
        <f>VLOOKUP($B53,NBAData[#All],17,FALSE)</f>
        <v>6.5</v>
      </c>
      <c r="E53" s="8">
        <f>VLOOKUP($B53,NBAData[#All],18,FALSE)</f>
        <v>1.1000000000000001</v>
      </c>
      <c r="F53" s="8">
        <f>VLOOKUP($B53,NBAData[#All],19,FALSE)</f>
        <v>0.5</v>
      </c>
      <c r="G53" s="8">
        <f>VLOOKUP($B53,NBAData[#All],16,FALSE)</f>
        <v>4.7</v>
      </c>
      <c r="H53" s="8">
        <f>(FiveStats[[#This Row],[Points]]-C$2)/C$3</f>
        <v>0.27246820167276009</v>
      </c>
      <c r="I53" s="8">
        <f>(FiveStats[[#This Row],[Assists]]-D$2)/D$3</f>
        <v>2.0646882062559966</v>
      </c>
      <c r="J53" s="8">
        <f>(FiveStats[[#This Row],[Steals]]-E$2)/E$3</f>
        <v>0.77003107341073718</v>
      </c>
      <c r="K53" s="8">
        <f>(FiveStats[[#This Row],[Blocks]]-F$2)/F$3</f>
        <v>3.4605024591239326E-2</v>
      </c>
      <c r="L53" s="8">
        <f>(FiveStats[[#This Row],[Rebounds]]-G$2)/G$3</f>
        <v>8.1695857811201533E-2</v>
      </c>
      <c r="M53" s="8">
        <f>AVERAGE(FiveStats[[#This Row],[t PTS]:[t REB]])</f>
        <v>0.64469767274838696</v>
      </c>
    </row>
    <row r="54" spans="1:13" x14ac:dyDescent="0.3">
      <c r="A54" s="22">
        <v>50</v>
      </c>
      <c r="B54" s="7" t="s">
        <v>42</v>
      </c>
      <c r="C54" s="8">
        <f>VLOOKUP($B54,NBAData[#All],4,FALSE)</f>
        <v>22.4</v>
      </c>
      <c r="D54" s="8">
        <f>VLOOKUP($B54,NBAData[#All],17,FALSE)</f>
        <v>2.9</v>
      </c>
      <c r="E54" s="8">
        <f>VLOOKUP($B54,NBAData[#All],18,FALSE)</f>
        <v>0.8</v>
      </c>
      <c r="F54" s="8">
        <f>VLOOKUP($B54,NBAData[#All],19,FALSE)</f>
        <v>0.5</v>
      </c>
      <c r="G54" s="8">
        <f>VLOOKUP($B54,NBAData[#All],16,FALSE)</f>
        <v>5.9</v>
      </c>
      <c r="H54" s="8">
        <f>(FiveStats[[#This Row],[Points]]-C$2)/C$3</f>
        <v>1.854023921154796</v>
      </c>
      <c r="I54" s="8">
        <f>(FiveStats[[#This Row],[Assists]]-D$2)/D$3</f>
        <v>0.24688312185625705</v>
      </c>
      <c r="J54" s="8">
        <f>(FiveStats[[#This Row],[Steals]]-E$2)/E$3</f>
        <v>-3.8073229834888018E-3</v>
      </c>
      <c r="K54" s="8">
        <f>(FiveStats[[#This Row],[Blocks]]-F$2)/F$3</f>
        <v>3.4605024591239326E-2</v>
      </c>
      <c r="L54" s="8">
        <f>(FiveStats[[#This Row],[Rebounds]]-G$2)/G$3</f>
        <v>0.56125349247189127</v>
      </c>
      <c r="M54" s="8">
        <f>AVERAGE(FiveStats[[#This Row],[t PTS]:[t REB]])</f>
        <v>0.53859164741813892</v>
      </c>
    </row>
    <row r="55" spans="1:13" x14ac:dyDescent="0.3">
      <c r="A55" s="21">
        <v>51</v>
      </c>
      <c r="B55" s="7" t="s">
        <v>146</v>
      </c>
      <c r="C55" s="8">
        <f>VLOOKUP($B55,NBAData[#All],4,FALSE)</f>
        <v>10</v>
      </c>
      <c r="D55" s="8">
        <f>VLOOKUP($B55,NBAData[#All],17,FALSE)</f>
        <v>1.9</v>
      </c>
      <c r="E55" s="8">
        <f>VLOOKUP($B55,NBAData[#All],18,FALSE)</f>
        <v>1.1000000000000001</v>
      </c>
      <c r="F55" s="8">
        <f>VLOOKUP($B55,NBAData[#All],19,FALSE)</f>
        <v>0.4</v>
      </c>
      <c r="G55" s="8">
        <f>VLOOKUP($B55,NBAData[#All],16,FALSE)</f>
        <v>8</v>
      </c>
      <c r="H55" s="8">
        <f>(FiveStats[[#This Row],[Points]]-C$2)/C$3</f>
        <v>-0.18881888317616727</v>
      </c>
      <c r="I55" s="8">
        <f>(FiveStats[[#This Row],[Assists]]-D$2)/D$3</f>
        <v>-0.25806273492144843</v>
      </c>
      <c r="J55" s="8">
        <f>(FiveStats[[#This Row],[Steals]]-E$2)/E$3</f>
        <v>0.77003107341073718</v>
      </c>
      <c r="K55" s="8">
        <f>(FiveStats[[#This Row],[Blocks]]-F$2)/F$3</f>
        <v>-0.19984401701439702</v>
      </c>
      <c r="L55" s="8">
        <f>(FiveStats[[#This Row],[Rebounds]]-G$2)/G$3</f>
        <v>1.4004793531280979</v>
      </c>
      <c r="M55" s="8">
        <f>AVERAGE(FiveStats[[#This Row],[t PTS]:[t REB]])</f>
        <v>0.30475695828536448</v>
      </c>
    </row>
    <row r="56" spans="1:13" x14ac:dyDescent="0.3">
      <c r="A56" s="22">
        <v>52</v>
      </c>
      <c r="B56" s="7" t="s">
        <v>147</v>
      </c>
      <c r="C56" s="8">
        <f>VLOOKUP($B56,NBAData[#All],4,FALSE)</f>
        <v>10</v>
      </c>
      <c r="D56" s="8">
        <f>VLOOKUP($B56,NBAData[#All],17,FALSE)</f>
        <v>1.9</v>
      </c>
      <c r="E56" s="8">
        <f>VLOOKUP($B56,NBAData[#All],18,FALSE)</f>
        <v>1.1000000000000001</v>
      </c>
      <c r="F56" s="8">
        <f>VLOOKUP($B56,NBAData[#All],19,FALSE)</f>
        <v>1.2</v>
      </c>
      <c r="G56" s="8">
        <f>VLOOKUP($B56,NBAData[#All],16,FALSE)</f>
        <v>7.9</v>
      </c>
      <c r="H56" s="8">
        <f>(FiveStats[[#This Row],[Points]]-C$2)/C$3</f>
        <v>-0.18881888317616727</v>
      </c>
      <c r="I56" s="8">
        <f>(FiveStats[[#This Row],[Assists]]-D$2)/D$3</f>
        <v>-0.25806273492144843</v>
      </c>
      <c r="J56" s="8">
        <f>(FiveStats[[#This Row],[Steals]]-E$2)/E$3</f>
        <v>0.77003107341073718</v>
      </c>
      <c r="K56" s="8">
        <f>(FiveStats[[#This Row],[Blocks]]-F$2)/F$3</f>
        <v>1.6757483158306941</v>
      </c>
      <c r="L56" s="8">
        <f>(FiveStats[[#This Row],[Rebounds]]-G$2)/G$3</f>
        <v>1.3605162169063738</v>
      </c>
      <c r="M56" s="8">
        <f>AVERAGE(FiveStats[[#This Row],[t PTS]:[t REB]])</f>
        <v>0.67188279761003789</v>
      </c>
    </row>
    <row r="57" spans="1:13" x14ac:dyDescent="0.3">
      <c r="A57" s="21">
        <v>53</v>
      </c>
      <c r="B57" s="7" t="s">
        <v>97</v>
      </c>
      <c r="C57" s="8">
        <f>VLOOKUP($B57,NBAData[#All],4,FALSE)</f>
        <v>13.4</v>
      </c>
      <c r="D57" s="8">
        <f>VLOOKUP($B57,NBAData[#All],17,FALSE)</f>
        <v>1.5</v>
      </c>
      <c r="E57" s="8">
        <f>VLOOKUP($B57,NBAData[#All],18,FALSE)</f>
        <v>1.4</v>
      </c>
      <c r="F57" s="8">
        <f>VLOOKUP($B57,NBAData[#All],19,FALSE)</f>
        <v>0.5</v>
      </c>
      <c r="G57" s="8">
        <f>VLOOKUP($B57,NBAData[#All],16,FALSE)</f>
        <v>6.4</v>
      </c>
      <c r="H57" s="8">
        <f>(FiveStats[[#This Row],[Points]]-C$2)/C$3</f>
        <v>0.37131543414038726</v>
      </c>
      <c r="I57" s="8">
        <f>(FiveStats[[#This Row],[Assists]]-D$2)/D$3</f>
        <v>-0.46004107763253055</v>
      </c>
      <c r="J57" s="8">
        <f>(FiveStats[[#This Row],[Steals]]-E$2)/E$3</f>
        <v>1.5438694698049626</v>
      </c>
      <c r="K57" s="8">
        <f>(FiveStats[[#This Row],[Blocks]]-F$2)/F$3</f>
        <v>3.4605024591239326E-2</v>
      </c>
      <c r="L57" s="8">
        <f>(FiveStats[[#This Row],[Rebounds]]-G$2)/G$3</f>
        <v>0.76106917358051185</v>
      </c>
      <c r="M57" s="8">
        <f>AVERAGE(FiveStats[[#This Row],[t PTS]:[t REB]])</f>
        <v>0.45016360489691409</v>
      </c>
    </row>
    <row r="58" spans="1:13" x14ac:dyDescent="0.3">
      <c r="A58" s="22">
        <v>54</v>
      </c>
      <c r="B58" s="7" t="s">
        <v>136</v>
      </c>
      <c r="C58" s="8">
        <f>VLOOKUP($B58,NBAData[#All],4,FALSE)</f>
        <v>10.4</v>
      </c>
      <c r="D58" s="8">
        <f>VLOOKUP($B58,NBAData[#All],17,FALSE)</f>
        <v>3.5</v>
      </c>
      <c r="E58" s="8">
        <f>VLOOKUP($B58,NBAData[#All],18,FALSE)</f>
        <v>0.8</v>
      </c>
      <c r="F58" s="8">
        <f>VLOOKUP($B58,NBAData[#All],19,FALSE)</f>
        <v>1.1000000000000001</v>
      </c>
      <c r="G58" s="8">
        <f>VLOOKUP($B58,NBAData[#All],16,FALSE)</f>
        <v>7.5</v>
      </c>
      <c r="H58" s="8">
        <f>(FiveStats[[#This Row],[Points]]-C$2)/C$3</f>
        <v>-0.12292072819774902</v>
      </c>
      <c r="I58" s="8">
        <f>(FiveStats[[#This Row],[Assists]]-D$2)/D$3</f>
        <v>0.54985063592288042</v>
      </c>
      <c r="J58" s="8">
        <f>(FiveStats[[#This Row],[Steals]]-E$2)/E$3</f>
        <v>-3.8073229834888018E-3</v>
      </c>
      <c r="K58" s="8">
        <f>(FiveStats[[#This Row],[Blocks]]-F$2)/F$3</f>
        <v>1.4412992742250581</v>
      </c>
      <c r="L58" s="8">
        <f>(FiveStats[[#This Row],[Rebounds]]-G$2)/G$3</f>
        <v>1.2006636720194772</v>
      </c>
      <c r="M58" s="8">
        <f>AVERAGE(FiveStats[[#This Row],[t PTS]:[t REB]])</f>
        <v>0.6130171061972356</v>
      </c>
    </row>
    <row r="59" spans="1:13" x14ac:dyDescent="0.3">
      <c r="A59" s="21">
        <v>55</v>
      </c>
      <c r="B59" s="7" t="s">
        <v>119</v>
      </c>
      <c r="C59" s="8">
        <f>VLOOKUP($B59,NBAData[#All],4,FALSE)</f>
        <v>11.3</v>
      </c>
      <c r="D59" s="8">
        <f>VLOOKUP($B59,NBAData[#All],17,FALSE)</f>
        <v>1.1000000000000001</v>
      </c>
      <c r="E59" s="8">
        <f>VLOOKUP($B59,NBAData[#All],18,FALSE)</f>
        <v>1.1000000000000001</v>
      </c>
      <c r="F59" s="8">
        <f>VLOOKUP($B59,NBAData[#All],19,FALSE)</f>
        <v>1</v>
      </c>
      <c r="G59" s="8">
        <f>VLOOKUP($B59,NBAData[#All],16,FALSE)</f>
        <v>7.7</v>
      </c>
      <c r="H59" s="8">
        <f>(FiveStats[[#This Row],[Points]]-C$2)/C$3</f>
        <v>2.5350120503691925E-2</v>
      </c>
      <c r="I59" s="8">
        <f>(FiveStats[[#This Row],[Assists]]-D$2)/D$3</f>
        <v>-0.66201942034361272</v>
      </c>
      <c r="J59" s="8">
        <f>(FiveStats[[#This Row],[Steals]]-E$2)/E$3</f>
        <v>0.77003107341073718</v>
      </c>
      <c r="K59" s="8">
        <f>(FiveStats[[#This Row],[Blocks]]-F$2)/F$3</f>
        <v>1.2068502326194215</v>
      </c>
      <c r="L59" s="8">
        <f>(FiveStats[[#This Row],[Rebounds]]-G$2)/G$3</f>
        <v>1.2805899444629256</v>
      </c>
      <c r="M59" s="8">
        <f>AVERAGE(FiveStats[[#This Row],[t PTS]:[t REB]])</f>
        <v>0.52416039013063265</v>
      </c>
    </row>
    <row r="60" spans="1:13" x14ac:dyDescent="0.3">
      <c r="A60" s="22">
        <v>56</v>
      </c>
      <c r="B60" s="7" t="s">
        <v>71</v>
      </c>
      <c r="C60" s="8">
        <f>VLOOKUP($B60,NBAData[#All],4,FALSE)</f>
        <v>15.6</v>
      </c>
      <c r="D60" s="8">
        <f>VLOOKUP($B60,NBAData[#All],17,FALSE)</f>
        <v>4.8</v>
      </c>
      <c r="E60" s="8">
        <f>VLOOKUP($B60,NBAData[#All],18,FALSE)</f>
        <v>1.4</v>
      </c>
      <c r="F60" s="8">
        <f>VLOOKUP($B60,NBAData[#All],19,FALSE)</f>
        <v>0.3</v>
      </c>
      <c r="G60" s="8">
        <f>VLOOKUP($B60,NBAData[#All],16,FALSE)</f>
        <v>3.5</v>
      </c>
      <c r="H60" s="8">
        <f>(FiveStats[[#This Row],[Points]]-C$2)/C$3</f>
        <v>0.73375528652168709</v>
      </c>
      <c r="I60" s="8">
        <f>(FiveStats[[#This Row],[Assists]]-D$2)/D$3</f>
        <v>1.2062802497338974</v>
      </c>
      <c r="J60" s="8">
        <f>(FiveStats[[#This Row],[Steals]]-E$2)/E$3</f>
        <v>1.5438694698049626</v>
      </c>
      <c r="K60" s="8">
        <f>(FiveStats[[#This Row],[Blocks]]-F$2)/F$3</f>
        <v>-0.43429305862003348</v>
      </c>
      <c r="L60" s="8">
        <f>(FiveStats[[#This Row],[Rebounds]]-G$2)/G$3</f>
        <v>-0.39786177684948815</v>
      </c>
      <c r="M60" s="8">
        <f>AVERAGE(FiveStats[[#This Row],[t PTS]:[t REB]])</f>
        <v>0.53035003411820503</v>
      </c>
    </row>
    <row r="61" spans="1:13" x14ac:dyDescent="0.3">
      <c r="A61" s="21">
        <v>57</v>
      </c>
      <c r="B61" s="7" t="s">
        <v>123</v>
      </c>
      <c r="C61" s="8">
        <f>VLOOKUP($B61,NBAData[#All],4,FALSE)</f>
        <v>11</v>
      </c>
      <c r="D61" s="8">
        <f>VLOOKUP($B61,NBAData[#All],17,FALSE)</f>
        <v>1.6</v>
      </c>
      <c r="E61" s="8">
        <f>VLOOKUP($B61,NBAData[#All],18,FALSE)</f>
        <v>1.5</v>
      </c>
      <c r="F61" s="8">
        <f>VLOOKUP($B61,NBAData[#All],19,FALSE)</f>
        <v>0.4</v>
      </c>
      <c r="G61" s="8">
        <f>VLOOKUP($B61,NBAData[#All],16,FALSE)</f>
        <v>6.1</v>
      </c>
      <c r="H61" s="8">
        <f>(FiveStats[[#This Row],[Points]]-C$2)/C$3</f>
        <v>-2.4073495730121821E-2</v>
      </c>
      <c r="I61" s="8">
        <f>(FiveStats[[#This Row],[Assists]]-D$2)/D$3</f>
        <v>-0.40954649195475995</v>
      </c>
      <c r="J61" s="8">
        <f>(FiveStats[[#This Row],[Steals]]-E$2)/E$3</f>
        <v>1.8018156019363716</v>
      </c>
      <c r="K61" s="8">
        <f>(FiveStats[[#This Row],[Blocks]]-F$2)/F$3</f>
        <v>-0.19984401701439702</v>
      </c>
      <c r="L61" s="8">
        <f>(FiveStats[[#This Row],[Rebounds]]-G$2)/G$3</f>
        <v>0.64117976491533923</v>
      </c>
      <c r="M61" s="8">
        <f>AVERAGE(FiveStats[[#This Row],[t PTS]:[t REB]])</f>
        <v>0.36190627243048634</v>
      </c>
    </row>
    <row r="62" spans="1:13" x14ac:dyDescent="0.3">
      <c r="A62" s="22">
        <v>58</v>
      </c>
      <c r="B62" s="7" t="s">
        <v>132</v>
      </c>
      <c r="C62" s="8">
        <f>VLOOKUP($B62,NBAData[#All],4,FALSE)</f>
        <v>10.6</v>
      </c>
      <c r="D62" s="8">
        <f>VLOOKUP($B62,NBAData[#All],17,FALSE)</f>
        <v>4.5999999999999996</v>
      </c>
      <c r="E62" s="8">
        <f>VLOOKUP($B62,NBAData[#All],18,FALSE)</f>
        <v>1.6</v>
      </c>
      <c r="F62" s="8">
        <f>VLOOKUP($B62,NBAData[#All],19,FALSE)</f>
        <v>0.4</v>
      </c>
      <c r="G62" s="8">
        <f>VLOOKUP($B62,NBAData[#All],16,FALSE)</f>
        <v>3.9</v>
      </c>
      <c r="H62" s="8">
        <f>(FiveStats[[#This Row],[Points]]-C$2)/C$3</f>
        <v>-8.9971650708540046E-2</v>
      </c>
      <c r="I62" s="8">
        <f>(FiveStats[[#This Row],[Assists]]-D$2)/D$3</f>
        <v>1.1052910783783563</v>
      </c>
      <c r="J62" s="8">
        <f>(FiveStats[[#This Row],[Steals]]-E$2)/E$3</f>
        <v>2.0597617340677803</v>
      </c>
      <c r="K62" s="8">
        <f>(FiveStats[[#This Row],[Blocks]]-F$2)/F$3</f>
        <v>-0.19984401701439702</v>
      </c>
      <c r="L62" s="8">
        <f>(FiveStats[[#This Row],[Rebounds]]-G$2)/G$3</f>
        <v>-0.23800923196259166</v>
      </c>
      <c r="M62" s="8">
        <f>AVERAGE(FiveStats[[#This Row],[t PTS]:[t REB]])</f>
        <v>0.52744558255212159</v>
      </c>
    </row>
    <row r="63" spans="1:13" x14ac:dyDescent="0.3">
      <c r="A63" s="21">
        <v>59</v>
      </c>
      <c r="B63" s="7" t="s">
        <v>57</v>
      </c>
      <c r="C63" s="8">
        <f>VLOOKUP($B63,NBAData[#All],4,FALSE)</f>
        <v>18.100000000000001</v>
      </c>
      <c r="D63" s="8">
        <f>VLOOKUP($B63,NBAData[#All],17,FALSE)</f>
        <v>1.5</v>
      </c>
      <c r="E63" s="8">
        <f>VLOOKUP($B63,NBAData[#All],18,FALSE)</f>
        <v>0.7</v>
      </c>
      <c r="F63" s="8">
        <f>VLOOKUP($B63,NBAData[#All],19,FALSE)</f>
        <v>1.9</v>
      </c>
      <c r="G63" s="8">
        <f>VLOOKUP($B63,NBAData[#All],16,FALSE)</f>
        <v>7.2</v>
      </c>
      <c r="H63" s="8">
        <f>(FiveStats[[#This Row],[Points]]-C$2)/C$3</f>
        <v>1.1456187551368009</v>
      </c>
      <c r="I63" s="8">
        <f>(FiveStats[[#This Row],[Assists]]-D$2)/D$3</f>
        <v>-0.46004107763253055</v>
      </c>
      <c r="J63" s="8">
        <f>(FiveStats[[#This Row],[Steals]]-E$2)/E$3</f>
        <v>-0.26175345511489767</v>
      </c>
      <c r="K63" s="8">
        <f>(FiveStats[[#This Row],[Blocks]]-F$2)/F$3</f>
        <v>3.3168916070701489</v>
      </c>
      <c r="L63" s="8">
        <f>(FiveStats[[#This Row],[Rebounds]]-G$2)/G$3</f>
        <v>1.0807742633543049</v>
      </c>
      <c r="M63" s="8">
        <f>AVERAGE(FiveStats[[#This Row],[t PTS]:[t REB]])</f>
        <v>0.96429801856276531</v>
      </c>
    </row>
    <row r="64" spans="1:13" x14ac:dyDescent="0.3">
      <c r="A64" s="22">
        <v>60</v>
      </c>
      <c r="B64" s="7" t="s">
        <v>115</v>
      </c>
      <c r="C64" s="8">
        <f>VLOOKUP($B64,NBAData[#All],4,FALSE)</f>
        <v>12</v>
      </c>
      <c r="D64" s="8">
        <f>VLOOKUP($B64,NBAData[#All],17,FALSE)</f>
        <v>0.7</v>
      </c>
      <c r="E64" s="8">
        <f>VLOOKUP($B64,NBAData[#All],18,FALSE)</f>
        <v>0.5</v>
      </c>
      <c r="F64" s="8">
        <f>VLOOKUP($B64,NBAData[#All],19,FALSE)</f>
        <v>0.8</v>
      </c>
      <c r="G64" s="8">
        <f>VLOOKUP($B64,NBAData[#All],16,FALSE)</f>
        <v>9.5</v>
      </c>
      <c r="H64" s="8">
        <f>(FiveStats[[#This Row],[Points]]-C$2)/C$3</f>
        <v>0.14067189171592362</v>
      </c>
      <c r="I64" s="8">
        <f>(FiveStats[[#This Row],[Assists]]-D$2)/D$3</f>
        <v>-0.863997763054695</v>
      </c>
      <c r="J64" s="8">
        <f>(FiveStats[[#This Row],[Steals]]-E$2)/E$3</f>
        <v>-0.77764571937771476</v>
      </c>
      <c r="K64" s="8">
        <f>(FiveStats[[#This Row],[Blocks]]-F$2)/F$3</f>
        <v>0.73795214940814857</v>
      </c>
      <c r="L64" s="8">
        <f>(FiveStats[[#This Row],[Rebounds]]-G$2)/G$3</f>
        <v>1.99992639645396</v>
      </c>
      <c r="M64" s="8">
        <f>AVERAGE(FiveStats[[#This Row],[t PTS]:[t REB]])</f>
        <v>0.24738139102912449</v>
      </c>
    </row>
    <row r="65" spans="1:13" x14ac:dyDescent="0.3">
      <c r="A65" s="21">
        <v>61</v>
      </c>
      <c r="B65" s="7" t="s">
        <v>116</v>
      </c>
      <c r="C65" s="8">
        <f>VLOOKUP($B65,NBAData[#All],4,FALSE)</f>
        <v>11.7</v>
      </c>
      <c r="D65" s="8">
        <f>VLOOKUP($B65,NBAData[#All],17,FALSE)</f>
        <v>2.2999999999999998</v>
      </c>
      <c r="E65" s="8">
        <f>VLOOKUP($B65,NBAData[#All],18,FALSE)</f>
        <v>1.1000000000000001</v>
      </c>
      <c r="F65" s="8">
        <f>VLOOKUP($B65,NBAData[#All],19,FALSE)</f>
        <v>0.5</v>
      </c>
      <c r="G65" s="8">
        <f>VLOOKUP($B65,NBAData[#All],16,FALSE)</f>
        <v>6.6</v>
      </c>
      <c r="H65" s="8">
        <f>(FiveStats[[#This Row],[Points]]-C$2)/C$3</f>
        <v>9.124827548210987E-2</v>
      </c>
      <c r="I65" s="8">
        <f>(FiveStats[[#This Row],[Assists]]-D$2)/D$3</f>
        <v>-5.6084392210366277E-2</v>
      </c>
      <c r="J65" s="8">
        <f>(FiveStats[[#This Row],[Steals]]-E$2)/E$3</f>
        <v>0.77003107341073718</v>
      </c>
      <c r="K65" s="8">
        <f>(FiveStats[[#This Row],[Blocks]]-F$2)/F$3</f>
        <v>3.4605024591239326E-2</v>
      </c>
      <c r="L65" s="8">
        <f>(FiveStats[[#This Row],[Rebounds]]-G$2)/G$3</f>
        <v>0.84099544602395992</v>
      </c>
      <c r="M65" s="8">
        <f>AVERAGE(FiveStats[[#This Row],[t PTS]:[t REB]])</f>
        <v>0.33615908545953604</v>
      </c>
    </row>
    <row r="66" spans="1:13" x14ac:dyDescent="0.3">
      <c r="A66" s="22">
        <v>62</v>
      </c>
      <c r="B66" s="7" t="s">
        <v>79</v>
      </c>
      <c r="C66" s="8">
        <f>VLOOKUP($B66,NBAData[#All],4,FALSE)</f>
        <v>14.5</v>
      </c>
      <c r="D66" s="8">
        <f>VLOOKUP($B66,NBAData[#All],17,FALSE)</f>
        <v>1.3</v>
      </c>
      <c r="E66" s="8">
        <f>VLOOKUP($B66,NBAData[#All],18,FALSE)</f>
        <v>0.9</v>
      </c>
      <c r="F66" s="8">
        <f>VLOOKUP($B66,NBAData[#All],19,FALSE)</f>
        <v>2.1</v>
      </c>
      <c r="G66" s="8">
        <f>VLOOKUP($B66,NBAData[#All],16,FALSE)</f>
        <v>7.3</v>
      </c>
      <c r="H66" s="8">
        <f>(FiveStats[[#This Row],[Points]]-C$2)/C$3</f>
        <v>0.55253536033103723</v>
      </c>
      <c r="I66" s="8">
        <f>(FiveStats[[#This Row],[Assists]]-D$2)/D$3</f>
        <v>-0.56103024898807163</v>
      </c>
      <c r="J66" s="8">
        <f>(FiveStats[[#This Row],[Steals]]-E$2)/E$3</f>
        <v>0.25413880914791975</v>
      </c>
      <c r="K66" s="8">
        <f>(FiveStats[[#This Row],[Blocks]]-F$2)/F$3</f>
        <v>3.7857896902814221</v>
      </c>
      <c r="L66" s="8">
        <f>(FiveStats[[#This Row],[Rebounds]]-G$2)/G$3</f>
        <v>1.1207373995760288</v>
      </c>
      <c r="M66" s="8">
        <f>AVERAGE(FiveStats[[#This Row],[t PTS]:[t REB]])</f>
        <v>1.0304342020696673</v>
      </c>
    </row>
    <row r="67" spans="1:13" x14ac:dyDescent="0.3">
      <c r="A67" s="21">
        <v>63</v>
      </c>
      <c r="B67" s="7" t="s">
        <v>87</v>
      </c>
      <c r="C67" s="8">
        <f>VLOOKUP($B67,NBAData[#All],4,FALSE)</f>
        <v>14</v>
      </c>
      <c r="D67" s="8">
        <f>VLOOKUP($B67,NBAData[#All],17,FALSE)</f>
        <v>1.7</v>
      </c>
      <c r="E67" s="8">
        <f>VLOOKUP($B67,NBAData[#All],18,FALSE)</f>
        <v>1.1000000000000001</v>
      </c>
      <c r="F67" s="8">
        <f>VLOOKUP($B67,NBAData[#All],19,FALSE)</f>
        <v>0.6</v>
      </c>
      <c r="G67" s="8">
        <f>VLOOKUP($B67,NBAData[#All],16,FALSE)</f>
        <v>6.5</v>
      </c>
      <c r="H67" s="8">
        <f>(FiveStats[[#This Row],[Points]]-C$2)/C$3</f>
        <v>0.47016266660801448</v>
      </c>
      <c r="I67" s="8">
        <f>(FiveStats[[#This Row],[Assists]]-D$2)/D$3</f>
        <v>-0.35905190627698952</v>
      </c>
      <c r="J67" s="8">
        <f>(FiveStats[[#This Row],[Steals]]-E$2)/E$3</f>
        <v>0.77003107341073718</v>
      </c>
      <c r="K67" s="8">
        <f>(FiveStats[[#This Row],[Blocks]]-F$2)/F$3</f>
        <v>0.26905406619687566</v>
      </c>
      <c r="L67" s="8">
        <f>(FiveStats[[#This Row],[Rebounds]]-G$2)/G$3</f>
        <v>0.80103230980223594</v>
      </c>
      <c r="M67" s="8">
        <f>AVERAGE(FiveStats[[#This Row],[t PTS]:[t REB]])</f>
        <v>0.39024564194817479</v>
      </c>
    </row>
    <row r="68" spans="1:13" x14ac:dyDescent="0.3">
      <c r="A68" s="22">
        <v>64</v>
      </c>
      <c r="B68" s="7" t="s">
        <v>63</v>
      </c>
      <c r="C68" s="8">
        <f>VLOOKUP($B68,NBAData[#All],4,FALSE)</f>
        <v>17.3</v>
      </c>
      <c r="D68" s="8">
        <f>VLOOKUP($B68,NBAData[#All],17,FALSE)</f>
        <v>1.9</v>
      </c>
      <c r="E68" s="8">
        <f>VLOOKUP($B68,NBAData[#All],18,FALSE)</f>
        <v>0.6</v>
      </c>
      <c r="F68" s="8">
        <f>VLOOKUP($B68,NBAData[#All],19,FALSE)</f>
        <v>1.2</v>
      </c>
      <c r="G68" s="8">
        <f>VLOOKUP($B68,NBAData[#All],16,FALSE)</f>
        <v>7.3</v>
      </c>
      <c r="H68" s="8">
        <f>(FiveStats[[#This Row],[Points]]-C$2)/C$3</f>
        <v>1.0138224451799644</v>
      </c>
      <c r="I68" s="8">
        <f>(FiveStats[[#This Row],[Assists]]-D$2)/D$3</f>
        <v>-0.25806273492144843</v>
      </c>
      <c r="J68" s="8">
        <f>(FiveStats[[#This Row],[Steals]]-E$2)/E$3</f>
        <v>-0.51969958724630627</v>
      </c>
      <c r="K68" s="8">
        <f>(FiveStats[[#This Row],[Blocks]]-F$2)/F$3</f>
        <v>1.6757483158306941</v>
      </c>
      <c r="L68" s="8">
        <f>(FiveStats[[#This Row],[Rebounds]]-G$2)/G$3</f>
        <v>1.1207373995760288</v>
      </c>
      <c r="M68" s="8">
        <f>AVERAGE(FiveStats[[#This Row],[t PTS]:[t REB]])</f>
        <v>0.6065091676837866</v>
      </c>
    </row>
    <row r="69" spans="1:13" x14ac:dyDescent="0.3">
      <c r="A69" s="21">
        <v>65</v>
      </c>
      <c r="B69" s="7" t="s">
        <v>215</v>
      </c>
      <c r="C69" s="8">
        <f>VLOOKUP($B69,NBAData[#All],4,FALSE)</f>
        <v>6.9</v>
      </c>
      <c r="D69" s="8">
        <f>VLOOKUP($B69,NBAData[#All],17,FALSE)</f>
        <v>6.6</v>
      </c>
      <c r="E69" s="8">
        <f>VLOOKUP($B69,NBAData[#All],18,FALSE)</f>
        <v>1.6</v>
      </c>
      <c r="F69" s="8">
        <f>VLOOKUP($B69,NBAData[#All],19,FALSE)</f>
        <v>0.1</v>
      </c>
      <c r="G69" s="8">
        <f>VLOOKUP($B69,NBAData[#All],16,FALSE)</f>
        <v>3.1</v>
      </c>
      <c r="H69" s="8">
        <f>(FiveStats[[#This Row],[Points]]-C$2)/C$3</f>
        <v>-0.69952958425890799</v>
      </c>
      <c r="I69" s="8">
        <f>(FiveStats[[#This Row],[Assists]]-D$2)/D$3</f>
        <v>2.1151827919337673</v>
      </c>
      <c r="J69" s="8">
        <f>(FiveStats[[#This Row],[Steals]]-E$2)/E$3</f>
        <v>2.0597617340677803</v>
      </c>
      <c r="K69" s="8">
        <f>(FiveStats[[#This Row],[Blocks]]-F$2)/F$3</f>
        <v>-0.90319114183130622</v>
      </c>
      <c r="L69" s="8">
        <f>(FiveStats[[#This Row],[Rebounds]]-G$2)/G$3</f>
        <v>-0.55771432173638469</v>
      </c>
      <c r="M69" s="8">
        <f>AVERAGE(FiveStats[[#This Row],[t PTS]:[t REB]])</f>
        <v>0.40290189563498979</v>
      </c>
    </row>
    <row r="70" spans="1:13" x14ac:dyDescent="0.3">
      <c r="A70" s="22">
        <v>66</v>
      </c>
      <c r="B70" s="7" t="s">
        <v>83</v>
      </c>
      <c r="C70" s="8">
        <f>VLOOKUP($B70,NBAData[#All],4,FALSE)</f>
        <v>14.1</v>
      </c>
      <c r="D70" s="8">
        <f>VLOOKUP($B70,NBAData[#All],17,FALSE)</f>
        <v>1.7</v>
      </c>
      <c r="E70" s="8">
        <f>VLOOKUP($B70,NBAData[#All],18,FALSE)</f>
        <v>0.5</v>
      </c>
      <c r="F70" s="8">
        <f>VLOOKUP($B70,NBAData[#All],19,FALSE)</f>
        <v>0.1</v>
      </c>
      <c r="G70" s="8">
        <f>VLOOKUP($B70,NBAData[#All],16,FALSE)</f>
        <v>8.1999999999999993</v>
      </c>
      <c r="H70" s="8">
        <f>(FiveStats[[#This Row],[Points]]-C$2)/C$3</f>
        <v>0.48663720535261895</v>
      </c>
      <c r="I70" s="8">
        <f>(FiveStats[[#This Row],[Assists]]-D$2)/D$3</f>
        <v>-0.35905190627698952</v>
      </c>
      <c r="J70" s="8">
        <f>(FiveStats[[#This Row],[Steals]]-E$2)/E$3</f>
        <v>-0.77764571937771476</v>
      </c>
      <c r="K70" s="8">
        <f>(FiveStats[[#This Row],[Blocks]]-F$2)/F$3</f>
        <v>-0.90319114183130622</v>
      </c>
      <c r="L70" s="8">
        <f>(FiveStats[[#This Row],[Rebounds]]-G$2)/G$3</f>
        <v>1.4804056255715459</v>
      </c>
      <c r="M70" s="8">
        <f>AVERAGE(FiveStats[[#This Row],[t PTS]:[t REB]])</f>
        <v>-1.4569187312369137E-2</v>
      </c>
    </row>
    <row r="71" spans="1:13" x14ac:dyDescent="0.3">
      <c r="A71" s="21">
        <v>67</v>
      </c>
      <c r="B71" s="7" t="s">
        <v>61</v>
      </c>
      <c r="C71" s="8">
        <f>VLOOKUP($B71,NBAData[#All],4,FALSE)</f>
        <v>17.899999999999999</v>
      </c>
      <c r="D71" s="8">
        <f>VLOOKUP($B71,NBAData[#All],17,FALSE)</f>
        <v>6.3</v>
      </c>
      <c r="E71" s="8">
        <f>VLOOKUP($B71,NBAData[#All],18,FALSE)</f>
        <v>0.9</v>
      </c>
      <c r="F71" s="8">
        <f>VLOOKUP($B71,NBAData[#All],19,FALSE)</f>
        <v>0.2</v>
      </c>
      <c r="G71" s="8">
        <f>VLOOKUP($B71,NBAData[#All],16,FALSE)</f>
        <v>3.1</v>
      </c>
      <c r="H71" s="8">
        <f>(FiveStats[[#This Row],[Points]]-C$2)/C$3</f>
        <v>1.1126696776475915</v>
      </c>
      <c r="I71" s="8">
        <f>(FiveStats[[#This Row],[Assists]]-D$2)/D$3</f>
        <v>1.9636990349004557</v>
      </c>
      <c r="J71" s="8">
        <f>(FiveStats[[#This Row],[Steals]]-E$2)/E$3</f>
        <v>0.25413880914791975</v>
      </c>
      <c r="K71" s="8">
        <f>(FiveStats[[#This Row],[Blocks]]-F$2)/F$3</f>
        <v>-0.66874210022566982</v>
      </c>
      <c r="L71" s="8">
        <f>(FiveStats[[#This Row],[Rebounds]]-G$2)/G$3</f>
        <v>-0.55771432173638469</v>
      </c>
      <c r="M71" s="8">
        <f>AVERAGE(FiveStats[[#This Row],[t PTS]:[t REB]])</f>
        <v>0.42081021994678258</v>
      </c>
    </row>
    <row r="72" spans="1:13" x14ac:dyDescent="0.3">
      <c r="A72" s="22">
        <v>68</v>
      </c>
      <c r="B72" s="7" t="s">
        <v>39</v>
      </c>
      <c r="C72" s="8">
        <f>VLOOKUP($B72,NBAData[#All],4,FALSE)</f>
        <v>23.1</v>
      </c>
      <c r="D72" s="8">
        <f>VLOOKUP($B72,NBAData[#All],17,FALSE)</f>
        <v>3.5</v>
      </c>
      <c r="E72" s="8">
        <f>VLOOKUP($B72,NBAData[#All],18,FALSE)</f>
        <v>1.1000000000000001</v>
      </c>
      <c r="F72" s="8">
        <f>VLOOKUP($B72,NBAData[#All],19,FALSE)</f>
        <v>0.3</v>
      </c>
      <c r="G72" s="8">
        <f>VLOOKUP($B72,NBAData[#All],16,FALSE)</f>
        <v>3.1</v>
      </c>
      <c r="H72" s="8">
        <f>(FiveStats[[#This Row],[Points]]-C$2)/C$3</f>
        <v>1.9693456923670281</v>
      </c>
      <c r="I72" s="8">
        <f>(FiveStats[[#This Row],[Assists]]-D$2)/D$3</f>
        <v>0.54985063592288042</v>
      </c>
      <c r="J72" s="8">
        <f>(FiveStats[[#This Row],[Steals]]-E$2)/E$3</f>
        <v>0.77003107341073718</v>
      </c>
      <c r="K72" s="8">
        <f>(FiveStats[[#This Row],[Blocks]]-F$2)/F$3</f>
        <v>-0.43429305862003348</v>
      </c>
      <c r="L72" s="8">
        <f>(FiveStats[[#This Row],[Rebounds]]-G$2)/G$3</f>
        <v>-0.55771432173638469</v>
      </c>
      <c r="M72" s="8">
        <f>AVERAGE(FiveStats[[#This Row],[t PTS]:[t REB]])</f>
        <v>0.45944400426884541</v>
      </c>
    </row>
    <row r="73" spans="1:13" x14ac:dyDescent="0.3">
      <c r="A73" s="21">
        <v>69</v>
      </c>
      <c r="B73" s="7" t="s">
        <v>36</v>
      </c>
      <c r="C73" s="8">
        <f>VLOOKUP($B73,NBAData[#All],4,FALSE)</f>
        <v>23.6</v>
      </c>
      <c r="D73" s="8">
        <f>VLOOKUP($B73,NBAData[#All],17,FALSE)</f>
        <v>2.2999999999999998</v>
      </c>
      <c r="E73" s="8">
        <f>VLOOKUP($B73,NBAData[#All],18,FALSE)</f>
        <v>1</v>
      </c>
      <c r="F73" s="8">
        <f>VLOOKUP($B73,NBAData[#All],19,FALSE)</f>
        <v>0.4</v>
      </c>
      <c r="G73" s="8">
        <f>VLOOKUP($B73,NBAData[#All],16,FALSE)</f>
        <v>4</v>
      </c>
      <c r="H73" s="8">
        <f>(FiveStats[[#This Row],[Points]]-C$2)/C$3</f>
        <v>2.0517183860900507</v>
      </c>
      <c r="I73" s="8">
        <f>(FiveStats[[#This Row],[Assists]]-D$2)/D$3</f>
        <v>-5.6084392210366277E-2</v>
      </c>
      <c r="J73" s="8">
        <f>(FiveStats[[#This Row],[Steals]]-E$2)/E$3</f>
        <v>0.51208494127932835</v>
      </c>
      <c r="K73" s="8">
        <f>(FiveStats[[#This Row],[Blocks]]-F$2)/F$3</f>
        <v>-0.19984401701439702</v>
      </c>
      <c r="L73" s="8">
        <f>(FiveStats[[#This Row],[Rebounds]]-G$2)/G$3</f>
        <v>-0.19804609574086748</v>
      </c>
      <c r="M73" s="8">
        <f>AVERAGE(FiveStats[[#This Row],[t PTS]:[t REB]])</f>
        <v>0.42196576448074968</v>
      </c>
    </row>
    <row r="74" spans="1:13" x14ac:dyDescent="0.3">
      <c r="A74" s="22">
        <v>70</v>
      </c>
      <c r="B74" s="7" t="s">
        <v>40</v>
      </c>
      <c r="C74" s="8">
        <f>VLOOKUP($B74,NBAData[#All],4,FALSE)</f>
        <v>23</v>
      </c>
      <c r="D74" s="8">
        <f>VLOOKUP($B74,NBAData[#All],17,FALSE)</f>
        <v>3.6</v>
      </c>
      <c r="E74" s="8">
        <f>VLOOKUP($B74,NBAData[#All],18,FALSE)</f>
        <v>0.9</v>
      </c>
      <c r="F74" s="8">
        <f>VLOOKUP($B74,NBAData[#All],19,FALSE)</f>
        <v>0.5</v>
      </c>
      <c r="G74" s="8">
        <f>VLOOKUP($B74,NBAData[#All],16,FALSE)</f>
        <v>3.6</v>
      </c>
      <c r="H74" s="8">
        <f>(FiveStats[[#This Row],[Points]]-C$2)/C$3</f>
        <v>1.9528711536224235</v>
      </c>
      <c r="I74" s="8">
        <f>(FiveStats[[#This Row],[Assists]]-D$2)/D$3</f>
        <v>0.60034522160065096</v>
      </c>
      <c r="J74" s="8">
        <f>(FiveStats[[#This Row],[Steals]]-E$2)/E$3</f>
        <v>0.25413880914791975</v>
      </c>
      <c r="K74" s="8">
        <f>(FiveStats[[#This Row],[Blocks]]-F$2)/F$3</f>
        <v>3.4605024591239326E-2</v>
      </c>
      <c r="L74" s="8">
        <f>(FiveStats[[#This Row],[Rebounds]]-G$2)/G$3</f>
        <v>-0.357898640627764</v>
      </c>
      <c r="M74" s="8">
        <f>AVERAGE(FiveStats[[#This Row],[t PTS]:[t REB]])</f>
        <v>0.49681231366689393</v>
      </c>
    </row>
    <row r="75" spans="1:13" x14ac:dyDescent="0.3">
      <c r="A75" s="21">
        <v>71</v>
      </c>
      <c r="B75" s="7" t="s">
        <v>175</v>
      </c>
      <c r="C75" s="8">
        <f>VLOOKUP($B75,NBAData[#All],4,FALSE)</f>
        <v>8.6999999999999993</v>
      </c>
      <c r="D75" s="8">
        <f>VLOOKUP($B75,NBAData[#All],17,FALSE)</f>
        <v>1.6</v>
      </c>
      <c r="E75" s="8">
        <f>VLOOKUP($B75,NBAData[#All],18,FALSE)</f>
        <v>1</v>
      </c>
      <c r="F75" s="8">
        <f>VLOOKUP($B75,NBAData[#All],19,FALSE)</f>
        <v>0.7</v>
      </c>
      <c r="G75" s="8">
        <f>VLOOKUP($B75,NBAData[#All],16,FALSE)</f>
        <v>7.4</v>
      </c>
      <c r="H75" s="8">
        <f>(FiveStats[[#This Row],[Points]]-C$2)/C$3</f>
        <v>-0.40298788685602643</v>
      </c>
      <c r="I75" s="8">
        <f>(FiveStats[[#This Row],[Assists]]-D$2)/D$3</f>
        <v>-0.40954649195475995</v>
      </c>
      <c r="J75" s="8">
        <f>(FiveStats[[#This Row],[Steals]]-E$2)/E$3</f>
        <v>0.51208494127932835</v>
      </c>
      <c r="K75" s="8">
        <f>(FiveStats[[#This Row],[Blocks]]-F$2)/F$3</f>
        <v>0.50350310780251206</v>
      </c>
      <c r="L75" s="8">
        <f>(FiveStats[[#This Row],[Rebounds]]-G$2)/G$3</f>
        <v>1.1607005357977533</v>
      </c>
      <c r="M75" s="8">
        <f>AVERAGE(FiveStats[[#This Row],[t PTS]:[t REB]])</f>
        <v>0.27275084121376147</v>
      </c>
    </row>
    <row r="76" spans="1:13" x14ac:dyDescent="0.3">
      <c r="A76" s="22">
        <v>72</v>
      </c>
      <c r="B76" s="7" t="s">
        <v>169</v>
      </c>
      <c r="C76" s="8">
        <f>VLOOKUP($B76,NBAData[#All],4,FALSE)</f>
        <v>9.1</v>
      </c>
      <c r="D76" s="8">
        <f>VLOOKUP($B76,NBAData[#All],17,FALSE)</f>
        <v>1.4</v>
      </c>
      <c r="E76" s="8">
        <f>VLOOKUP($B76,NBAData[#All],18,FALSE)</f>
        <v>1.6</v>
      </c>
      <c r="F76" s="8">
        <f>VLOOKUP($B76,NBAData[#All],19,FALSE)</f>
        <v>0.4</v>
      </c>
      <c r="G76" s="8">
        <f>VLOOKUP($B76,NBAData[#All],16,FALSE)</f>
        <v>5.5</v>
      </c>
      <c r="H76" s="8">
        <f>(FiveStats[[#This Row],[Points]]-C$2)/C$3</f>
        <v>-0.33708973187760821</v>
      </c>
      <c r="I76" s="8">
        <f>(FiveStats[[#This Row],[Assists]]-D$2)/D$3</f>
        <v>-0.5105356633103012</v>
      </c>
      <c r="J76" s="8">
        <f>(FiveStats[[#This Row],[Steals]]-E$2)/E$3</f>
        <v>2.0597617340677803</v>
      </c>
      <c r="K76" s="8">
        <f>(FiveStats[[#This Row],[Blocks]]-F$2)/F$3</f>
        <v>-0.19984401701439702</v>
      </c>
      <c r="L76" s="8">
        <f>(FiveStats[[#This Row],[Rebounds]]-G$2)/G$3</f>
        <v>0.40140094758499456</v>
      </c>
      <c r="M76" s="8">
        <f>AVERAGE(FiveStats[[#This Row],[t PTS]:[t REB]])</f>
        <v>0.28273865389009367</v>
      </c>
    </row>
    <row r="77" spans="1:13" x14ac:dyDescent="0.3">
      <c r="A77" s="21">
        <v>73</v>
      </c>
      <c r="B77" s="7" t="s">
        <v>88</v>
      </c>
      <c r="C77" s="8">
        <f>VLOOKUP($B77,NBAData[#All],4,FALSE)</f>
        <v>13.9</v>
      </c>
      <c r="D77" s="8">
        <f>VLOOKUP($B77,NBAData[#All],17,FALSE)</f>
        <v>2.2000000000000002</v>
      </c>
      <c r="E77" s="8">
        <f>VLOOKUP($B77,NBAData[#All],18,FALSE)</f>
        <v>1</v>
      </c>
      <c r="F77" s="8">
        <f>VLOOKUP($B77,NBAData[#All],19,FALSE)</f>
        <v>0.3</v>
      </c>
      <c r="G77" s="8">
        <f>VLOOKUP($B77,NBAData[#All],16,FALSE)</f>
        <v>5.8</v>
      </c>
      <c r="H77" s="8">
        <f>(FiveStats[[#This Row],[Points]]-C$2)/C$3</f>
        <v>0.45368812786341001</v>
      </c>
      <c r="I77" s="8">
        <f>(FiveStats[[#This Row],[Assists]]-D$2)/D$3</f>
        <v>-0.10657897788813664</v>
      </c>
      <c r="J77" s="8">
        <f>(FiveStats[[#This Row],[Steals]]-E$2)/E$3</f>
        <v>0.51208494127932835</v>
      </c>
      <c r="K77" s="8">
        <f>(FiveStats[[#This Row],[Blocks]]-F$2)/F$3</f>
        <v>-0.43429305862003348</v>
      </c>
      <c r="L77" s="8">
        <f>(FiveStats[[#This Row],[Rebounds]]-G$2)/G$3</f>
        <v>0.52129035625016684</v>
      </c>
      <c r="M77" s="8">
        <f>AVERAGE(FiveStats[[#This Row],[t PTS]:[t REB]])</f>
        <v>0.18923827777694702</v>
      </c>
    </row>
    <row r="78" spans="1:13" x14ac:dyDescent="0.3">
      <c r="A78" s="22">
        <v>74</v>
      </c>
      <c r="B78" s="7" t="s">
        <v>70</v>
      </c>
      <c r="C78" s="8">
        <f>VLOOKUP($B78,NBAData[#All],4,FALSE)</f>
        <v>15.7</v>
      </c>
      <c r="D78" s="8">
        <f>VLOOKUP($B78,NBAData[#All],17,FALSE)</f>
        <v>2</v>
      </c>
      <c r="E78" s="8">
        <f>VLOOKUP($B78,NBAData[#All],18,FALSE)</f>
        <v>0.7</v>
      </c>
      <c r="F78" s="8">
        <f>VLOOKUP($B78,NBAData[#All],19,FALSE)</f>
        <v>0.4</v>
      </c>
      <c r="G78" s="8">
        <f>VLOOKUP($B78,NBAData[#All],16,FALSE)</f>
        <v>6.5</v>
      </c>
      <c r="H78" s="8">
        <f>(FiveStats[[#This Row],[Points]]-C$2)/C$3</f>
        <v>0.75022982526629156</v>
      </c>
      <c r="I78" s="8">
        <f>(FiveStats[[#This Row],[Assists]]-D$2)/D$3</f>
        <v>-0.20756814924367784</v>
      </c>
      <c r="J78" s="8">
        <f>(FiveStats[[#This Row],[Steals]]-E$2)/E$3</f>
        <v>-0.26175345511489767</v>
      </c>
      <c r="K78" s="8">
        <f>(FiveStats[[#This Row],[Blocks]]-F$2)/F$3</f>
        <v>-0.19984401701439702</v>
      </c>
      <c r="L78" s="8">
        <f>(FiveStats[[#This Row],[Rebounds]]-G$2)/G$3</f>
        <v>0.80103230980223594</v>
      </c>
      <c r="M78" s="8">
        <f>AVERAGE(FiveStats[[#This Row],[t PTS]:[t REB]])</f>
        <v>0.17641930273911099</v>
      </c>
    </row>
    <row r="79" spans="1:13" x14ac:dyDescent="0.3">
      <c r="A79" s="21">
        <v>75</v>
      </c>
      <c r="B79" s="7" t="s">
        <v>187</v>
      </c>
      <c r="C79" s="8">
        <f>VLOOKUP($B79,NBAData[#All],4,FALSE)</f>
        <v>8.1</v>
      </c>
      <c r="D79" s="8">
        <f>VLOOKUP($B79,NBAData[#All],17,FALSE)</f>
        <v>1</v>
      </c>
      <c r="E79" s="8">
        <f>VLOOKUP($B79,NBAData[#All],18,FALSE)</f>
        <v>0.5</v>
      </c>
      <c r="F79" s="8">
        <f>VLOOKUP($B79,NBAData[#All],19,FALSE)</f>
        <v>1.1000000000000001</v>
      </c>
      <c r="G79" s="8">
        <f>VLOOKUP($B79,NBAData[#All],16,FALSE)</f>
        <v>9.1999999999999993</v>
      </c>
      <c r="H79" s="8">
        <f>(FiveStats[[#This Row],[Points]]-C$2)/C$3</f>
        <v>-0.50183511932365366</v>
      </c>
      <c r="I79" s="8">
        <f>(FiveStats[[#This Row],[Assists]]-D$2)/D$3</f>
        <v>-0.71251400602138326</v>
      </c>
      <c r="J79" s="8">
        <f>(FiveStats[[#This Row],[Steals]]-E$2)/E$3</f>
        <v>-0.77764571937771476</v>
      </c>
      <c r="K79" s="8">
        <f>(FiveStats[[#This Row],[Blocks]]-F$2)/F$3</f>
        <v>1.4412992742250581</v>
      </c>
      <c r="L79" s="8">
        <f>(FiveStats[[#This Row],[Rebounds]]-G$2)/G$3</f>
        <v>1.8800369877887873</v>
      </c>
      <c r="M79" s="8">
        <f>AVERAGE(FiveStats[[#This Row],[t PTS]:[t REB]])</f>
        <v>0.26586828345821872</v>
      </c>
    </row>
    <row r="80" spans="1:13" x14ac:dyDescent="0.3">
      <c r="A80" s="22">
        <v>76</v>
      </c>
      <c r="B80" s="7" t="s">
        <v>112</v>
      </c>
      <c r="C80" s="8">
        <f>VLOOKUP($B80,NBAData[#All],4,FALSE)</f>
        <v>12.4</v>
      </c>
      <c r="D80" s="8">
        <f>VLOOKUP($B80,NBAData[#All],17,FALSE)</f>
        <v>2.2999999999999998</v>
      </c>
      <c r="E80" s="8">
        <f>VLOOKUP($B80,NBAData[#All],18,FALSE)</f>
        <v>0.4</v>
      </c>
      <c r="F80" s="8">
        <f>VLOOKUP($B80,NBAData[#All],19,FALSE)</f>
        <v>1.1000000000000001</v>
      </c>
      <c r="G80" s="8">
        <f>VLOOKUP($B80,NBAData[#All],16,FALSE)</f>
        <v>7.8</v>
      </c>
      <c r="H80" s="8">
        <f>(FiveStats[[#This Row],[Points]]-C$2)/C$3</f>
        <v>0.20657004669434184</v>
      </c>
      <c r="I80" s="8">
        <f>(FiveStats[[#This Row],[Assists]]-D$2)/D$3</f>
        <v>-5.6084392210366277E-2</v>
      </c>
      <c r="J80" s="8">
        <f>(FiveStats[[#This Row],[Steals]]-E$2)/E$3</f>
        <v>-1.0355918515091234</v>
      </c>
      <c r="K80" s="8">
        <f>(FiveStats[[#This Row],[Blocks]]-F$2)/F$3</f>
        <v>1.4412992742250581</v>
      </c>
      <c r="L80" s="8">
        <f>(FiveStats[[#This Row],[Rebounds]]-G$2)/G$3</f>
        <v>1.3205530806846495</v>
      </c>
      <c r="M80" s="8">
        <f>AVERAGE(FiveStats[[#This Row],[t PTS]:[t REB]])</f>
        <v>0.37534923157691197</v>
      </c>
    </row>
    <row r="81" spans="1:13" x14ac:dyDescent="0.3">
      <c r="A81" s="21">
        <v>77</v>
      </c>
      <c r="B81" s="7" t="s">
        <v>69</v>
      </c>
      <c r="C81" s="8">
        <f>VLOOKUP($B81,NBAData[#All],4,FALSE)</f>
        <v>15.9</v>
      </c>
      <c r="D81" s="8">
        <f>VLOOKUP($B81,NBAData[#All],17,FALSE)</f>
        <v>2.6</v>
      </c>
      <c r="E81" s="8">
        <f>VLOOKUP($B81,NBAData[#All],18,FALSE)</f>
        <v>1.2</v>
      </c>
      <c r="F81" s="8">
        <f>VLOOKUP($B81,NBAData[#All],19,FALSE)</f>
        <v>0.3</v>
      </c>
      <c r="G81" s="8">
        <f>VLOOKUP($B81,NBAData[#All],16,FALSE)</f>
        <v>4.3</v>
      </c>
      <c r="H81" s="8">
        <f>(FiveStats[[#This Row],[Points]]-C$2)/C$3</f>
        <v>0.78317890275550084</v>
      </c>
      <c r="I81" s="8">
        <f>(FiveStats[[#This Row],[Assists]]-D$2)/D$3</f>
        <v>9.5399364822945504E-2</v>
      </c>
      <c r="J81" s="8">
        <f>(FiveStats[[#This Row],[Steals]]-E$2)/E$3</f>
        <v>1.0279772055421454</v>
      </c>
      <c r="K81" s="8">
        <f>(FiveStats[[#This Row],[Blocks]]-F$2)/F$3</f>
        <v>-0.43429305862003348</v>
      </c>
      <c r="L81" s="8">
        <f>(FiveStats[[#This Row],[Rebounds]]-G$2)/G$3</f>
        <v>-7.8156687075695147E-2</v>
      </c>
      <c r="M81" s="8">
        <f>AVERAGE(FiveStats[[#This Row],[t PTS]:[t REB]])</f>
        <v>0.27882114548497261</v>
      </c>
    </row>
    <row r="82" spans="1:13" x14ac:dyDescent="0.3">
      <c r="A82" s="22">
        <v>78</v>
      </c>
      <c r="B82" s="7" t="s">
        <v>142</v>
      </c>
      <c r="C82" s="8">
        <f>VLOOKUP($B82,NBAData[#All],4,FALSE)</f>
        <v>10.199999999999999</v>
      </c>
      <c r="D82" s="8">
        <f>VLOOKUP($B82,NBAData[#All],17,FALSE)</f>
        <v>1.9</v>
      </c>
      <c r="E82" s="8">
        <f>VLOOKUP($B82,NBAData[#All],18,FALSE)</f>
        <v>0.8</v>
      </c>
      <c r="F82" s="8">
        <f>VLOOKUP($B82,NBAData[#All],19,FALSE)</f>
        <v>1.1000000000000001</v>
      </c>
      <c r="G82" s="8">
        <f>VLOOKUP($B82,NBAData[#All],16,FALSE)</f>
        <v>7.2</v>
      </c>
      <c r="H82" s="8">
        <f>(FiveStats[[#This Row],[Points]]-C$2)/C$3</f>
        <v>-0.1558698056869583</v>
      </c>
      <c r="I82" s="8">
        <f>(FiveStats[[#This Row],[Assists]]-D$2)/D$3</f>
        <v>-0.25806273492144843</v>
      </c>
      <c r="J82" s="8">
        <f>(FiveStats[[#This Row],[Steals]]-E$2)/E$3</f>
        <v>-3.8073229834888018E-3</v>
      </c>
      <c r="K82" s="8">
        <f>(FiveStats[[#This Row],[Blocks]]-F$2)/F$3</f>
        <v>1.4412992742250581</v>
      </c>
      <c r="L82" s="8">
        <f>(FiveStats[[#This Row],[Rebounds]]-G$2)/G$3</f>
        <v>1.0807742633543049</v>
      </c>
      <c r="M82" s="8">
        <f>AVERAGE(FiveStats[[#This Row],[t PTS]:[t REB]])</f>
        <v>0.42086673479749354</v>
      </c>
    </row>
    <row r="83" spans="1:13" x14ac:dyDescent="0.3">
      <c r="A83" s="21">
        <v>79</v>
      </c>
      <c r="B83" s="7" t="s">
        <v>105</v>
      </c>
      <c r="C83" s="8">
        <f>VLOOKUP($B83,NBAData[#All],4,FALSE)</f>
        <v>12.8</v>
      </c>
      <c r="D83" s="8">
        <f>VLOOKUP($B83,NBAData[#All],17,FALSE)</f>
        <v>3.6</v>
      </c>
      <c r="E83" s="8">
        <f>VLOOKUP($B83,NBAData[#All],18,FALSE)</f>
        <v>1</v>
      </c>
      <c r="F83" s="8">
        <f>VLOOKUP($B83,NBAData[#All],19,FALSE)</f>
        <v>1.1000000000000001</v>
      </c>
      <c r="G83" s="8">
        <f>VLOOKUP($B83,NBAData[#All],16,FALSE)</f>
        <v>4.9000000000000004</v>
      </c>
      <c r="H83" s="8">
        <f>(FiveStats[[#This Row],[Points]]-C$2)/C$3</f>
        <v>0.27246820167276009</v>
      </c>
      <c r="I83" s="8">
        <f>(FiveStats[[#This Row],[Assists]]-D$2)/D$3</f>
        <v>0.60034522160065096</v>
      </c>
      <c r="J83" s="8">
        <f>(FiveStats[[#This Row],[Steals]]-E$2)/E$3</f>
        <v>0.51208494127932835</v>
      </c>
      <c r="K83" s="8">
        <f>(FiveStats[[#This Row],[Blocks]]-F$2)/F$3</f>
        <v>1.4412992742250581</v>
      </c>
      <c r="L83" s="8">
        <f>(FiveStats[[#This Row],[Rebounds]]-G$2)/G$3</f>
        <v>0.16162213025464989</v>
      </c>
      <c r="M83" s="8">
        <f>AVERAGE(FiveStats[[#This Row],[t PTS]:[t REB]])</f>
        <v>0.59756395380648952</v>
      </c>
    </row>
    <row r="84" spans="1:13" x14ac:dyDescent="0.3">
      <c r="A84" s="22">
        <v>80</v>
      </c>
      <c r="B84" s="7" t="s">
        <v>163</v>
      </c>
      <c r="C84" s="8">
        <f>VLOOKUP($B84,NBAData[#All],4,FALSE)</f>
        <v>9.1999999999999993</v>
      </c>
      <c r="D84" s="8">
        <f>VLOOKUP($B84,NBAData[#All],17,FALSE)</f>
        <v>1.4</v>
      </c>
      <c r="E84" s="8">
        <f>VLOOKUP($B84,NBAData[#All],18,FALSE)</f>
        <v>1</v>
      </c>
      <c r="F84" s="8">
        <f>VLOOKUP($B84,NBAData[#All],19,FALSE)</f>
        <v>0.9</v>
      </c>
      <c r="G84" s="8">
        <f>VLOOKUP($B84,NBAData[#All],16,FALSE)</f>
        <v>7</v>
      </c>
      <c r="H84" s="8">
        <f>(FiveStats[[#This Row],[Points]]-C$2)/C$3</f>
        <v>-0.32061519313300374</v>
      </c>
      <c r="I84" s="8">
        <f>(FiveStats[[#This Row],[Assists]]-D$2)/D$3</f>
        <v>-0.5105356633103012</v>
      </c>
      <c r="J84" s="8">
        <f>(FiveStats[[#This Row],[Steals]]-E$2)/E$3</f>
        <v>0.51208494127932835</v>
      </c>
      <c r="K84" s="8">
        <f>(FiveStats[[#This Row],[Blocks]]-F$2)/F$3</f>
        <v>0.97240119101378497</v>
      </c>
      <c r="L84" s="8">
        <f>(FiveStats[[#This Row],[Rebounds]]-G$2)/G$3</f>
        <v>1.0008479909108565</v>
      </c>
      <c r="M84" s="8">
        <f>AVERAGE(FiveStats[[#This Row],[t PTS]:[t REB]])</f>
        <v>0.33083665335213297</v>
      </c>
    </row>
    <row r="85" spans="1:13" x14ac:dyDescent="0.3">
      <c r="A85" s="21">
        <v>81</v>
      </c>
      <c r="B85" s="7" t="s">
        <v>111</v>
      </c>
      <c r="C85" s="8">
        <f>VLOOKUP($B85,NBAData[#All],4,FALSE)</f>
        <v>12.6</v>
      </c>
      <c r="D85" s="8">
        <f>VLOOKUP($B85,NBAData[#All],17,FALSE)</f>
        <v>1</v>
      </c>
      <c r="E85" s="8">
        <f>VLOOKUP($B85,NBAData[#All],18,FALSE)</f>
        <v>0.5</v>
      </c>
      <c r="F85" s="8">
        <f>VLOOKUP($B85,NBAData[#All],19,FALSE)</f>
        <v>1.2</v>
      </c>
      <c r="G85" s="8">
        <f>VLOOKUP($B85,NBAData[#All],16,FALSE)</f>
        <v>8.1</v>
      </c>
      <c r="H85" s="8">
        <f>(FiveStats[[#This Row],[Points]]-C$2)/C$3</f>
        <v>0.23951912418355081</v>
      </c>
      <c r="I85" s="8">
        <f>(FiveStats[[#This Row],[Assists]]-D$2)/D$3</f>
        <v>-0.71251400602138326</v>
      </c>
      <c r="J85" s="8">
        <f>(FiveStats[[#This Row],[Steals]]-E$2)/E$3</f>
        <v>-0.77764571937771476</v>
      </c>
      <c r="K85" s="8">
        <f>(FiveStats[[#This Row],[Blocks]]-F$2)/F$3</f>
        <v>1.6757483158306941</v>
      </c>
      <c r="L85" s="8">
        <f>(FiveStats[[#This Row],[Rebounds]]-G$2)/G$3</f>
        <v>1.440442489349822</v>
      </c>
      <c r="M85" s="8">
        <f>AVERAGE(FiveStats[[#This Row],[t PTS]:[t REB]])</f>
        <v>0.37311004079299376</v>
      </c>
    </row>
    <row r="86" spans="1:13" x14ac:dyDescent="0.3">
      <c r="A86" s="22">
        <v>82</v>
      </c>
      <c r="B86" s="7" t="s">
        <v>138</v>
      </c>
      <c r="C86" s="8">
        <f>VLOOKUP($B86,NBAData[#All],4,FALSE)</f>
        <v>10.3</v>
      </c>
      <c r="D86" s="8">
        <f>VLOOKUP($B86,NBAData[#All],17,FALSE)</f>
        <v>1.6</v>
      </c>
      <c r="E86" s="8">
        <f>VLOOKUP($B86,NBAData[#All],18,FALSE)</f>
        <v>1</v>
      </c>
      <c r="F86" s="8">
        <f>VLOOKUP($B86,NBAData[#All],19,FALSE)</f>
        <v>0.9</v>
      </c>
      <c r="G86" s="8">
        <f>VLOOKUP($B86,NBAData[#All],16,FALSE)</f>
        <v>6.5</v>
      </c>
      <c r="H86" s="8">
        <f>(FiveStats[[#This Row],[Points]]-C$2)/C$3</f>
        <v>-0.13939526694235352</v>
      </c>
      <c r="I86" s="8">
        <f>(FiveStats[[#This Row],[Assists]]-D$2)/D$3</f>
        <v>-0.40954649195475995</v>
      </c>
      <c r="J86" s="8">
        <f>(FiveStats[[#This Row],[Steals]]-E$2)/E$3</f>
        <v>0.51208494127932835</v>
      </c>
      <c r="K86" s="8">
        <f>(FiveStats[[#This Row],[Blocks]]-F$2)/F$3</f>
        <v>0.97240119101378497</v>
      </c>
      <c r="L86" s="8">
        <f>(FiveStats[[#This Row],[Rebounds]]-G$2)/G$3</f>
        <v>0.80103230980223594</v>
      </c>
      <c r="M86" s="8">
        <f>AVERAGE(FiveStats[[#This Row],[t PTS]:[t REB]])</f>
        <v>0.34731533663964714</v>
      </c>
    </row>
    <row r="87" spans="1:13" x14ac:dyDescent="0.3">
      <c r="A87" s="21">
        <v>83</v>
      </c>
      <c r="B87" s="7" t="s">
        <v>45</v>
      </c>
      <c r="C87" s="8">
        <f>VLOOKUP($B87,NBAData[#All],4,FALSE)</f>
        <v>22.1</v>
      </c>
      <c r="D87" s="8">
        <f>VLOOKUP($B87,NBAData[#All],17,FALSE)</f>
        <v>3.4</v>
      </c>
      <c r="E87" s="8">
        <f>VLOOKUP($B87,NBAData[#All],18,FALSE)</f>
        <v>0.9</v>
      </c>
      <c r="F87" s="8">
        <f>VLOOKUP($B87,NBAData[#All],19,FALSE)</f>
        <v>0.3</v>
      </c>
      <c r="G87" s="8">
        <f>VLOOKUP($B87,NBAData[#All],16,FALSE)</f>
        <v>3.2</v>
      </c>
      <c r="H87" s="8">
        <f>(FiveStats[[#This Row],[Points]]-C$2)/C$3</f>
        <v>1.8046003049209827</v>
      </c>
      <c r="I87" s="8">
        <f>(FiveStats[[#This Row],[Assists]]-D$2)/D$3</f>
        <v>0.49935605024510982</v>
      </c>
      <c r="J87" s="8">
        <f>(FiveStats[[#This Row],[Steals]]-E$2)/E$3</f>
        <v>0.25413880914791975</v>
      </c>
      <c r="K87" s="8">
        <f>(FiveStats[[#This Row],[Blocks]]-F$2)/F$3</f>
        <v>-0.43429305862003348</v>
      </c>
      <c r="L87" s="8">
        <f>(FiveStats[[#This Row],[Rebounds]]-G$2)/G$3</f>
        <v>-0.51775118551466048</v>
      </c>
      <c r="M87" s="8">
        <f>AVERAGE(FiveStats[[#This Row],[t PTS]:[t REB]])</f>
        <v>0.32121018403586354</v>
      </c>
    </row>
    <row r="88" spans="1:13" x14ac:dyDescent="0.3">
      <c r="A88" s="22">
        <v>84</v>
      </c>
      <c r="B88" s="7" t="s">
        <v>49</v>
      </c>
      <c r="C88" s="8">
        <f>VLOOKUP($B88,NBAData[#All],4,FALSE)</f>
        <v>20.5</v>
      </c>
      <c r="D88" s="8">
        <f>VLOOKUP($B88,NBAData[#All],17,FALSE)</f>
        <v>2.2999999999999998</v>
      </c>
      <c r="E88" s="8">
        <f>VLOOKUP($B88,NBAData[#All],18,FALSE)</f>
        <v>0.5</v>
      </c>
      <c r="F88" s="8">
        <f>VLOOKUP($B88,NBAData[#All],19,FALSE)</f>
        <v>1.6</v>
      </c>
      <c r="G88" s="8">
        <f>VLOOKUP($B88,NBAData[#All],16,FALSE)</f>
        <v>5.4</v>
      </c>
      <c r="H88" s="8">
        <f>(FiveStats[[#This Row],[Points]]-C$2)/C$3</f>
        <v>1.5410076850073098</v>
      </c>
      <c r="I88" s="8">
        <f>(FiveStats[[#This Row],[Assists]]-D$2)/D$3</f>
        <v>-5.6084392210366277E-2</v>
      </c>
      <c r="J88" s="8">
        <f>(FiveStats[[#This Row],[Steals]]-E$2)/E$3</f>
        <v>-0.77764571937771476</v>
      </c>
      <c r="K88" s="8">
        <f>(FiveStats[[#This Row],[Blocks]]-F$2)/F$3</f>
        <v>2.6135444822532401</v>
      </c>
      <c r="L88" s="8">
        <f>(FiveStats[[#This Row],[Rebounds]]-G$2)/G$3</f>
        <v>0.36143781136327058</v>
      </c>
      <c r="M88" s="8">
        <f>AVERAGE(FiveStats[[#This Row],[t PTS]:[t REB]])</f>
        <v>0.73645197340714785</v>
      </c>
    </row>
    <row r="89" spans="1:13" x14ac:dyDescent="0.3">
      <c r="A89" s="21">
        <v>85</v>
      </c>
      <c r="B89" s="7" t="s">
        <v>104</v>
      </c>
      <c r="C89" s="8">
        <f>VLOOKUP($B89,NBAData[#All],4,FALSE)</f>
        <v>12.8</v>
      </c>
      <c r="D89" s="8">
        <f>VLOOKUP($B89,NBAData[#All],17,FALSE)</f>
        <v>2.2000000000000002</v>
      </c>
      <c r="E89" s="8">
        <f>VLOOKUP($B89,NBAData[#All],18,FALSE)</f>
        <v>0.7</v>
      </c>
      <c r="F89" s="8">
        <f>VLOOKUP($B89,NBAData[#All],19,FALSE)</f>
        <v>0.4</v>
      </c>
      <c r="G89" s="8">
        <f>VLOOKUP($B89,NBAData[#All],16,FALSE)</f>
        <v>6.3</v>
      </c>
      <c r="H89" s="8">
        <f>(FiveStats[[#This Row],[Points]]-C$2)/C$3</f>
        <v>0.27246820167276009</v>
      </c>
      <c r="I89" s="8">
        <f>(FiveStats[[#This Row],[Assists]]-D$2)/D$3</f>
        <v>-0.10657897788813664</v>
      </c>
      <c r="J89" s="8">
        <f>(FiveStats[[#This Row],[Steals]]-E$2)/E$3</f>
        <v>-0.26175345511489767</v>
      </c>
      <c r="K89" s="8">
        <f>(FiveStats[[#This Row],[Blocks]]-F$2)/F$3</f>
        <v>-0.19984401701439702</v>
      </c>
      <c r="L89" s="8">
        <f>(FiveStats[[#This Row],[Rebounds]]-G$2)/G$3</f>
        <v>0.72110603735878753</v>
      </c>
      <c r="M89" s="8">
        <f>AVERAGE(FiveStats[[#This Row],[t PTS]:[t REB]])</f>
        <v>8.5079557802823252E-2</v>
      </c>
    </row>
    <row r="90" spans="1:13" x14ac:dyDescent="0.3">
      <c r="A90" s="22">
        <v>86</v>
      </c>
      <c r="B90" s="7" t="s">
        <v>60</v>
      </c>
      <c r="C90" s="8">
        <f>VLOOKUP($B90,NBAData[#All],4,FALSE)</f>
        <v>18</v>
      </c>
      <c r="D90" s="8">
        <f>VLOOKUP($B90,NBAData[#All],17,FALSE)</f>
        <v>4.4000000000000004</v>
      </c>
      <c r="E90" s="8">
        <f>VLOOKUP($B90,NBAData[#All],18,FALSE)</f>
        <v>0.7</v>
      </c>
      <c r="F90" s="8">
        <f>VLOOKUP($B90,NBAData[#All],19,FALSE)</f>
        <v>0.3</v>
      </c>
      <c r="G90" s="8">
        <f>VLOOKUP($B90,NBAData[#All],16,FALSE)</f>
        <v>3.8</v>
      </c>
      <c r="H90" s="8">
        <f>(FiveStats[[#This Row],[Points]]-C$2)/C$3</f>
        <v>1.1291442163921963</v>
      </c>
      <c r="I90" s="8">
        <f>(FiveStats[[#This Row],[Assists]]-D$2)/D$3</f>
        <v>1.0043019070228154</v>
      </c>
      <c r="J90" s="8">
        <f>(FiveStats[[#This Row],[Steals]]-E$2)/E$3</f>
        <v>-0.26175345511489767</v>
      </c>
      <c r="K90" s="8">
        <f>(FiveStats[[#This Row],[Blocks]]-F$2)/F$3</f>
        <v>-0.43429305862003348</v>
      </c>
      <c r="L90" s="8">
        <f>(FiveStats[[#This Row],[Rebounds]]-G$2)/G$3</f>
        <v>-0.27797236818431581</v>
      </c>
      <c r="M90" s="8">
        <f>AVERAGE(FiveStats[[#This Row],[t PTS]:[t REB]])</f>
        <v>0.23188544829915295</v>
      </c>
    </row>
    <row r="91" spans="1:13" x14ac:dyDescent="0.3">
      <c r="A91" s="21">
        <v>87</v>
      </c>
      <c r="B91" s="7" t="s">
        <v>207</v>
      </c>
      <c r="C91" s="8">
        <f>VLOOKUP($B91,NBAData[#All],4,FALSE)</f>
        <v>7.1</v>
      </c>
      <c r="D91" s="8">
        <f>VLOOKUP($B91,NBAData[#All],17,FALSE)</f>
        <v>1.5</v>
      </c>
      <c r="E91" s="8">
        <f>VLOOKUP($B91,NBAData[#All],18,FALSE)</f>
        <v>1.3</v>
      </c>
      <c r="F91" s="8">
        <f>VLOOKUP($B91,NBAData[#All],19,FALSE)</f>
        <v>0.6</v>
      </c>
      <c r="G91" s="8">
        <f>VLOOKUP($B91,NBAData[#All],16,FALSE)</f>
        <v>5.9</v>
      </c>
      <c r="H91" s="8">
        <f>(FiveStats[[#This Row],[Points]]-C$2)/C$3</f>
        <v>-0.66658050676969904</v>
      </c>
      <c r="I91" s="8">
        <f>(FiveStats[[#This Row],[Assists]]-D$2)/D$3</f>
        <v>-0.46004107763253055</v>
      </c>
      <c r="J91" s="8">
        <f>(FiveStats[[#This Row],[Steals]]-E$2)/E$3</f>
        <v>1.2859233376735544</v>
      </c>
      <c r="K91" s="8">
        <f>(FiveStats[[#This Row],[Blocks]]-F$2)/F$3</f>
        <v>0.26905406619687566</v>
      </c>
      <c r="L91" s="8">
        <f>(FiveStats[[#This Row],[Rebounds]]-G$2)/G$3</f>
        <v>0.56125349247189127</v>
      </c>
      <c r="M91" s="8">
        <f>AVERAGE(FiveStats[[#This Row],[t PTS]:[t REB]])</f>
        <v>0.19792186238801834</v>
      </c>
    </row>
    <row r="92" spans="1:13" x14ac:dyDescent="0.3">
      <c r="A92" s="22">
        <v>88</v>
      </c>
      <c r="B92" s="7" t="s">
        <v>53</v>
      </c>
      <c r="C92" s="8">
        <f>VLOOKUP($B92,NBAData[#All],4,FALSE)</f>
        <v>19.2</v>
      </c>
      <c r="D92" s="8">
        <f>VLOOKUP($B92,NBAData[#All],17,FALSE)</f>
        <v>1.5</v>
      </c>
      <c r="E92" s="8">
        <f>VLOOKUP($B92,NBAData[#All],18,FALSE)</f>
        <v>0.8</v>
      </c>
      <c r="F92" s="8">
        <f>VLOOKUP($B92,NBAData[#All],19,FALSE)</f>
        <v>0.2</v>
      </c>
      <c r="G92" s="8">
        <f>VLOOKUP($B92,NBAData[#All],16,FALSE)</f>
        <v>5</v>
      </c>
      <c r="H92" s="8">
        <f>(FiveStats[[#This Row],[Points]]-C$2)/C$3</f>
        <v>1.3268386813274506</v>
      </c>
      <c r="I92" s="8">
        <f>(FiveStats[[#This Row],[Assists]]-D$2)/D$3</f>
        <v>-0.46004107763253055</v>
      </c>
      <c r="J92" s="8">
        <f>(FiveStats[[#This Row],[Steals]]-E$2)/E$3</f>
        <v>-3.8073229834888018E-3</v>
      </c>
      <c r="K92" s="8">
        <f>(FiveStats[[#This Row],[Blocks]]-F$2)/F$3</f>
        <v>-0.66874210022566982</v>
      </c>
      <c r="L92" s="8">
        <f>(FiveStats[[#This Row],[Rebounds]]-G$2)/G$3</f>
        <v>0.20158526647637387</v>
      </c>
      <c r="M92" s="8">
        <f>AVERAGE(FiveStats[[#This Row],[t PTS]:[t REB]])</f>
        <v>7.9166689392427061E-2</v>
      </c>
    </row>
    <row r="93" spans="1:13" x14ac:dyDescent="0.3">
      <c r="A93" s="21">
        <v>89</v>
      </c>
      <c r="B93" s="7" t="s">
        <v>225</v>
      </c>
      <c r="C93" s="8">
        <f>VLOOKUP($B93,NBAData[#All],4,FALSE)</f>
        <v>6.7</v>
      </c>
      <c r="D93" s="8">
        <f>VLOOKUP($B93,NBAData[#All],17,FALSE)</f>
        <v>1.2</v>
      </c>
      <c r="E93" s="8">
        <f>VLOOKUP($B93,NBAData[#All],18,FALSE)</f>
        <v>1.4</v>
      </c>
      <c r="F93" s="8">
        <f>VLOOKUP($B93,NBAData[#All],19,FALSE)</f>
        <v>0.2</v>
      </c>
      <c r="G93" s="8">
        <f>VLOOKUP($B93,NBAData[#All],16,FALSE)</f>
        <v>5.8</v>
      </c>
      <c r="H93" s="8">
        <f>(FiveStats[[#This Row],[Points]]-C$2)/C$3</f>
        <v>-0.73247866174811715</v>
      </c>
      <c r="I93" s="8">
        <f>(FiveStats[[#This Row],[Assists]]-D$2)/D$3</f>
        <v>-0.61152483466584218</v>
      </c>
      <c r="J93" s="8">
        <f>(FiveStats[[#This Row],[Steals]]-E$2)/E$3</f>
        <v>1.5438694698049626</v>
      </c>
      <c r="K93" s="8">
        <f>(FiveStats[[#This Row],[Blocks]]-F$2)/F$3</f>
        <v>-0.66874210022566982</v>
      </c>
      <c r="L93" s="8">
        <f>(FiveStats[[#This Row],[Rebounds]]-G$2)/G$3</f>
        <v>0.52129035625016684</v>
      </c>
      <c r="M93" s="8">
        <f>AVERAGE(FiveStats[[#This Row],[t PTS]:[t REB]])</f>
        <v>1.0482845883100066E-2</v>
      </c>
    </row>
    <row r="94" spans="1:13" x14ac:dyDescent="0.3">
      <c r="A94" s="22">
        <v>90</v>
      </c>
      <c r="B94" s="7" t="s">
        <v>177</v>
      </c>
      <c r="C94" s="8">
        <f>VLOOKUP($B94,NBAData[#All],4,FALSE)</f>
        <v>8.6999999999999993</v>
      </c>
      <c r="D94" s="8">
        <f>VLOOKUP($B94,NBAData[#All],17,FALSE)</f>
        <v>2</v>
      </c>
      <c r="E94" s="8">
        <f>VLOOKUP($B94,NBAData[#All],18,FALSE)</f>
        <v>1.1000000000000001</v>
      </c>
      <c r="F94" s="8">
        <f>VLOOKUP($B94,NBAData[#All],19,FALSE)</f>
        <v>0.6</v>
      </c>
      <c r="G94" s="8">
        <f>VLOOKUP($B94,NBAData[#All],16,FALSE)</f>
        <v>5.8</v>
      </c>
      <c r="H94" s="8">
        <f>(FiveStats[[#This Row],[Points]]-C$2)/C$3</f>
        <v>-0.40298788685602643</v>
      </c>
      <c r="I94" s="8">
        <f>(FiveStats[[#This Row],[Assists]]-D$2)/D$3</f>
        <v>-0.20756814924367784</v>
      </c>
      <c r="J94" s="8">
        <f>(FiveStats[[#This Row],[Steals]]-E$2)/E$3</f>
        <v>0.77003107341073718</v>
      </c>
      <c r="K94" s="8">
        <f>(FiveStats[[#This Row],[Blocks]]-F$2)/F$3</f>
        <v>0.26905406619687566</v>
      </c>
      <c r="L94" s="8">
        <f>(FiveStats[[#This Row],[Rebounds]]-G$2)/G$3</f>
        <v>0.52129035625016684</v>
      </c>
      <c r="M94" s="8">
        <f>AVERAGE(FiveStats[[#This Row],[t PTS]:[t REB]])</f>
        <v>0.18996389195161509</v>
      </c>
    </row>
    <row r="95" spans="1:13" x14ac:dyDescent="0.3">
      <c r="A95" s="21">
        <v>91</v>
      </c>
      <c r="B95" s="7" t="s">
        <v>152</v>
      </c>
      <c r="C95" s="8">
        <f>VLOOKUP($B95,NBAData[#All],4,FALSE)</f>
        <v>9.6</v>
      </c>
      <c r="D95" s="8">
        <f>VLOOKUP($B95,NBAData[#All],17,FALSE)</f>
        <v>0.9</v>
      </c>
      <c r="E95" s="8">
        <f>VLOOKUP($B95,NBAData[#All],18,FALSE)</f>
        <v>0.7</v>
      </c>
      <c r="F95" s="8">
        <f>VLOOKUP($B95,NBAData[#All],19,FALSE)</f>
        <v>0.7</v>
      </c>
      <c r="G95" s="8">
        <f>VLOOKUP($B95,NBAData[#All],16,FALSE)</f>
        <v>7.6</v>
      </c>
      <c r="H95" s="8">
        <f>(FiveStats[[#This Row],[Points]]-C$2)/C$3</f>
        <v>-0.25471703815458546</v>
      </c>
      <c r="I95" s="8">
        <f>(FiveStats[[#This Row],[Assists]]-D$2)/D$3</f>
        <v>-0.76300859169915392</v>
      </c>
      <c r="J95" s="8">
        <f>(FiveStats[[#This Row],[Steals]]-E$2)/E$3</f>
        <v>-0.26175345511489767</v>
      </c>
      <c r="K95" s="8">
        <f>(FiveStats[[#This Row],[Blocks]]-F$2)/F$3</f>
        <v>0.50350310780251206</v>
      </c>
      <c r="L95" s="8">
        <f>(FiveStats[[#This Row],[Rebounds]]-G$2)/G$3</f>
        <v>1.2406268082412013</v>
      </c>
      <c r="M95" s="8">
        <f>AVERAGE(FiveStats[[#This Row],[t PTS]:[t REB]])</f>
        <v>9.2930166215015264E-2</v>
      </c>
    </row>
    <row r="96" spans="1:13" x14ac:dyDescent="0.3">
      <c r="A96" s="22">
        <v>92</v>
      </c>
      <c r="B96" s="7" t="s">
        <v>91</v>
      </c>
      <c r="C96" s="8">
        <f>VLOOKUP($B96,NBAData[#All],4,FALSE)</f>
        <v>13.7</v>
      </c>
      <c r="D96" s="8">
        <f>VLOOKUP($B96,NBAData[#All],17,FALSE)</f>
        <v>3.2</v>
      </c>
      <c r="E96" s="8">
        <f>VLOOKUP($B96,NBAData[#All],18,FALSE)</f>
        <v>1.1000000000000001</v>
      </c>
      <c r="F96" s="8">
        <f>VLOOKUP($B96,NBAData[#All],19,FALSE)</f>
        <v>0.6</v>
      </c>
      <c r="G96" s="8">
        <f>VLOOKUP($B96,NBAData[#All],16,FALSE)</f>
        <v>4</v>
      </c>
      <c r="H96" s="8">
        <f>(FiveStats[[#This Row],[Points]]-C$2)/C$3</f>
        <v>0.42073905037420073</v>
      </c>
      <c r="I96" s="8">
        <f>(FiveStats[[#This Row],[Assists]]-D$2)/D$3</f>
        <v>0.39836687888956884</v>
      </c>
      <c r="J96" s="8">
        <f>(FiveStats[[#This Row],[Steals]]-E$2)/E$3</f>
        <v>0.77003107341073718</v>
      </c>
      <c r="K96" s="8">
        <f>(FiveStats[[#This Row],[Blocks]]-F$2)/F$3</f>
        <v>0.26905406619687566</v>
      </c>
      <c r="L96" s="8">
        <f>(FiveStats[[#This Row],[Rebounds]]-G$2)/G$3</f>
        <v>-0.19804609574086748</v>
      </c>
      <c r="M96" s="8">
        <f>AVERAGE(FiveStats[[#This Row],[t PTS]:[t REB]])</f>
        <v>0.33202899462610302</v>
      </c>
    </row>
    <row r="97" spans="1:13" x14ac:dyDescent="0.3">
      <c r="A97" s="21">
        <v>93</v>
      </c>
      <c r="B97" s="7" t="s">
        <v>120</v>
      </c>
      <c r="C97" s="8">
        <f>VLOOKUP($B97,NBAData[#All],4,FALSE)</f>
        <v>11.2</v>
      </c>
      <c r="D97" s="8">
        <f>VLOOKUP($B97,NBAData[#All],17,FALSE)</f>
        <v>1.4</v>
      </c>
      <c r="E97" s="8">
        <f>VLOOKUP($B97,NBAData[#All],18,FALSE)</f>
        <v>0.8</v>
      </c>
      <c r="F97" s="8">
        <f>VLOOKUP($B97,NBAData[#All],19,FALSE)</f>
        <v>0.7</v>
      </c>
      <c r="G97" s="8">
        <f>VLOOKUP($B97,NBAData[#All],16,FALSE)</f>
        <v>6.6</v>
      </c>
      <c r="H97" s="8">
        <f>(FiveStats[[#This Row],[Points]]-C$2)/C$3</f>
        <v>8.8755817590871495E-3</v>
      </c>
      <c r="I97" s="8">
        <f>(FiveStats[[#This Row],[Assists]]-D$2)/D$3</f>
        <v>-0.5105356633103012</v>
      </c>
      <c r="J97" s="8">
        <f>(FiveStats[[#This Row],[Steals]]-E$2)/E$3</f>
        <v>-3.8073229834888018E-3</v>
      </c>
      <c r="K97" s="8">
        <f>(FiveStats[[#This Row],[Blocks]]-F$2)/F$3</f>
        <v>0.50350310780251206</v>
      </c>
      <c r="L97" s="8">
        <f>(FiveStats[[#This Row],[Rebounds]]-G$2)/G$3</f>
        <v>0.84099544602395992</v>
      </c>
      <c r="M97" s="8">
        <f>AVERAGE(FiveStats[[#This Row],[t PTS]:[t REB]])</f>
        <v>0.16780622985835383</v>
      </c>
    </row>
    <row r="98" spans="1:13" x14ac:dyDescent="0.3">
      <c r="A98" s="22">
        <v>94</v>
      </c>
      <c r="B98" s="7" t="s">
        <v>81</v>
      </c>
      <c r="C98" s="8">
        <f>VLOOKUP($B98,NBAData[#All],4,FALSE)</f>
        <v>14.4</v>
      </c>
      <c r="D98" s="8">
        <f>VLOOKUP($B98,NBAData[#All],17,FALSE)</f>
        <v>1.1000000000000001</v>
      </c>
      <c r="E98" s="8">
        <f>VLOOKUP($B98,NBAData[#All],18,FALSE)</f>
        <v>1.1000000000000001</v>
      </c>
      <c r="F98" s="8">
        <f>VLOOKUP($B98,NBAData[#All],19,FALSE)</f>
        <v>0.6</v>
      </c>
      <c r="G98" s="8">
        <f>VLOOKUP($B98,NBAData[#All],16,FALSE)</f>
        <v>5.0999999999999996</v>
      </c>
      <c r="H98" s="8">
        <f>(FiveStats[[#This Row],[Points]]-C$2)/C$3</f>
        <v>0.53606082158643276</v>
      </c>
      <c r="I98" s="8">
        <f>(FiveStats[[#This Row],[Assists]]-D$2)/D$3</f>
        <v>-0.66201942034361272</v>
      </c>
      <c r="J98" s="8">
        <f>(FiveStats[[#This Row],[Steals]]-E$2)/E$3</f>
        <v>0.77003107341073718</v>
      </c>
      <c r="K98" s="8">
        <f>(FiveStats[[#This Row],[Blocks]]-F$2)/F$3</f>
        <v>0.26905406619687566</v>
      </c>
      <c r="L98" s="8">
        <f>(FiveStats[[#This Row],[Rebounds]]-G$2)/G$3</f>
        <v>0.24154840269809785</v>
      </c>
      <c r="M98" s="8">
        <f>AVERAGE(FiveStats[[#This Row],[t PTS]:[t REB]])</f>
        <v>0.23093498870970616</v>
      </c>
    </row>
    <row r="99" spans="1:13" x14ac:dyDescent="0.3">
      <c r="A99" s="21">
        <v>95</v>
      </c>
      <c r="B99" s="7" t="s">
        <v>56</v>
      </c>
      <c r="C99" s="8">
        <f>VLOOKUP($B99,NBAData[#All],4,FALSE)</f>
        <v>18.2</v>
      </c>
      <c r="D99" s="8">
        <f>VLOOKUP($B99,NBAData[#All],17,FALSE)</f>
        <v>2.1</v>
      </c>
      <c r="E99" s="8">
        <f>VLOOKUP($B99,NBAData[#All],18,FALSE)</f>
        <v>0.6</v>
      </c>
      <c r="F99" s="8">
        <f>VLOOKUP($B99,NBAData[#All],19,FALSE)</f>
        <v>0.2</v>
      </c>
      <c r="G99" s="8">
        <f>VLOOKUP($B99,NBAData[#All],16,FALSE)</f>
        <v>5.2</v>
      </c>
      <c r="H99" s="8">
        <f>(FiveStats[[#This Row],[Points]]-C$2)/C$3</f>
        <v>1.1620932938814053</v>
      </c>
      <c r="I99" s="8">
        <f>(FiveStats[[#This Row],[Assists]]-D$2)/D$3</f>
        <v>-0.15707356356590724</v>
      </c>
      <c r="J99" s="8">
        <f>(FiveStats[[#This Row],[Steals]]-E$2)/E$3</f>
        <v>-0.51969958724630627</v>
      </c>
      <c r="K99" s="8">
        <f>(FiveStats[[#This Row],[Blocks]]-F$2)/F$3</f>
        <v>-0.66874210022566982</v>
      </c>
      <c r="L99" s="8">
        <f>(FiveStats[[#This Row],[Rebounds]]-G$2)/G$3</f>
        <v>0.28151153891982222</v>
      </c>
      <c r="M99" s="8">
        <f>AVERAGE(FiveStats[[#This Row],[t PTS]:[t REB]])</f>
        <v>1.9617916352668817E-2</v>
      </c>
    </row>
    <row r="100" spans="1:13" x14ac:dyDescent="0.3">
      <c r="A100" s="22">
        <v>96</v>
      </c>
      <c r="B100" s="7" t="s">
        <v>44</v>
      </c>
      <c r="C100" s="8">
        <f>VLOOKUP($B100,NBAData[#All],4,FALSE)</f>
        <v>22.3</v>
      </c>
      <c r="D100" s="8">
        <f>VLOOKUP($B100,NBAData[#All],17,FALSE)</f>
        <v>2.1</v>
      </c>
      <c r="E100" s="8">
        <f>VLOOKUP($B100,NBAData[#All],18,FALSE)</f>
        <v>0.8</v>
      </c>
      <c r="F100" s="8">
        <f>VLOOKUP($B100,NBAData[#All],19,FALSE)</f>
        <v>0.5</v>
      </c>
      <c r="G100" s="8">
        <f>VLOOKUP($B100,NBAData[#All],16,FALSE)</f>
        <v>3.7</v>
      </c>
      <c r="H100" s="8">
        <f>(FiveStats[[#This Row],[Points]]-C$2)/C$3</f>
        <v>1.8375493824101916</v>
      </c>
      <c r="I100" s="8">
        <f>(FiveStats[[#This Row],[Assists]]-D$2)/D$3</f>
        <v>-0.15707356356590724</v>
      </c>
      <c r="J100" s="8">
        <f>(FiveStats[[#This Row],[Steals]]-E$2)/E$3</f>
        <v>-3.8073229834888018E-3</v>
      </c>
      <c r="K100" s="8">
        <f>(FiveStats[[#This Row],[Blocks]]-F$2)/F$3</f>
        <v>3.4605024591239326E-2</v>
      </c>
      <c r="L100" s="8">
        <f>(FiveStats[[#This Row],[Rebounds]]-G$2)/G$3</f>
        <v>-0.31793550440603979</v>
      </c>
      <c r="M100" s="8">
        <f>AVERAGE(FiveStats[[#This Row],[t PTS]:[t REB]])</f>
        <v>0.27866760320919903</v>
      </c>
    </row>
    <row r="101" spans="1:13" x14ac:dyDescent="0.3">
      <c r="A101" s="21">
        <v>97</v>
      </c>
      <c r="B101" s="7" t="s">
        <v>205</v>
      </c>
      <c r="C101" s="8">
        <f>VLOOKUP($B101,NBAData[#All],4,FALSE)</f>
        <v>7.2</v>
      </c>
      <c r="D101" s="8">
        <f>VLOOKUP($B101,NBAData[#All],17,FALSE)</f>
        <v>1.7</v>
      </c>
      <c r="E101" s="8">
        <f>VLOOKUP($B101,NBAData[#All],18,FALSE)</f>
        <v>1.6</v>
      </c>
      <c r="F101" s="8">
        <f>VLOOKUP($B101,NBAData[#All],19,FALSE)</f>
        <v>0.5</v>
      </c>
      <c r="G101" s="8">
        <f>VLOOKUP($B101,NBAData[#All],16,FALSE)</f>
        <v>4.4000000000000004</v>
      </c>
      <c r="H101" s="8">
        <f>(FiveStats[[#This Row],[Points]]-C$2)/C$3</f>
        <v>-0.65010596802509446</v>
      </c>
      <c r="I101" s="8">
        <f>(FiveStats[[#This Row],[Assists]]-D$2)/D$3</f>
        <v>-0.35905190627698952</v>
      </c>
      <c r="J101" s="8">
        <f>(FiveStats[[#This Row],[Steals]]-E$2)/E$3</f>
        <v>2.0597617340677803</v>
      </c>
      <c r="K101" s="8">
        <f>(FiveStats[[#This Row],[Blocks]]-F$2)/F$3</f>
        <v>3.4605024591239326E-2</v>
      </c>
      <c r="L101" s="8">
        <f>(FiveStats[[#This Row],[Rebounds]]-G$2)/G$3</f>
        <v>-3.8193550853970797E-2</v>
      </c>
      <c r="M101" s="8">
        <f>AVERAGE(FiveStats[[#This Row],[t PTS]:[t REB]])</f>
        <v>0.20940306670059297</v>
      </c>
    </row>
    <row r="102" spans="1:13" x14ac:dyDescent="0.3">
      <c r="A102" s="22">
        <v>98</v>
      </c>
      <c r="B102" s="7" t="s">
        <v>76</v>
      </c>
      <c r="C102" s="8">
        <f>VLOOKUP($B102,NBAData[#All],4,FALSE)</f>
        <v>14.8</v>
      </c>
      <c r="D102" s="8">
        <f>VLOOKUP($B102,NBAData[#All],17,FALSE)</f>
        <v>0.9</v>
      </c>
      <c r="E102" s="8">
        <f>VLOOKUP($B102,NBAData[#All],18,FALSE)</f>
        <v>0.5</v>
      </c>
      <c r="F102" s="8">
        <f>VLOOKUP($B102,NBAData[#All],19,FALSE)</f>
        <v>1.6</v>
      </c>
      <c r="G102" s="8">
        <f>VLOOKUP($B102,NBAData[#All],16,FALSE)</f>
        <v>6.8</v>
      </c>
      <c r="H102" s="8">
        <f>(FiveStats[[#This Row],[Points]]-C$2)/C$3</f>
        <v>0.60195897656485098</v>
      </c>
      <c r="I102" s="8">
        <f>(FiveStats[[#This Row],[Assists]]-D$2)/D$3</f>
        <v>-0.76300859169915392</v>
      </c>
      <c r="J102" s="8">
        <f>(FiveStats[[#This Row],[Steals]]-E$2)/E$3</f>
        <v>-0.77764571937771476</v>
      </c>
      <c r="K102" s="8">
        <f>(FiveStats[[#This Row],[Blocks]]-F$2)/F$3</f>
        <v>2.6135444822532401</v>
      </c>
      <c r="L102" s="8">
        <f>(FiveStats[[#This Row],[Rebounds]]-G$2)/G$3</f>
        <v>0.92092171846740822</v>
      </c>
      <c r="M102" s="8">
        <f>AVERAGE(FiveStats[[#This Row],[t PTS]:[t REB]])</f>
        <v>0.51915417324172608</v>
      </c>
    </row>
    <row r="103" spans="1:13" x14ac:dyDescent="0.3">
      <c r="A103" s="21">
        <v>99</v>
      </c>
      <c r="B103" s="7" t="s">
        <v>102</v>
      </c>
      <c r="C103" s="8">
        <f>VLOOKUP($B103,NBAData[#All],4,FALSE)</f>
        <v>13.1</v>
      </c>
      <c r="D103" s="8">
        <f>VLOOKUP($B103,NBAData[#All],17,FALSE)</f>
        <v>1.7</v>
      </c>
      <c r="E103" s="8">
        <f>VLOOKUP($B103,NBAData[#All],18,FALSE)</f>
        <v>0.7</v>
      </c>
      <c r="F103" s="8">
        <f>VLOOKUP($B103,NBAData[#All],19,FALSE)</f>
        <v>0.3</v>
      </c>
      <c r="G103" s="8">
        <f>VLOOKUP($B103,NBAData[#All],16,FALSE)</f>
        <v>5.9</v>
      </c>
      <c r="H103" s="8">
        <f>(FiveStats[[#This Row],[Points]]-C$2)/C$3</f>
        <v>0.32189181790657351</v>
      </c>
      <c r="I103" s="8">
        <f>(FiveStats[[#This Row],[Assists]]-D$2)/D$3</f>
        <v>-0.35905190627698952</v>
      </c>
      <c r="J103" s="8">
        <f>(FiveStats[[#This Row],[Steals]]-E$2)/E$3</f>
        <v>-0.26175345511489767</v>
      </c>
      <c r="K103" s="8">
        <f>(FiveStats[[#This Row],[Blocks]]-F$2)/F$3</f>
        <v>-0.43429305862003348</v>
      </c>
      <c r="L103" s="8">
        <f>(FiveStats[[#This Row],[Rebounds]]-G$2)/G$3</f>
        <v>0.56125349247189127</v>
      </c>
      <c r="M103" s="8">
        <f>AVERAGE(FiveStats[[#This Row],[t PTS]:[t REB]])</f>
        <v>-3.4390621926691178E-2</v>
      </c>
    </row>
    <row r="104" spans="1:13" x14ac:dyDescent="0.3">
      <c r="A104" s="22">
        <v>100</v>
      </c>
      <c r="B104" s="7" t="s">
        <v>92</v>
      </c>
      <c r="C104" s="8">
        <f>VLOOKUP($B104,NBAData[#All],4,FALSE)</f>
        <v>13.7</v>
      </c>
      <c r="D104" s="8">
        <f>VLOOKUP($B104,NBAData[#All],17,FALSE)</f>
        <v>3.4</v>
      </c>
      <c r="E104" s="8">
        <f>VLOOKUP($B104,NBAData[#All],18,FALSE)</f>
        <v>0.8</v>
      </c>
      <c r="F104" s="8">
        <f>VLOOKUP($B104,NBAData[#All],19,FALSE)</f>
        <v>0.5</v>
      </c>
      <c r="G104" s="8">
        <f>VLOOKUP($B104,NBAData[#All],16,FALSE)</f>
        <v>4.3</v>
      </c>
      <c r="H104" s="8">
        <f>(FiveStats[[#This Row],[Points]]-C$2)/C$3</f>
        <v>0.42073905037420073</v>
      </c>
      <c r="I104" s="8">
        <f>(FiveStats[[#This Row],[Assists]]-D$2)/D$3</f>
        <v>0.49935605024510982</v>
      </c>
      <c r="J104" s="8">
        <f>(FiveStats[[#This Row],[Steals]]-E$2)/E$3</f>
        <v>-3.8073229834888018E-3</v>
      </c>
      <c r="K104" s="8">
        <f>(FiveStats[[#This Row],[Blocks]]-F$2)/F$3</f>
        <v>3.4605024591239326E-2</v>
      </c>
      <c r="L104" s="8">
        <f>(FiveStats[[#This Row],[Rebounds]]-G$2)/G$3</f>
        <v>-7.8156687075695147E-2</v>
      </c>
      <c r="M104" s="8">
        <f>AVERAGE(FiveStats[[#This Row],[t PTS]:[t REB]])</f>
        <v>0.1745472230302732</v>
      </c>
    </row>
    <row r="105" spans="1:13" x14ac:dyDescent="0.3">
      <c r="A105" s="21">
        <v>101</v>
      </c>
      <c r="B105" s="7" t="s">
        <v>64</v>
      </c>
      <c r="C105" s="8">
        <f>VLOOKUP($B105,NBAData[#All],4,FALSE)</f>
        <v>17.2</v>
      </c>
      <c r="D105" s="8">
        <f>VLOOKUP($B105,NBAData[#All],17,FALSE)</f>
        <v>3</v>
      </c>
      <c r="E105" s="8">
        <f>VLOOKUP($B105,NBAData[#All],18,FALSE)</f>
        <v>1</v>
      </c>
      <c r="F105" s="8">
        <f>VLOOKUP($B105,NBAData[#All],19,FALSE)</f>
        <v>0.1</v>
      </c>
      <c r="G105" s="8">
        <f>VLOOKUP($B105,NBAData[#All],16,FALSE)</f>
        <v>3.1</v>
      </c>
      <c r="H105" s="8">
        <f>(FiveStats[[#This Row],[Points]]-C$2)/C$3</f>
        <v>0.99734790643535975</v>
      </c>
      <c r="I105" s="8">
        <f>(FiveStats[[#This Row],[Assists]]-D$2)/D$3</f>
        <v>0.29737770753402765</v>
      </c>
      <c r="J105" s="8">
        <f>(FiveStats[[#This Row],[Steals]]-E$2)/E$3</f>
        <v>0.51208494127932835</v>
      </c>
      <c r="K105" s="8">
        <f>(FiveStats[[#This Row],[Blocks]]-F$2)/F$3</f>
        <v>-0.90319114183130622</v>
      </c>
      <c r="L105" s="8">
        <f>(FiveStats[[#This Row],[Rebounds]]-G$2)/G$3</f>
        <v>-0.55771432173638469</v>
      </c>
      <c r="M105" s="8">
        <f>AVERAGE(FiveStats[[#This Row],[t PTS]:[t REB]])</f>
        <v>6.9181018336205005E-2</v>
      </c>
    </row>
    <row r="106" spans="1:13" x14ac:dyDescent="0.3">
      <c r="A106" s="22">
        <v>102</v>
      </c>
      <c r="B106" s="7" t="s">
        <v>68</v>
      </c>
      <c r="C106" s="8">
        <f>VLOOKUP($B106,NBAData[#All],4,FALSE)</f>
        <v>16.100000000000001</v>
      </c>
      <c r="D106" s="8">
        <f>VLOOKUP($B106,NBAData[#All],17,FALSE)</f>
        <v>1.7</v>
      </c>
      <c r="E106" s="8">
        <f>VLOOKUP($B106,NBAData[#All],18,FALSE)</f>
        <v>0.7</v>
      </c>
      <c r="F106" s="8">
        <f>VLOOKUP($B106,NBAData[#All],19,FALSE)</f>
        <v>0.5</v>
      </c>
      <c r="G106" s="8">
        <f>VLOOKUP($B106,NBAData[#All],16,FALSE)</f>
        <v>5.0999999999999996</v>
      </c>
      <c r="H106" s="8">
        <f>(FiveStats[[#This Row],[Points]]-C$2)/C$3</f>
        <v>0.81612798024471012</v>
      </c>
      <c r="I106" s="8">
        <f>(FiveStats[[#This Row],[Assists]]-D$2)/D$3</f>
        <v>-0.35905190627698952</v>
      </c>
      <c r="J106" s="8">
        <f>(FiveStats[[#This Row],[Steals]]-E$2)/E$3</f>
        <v>-0.26175345511489767</v>
      </c>
      <c r="K106" s="8">
        <f>(FiveStats[[#This Row],[Blocks]]-F$2)/F$3</f>
        <v>3.4605024591239326E-2</v>
      </c>
      <c r="L106" s="8">
        <f>(FiveStats[[#This Row],[Rebounds]]-G$2)/G$3</f>
        <v>0.24154840269809785</v>
      </c>
      <c r="M106" s="8">
        <f>AVERAGE(FiveStats[[#This Row],[t PTS]:[t REB]])</f>
        <v>9.4295209228432014E-2</v>
      </c>
    </row>
    <row r="107" spans="1:13" x14ac:dyDescent="0.3">
      <c r="A107" s="21">
        <v>103</v>
      </c>
      <c r="B107" s="7" t="s">
        <v>96</v>
      </c>
      <c r="C107" s="8">
        <f>VLOOKUP($B107,NBAData[#All],4,FALSE)</f>
        <v>13.5</v>
      </c>
      <c r="D107" s="8">
        <f>VLOOKUP($B107,NBAData[#All],17,FALSE)</f>
        <v>2.9</v>
      </c>
      <c r="E107" s="8">
        <f>VLOOKUP($B107,NBAData[#All],18,FALSE)</f>
        <v>1.1000000000000001</v>
      </c>
      <c r="F107" s="8">
        <f>VLOOKUP($B107,NBAData[#All],19,FALSE)</f>
        <v>0.2</v>
      </c>
      <c r="G107" s="8">
        <f>VLOOKUP($B107,NBAData[#All],16,FALSE)</f>
        <v>3.5</v>
      </c>
      <c r="H107" s="8">
        <f>(FiveStats[[#This Row],[Points]]-C$2)/C$3</f>
        <v>0.38778997288499178</v>
      </c>
      <c r="I107" s="8">
        <f>(FiveStats[[#This Row],[Assists]]-D$2)/D$3</f>
        <v>0.24688312185625705</v>
      </c>
      <c r="J107" s="8">
        <f>(FiveStats[[#This Row],[Steals]]-E$2)/E$3</f>
        <v>0.77003107341073718</v>
      </c>
      <c r="K107" s="8">
        <f>(FiveStats[[#This Row],[Blocks]]-F$2)/F$3</f>
        <v>-0.66874210022566982</v>
      </c>
      <c r="L107" s="8">
        <f>(FiveStats[[#This Row],[Rebounds]]-G$2)/G$3</f>
        <v>-0.39786177684948815</v>
      </c>
      <c r="M107" s="8">
        <f>AVERAGE(FiveStats[[#This Row],[t PTS]:[t REB]])</f>
        <v>6.7620058215365625E-2</v>
      </c>
    </row>
    <row r="108" spans="1:13" x14ac:dyDescent="0.3">
      <c r="A108" s="22">
        <v>104</v>
      </c>
      <c r="B108" s="7" t="s">
        <v>89</v>
      </c>
      <c r="C108" s="8">
        <f>VLOOKUP($B108,NBAData[#All],4,FALSE)</f>
        <v>13.8</v>
      </c>
      <c r="D108" s="8">
        <f>VLOOKUP($B108,NBAData[#All],17,FALSE)</f>
        <v>2.5</v>
      </c>
      <c r="E108" s="8">
        <f>VLOOKUP($B108,NBAData[#All],18,FALSE)</f>
        <v>1.2</v>
      </c>
      <c r="F108" s="8">
        <f>VLOOKUP($B108,NBAData[#All],19,FALSE)</f>
        <v>0.2</v>
      </c>
      <c r="G108" s="8">
        <f>VLOOKUP($B108,NBAData[#All],16,FALSE)</f>
        <v>3.3</v>
      </c>
      <c r="H108" s="8">
        <f>(FiveStats[[#This Row],[Points]]-C$2)/C$3</f>
        <v>0.43721358911880553</v>
      </c>
      <c r="I108" s="8">
        <f>(FiveStats[[#This Row],[Assists]]-D$2)/D$3</f>
        <v>4.4904779145174906E-2</v>
      </c>
      <c r="J108" s="8">
        <f>(FiveStats[[#This Row],[Steals]]-E$2)/E$3</f>
        <v>1.0279772055421454</v>
      </c>
      <c r="K108" s="8">
        <f>(FiveStats[[#This Row],[Blocks]]-F$2)/F$3</f>
        <v>-0.66874210022566982</v>
      </c>
      <c r="L108" s="8">
        <f>(FiveStats[[#This Row],[Rebounds]]-G$2)/G$3</f>
        <v>-0.4777880492929365</v>
      </c>
      <c r="M108" s="8">
        <f>AVERAGE(FiveStats[[#This Row],[t PTS]:[t REB]])</f>
        <v>7.2713084857503912E-2</v>
      </c>
    </row>
    <row r="109" spans="1:13" x14ac:dyDescent="0.3">
      <c r="A109" s="21">
        <v>105</v>
      </c>
      <c r="B109" s="7" t="s">
        <v>173</v>
      </c>
      <c r="C109" s="8">
        <f>VLOOKUP($B109,NBAData[#All],4,FALSE)</f>
        <v>8.9</v>
      </c>
      <c r="D109" s="8">
        <f>VLOOKUP($B109,NBAData[#All],17,FALSE)</f>
        <v>1.1000000000000001</v>
      </c>
      <c r="E109" s="8">
        <f>VLOOKUP($B109,NBAData[#All],18,FALSE)</f>
        <v>0.6</v>
      </c>
      <c r="F109" s="8">
        <f>VLOOKUP($B109,NBAData[#All],19,FALSE)</f>
        <v>0.4</v>
      </c>
      <c r="G109" s="8">
        <f>VLOOKUP($B109,NBAData[#All],16,FALSE)</f>
        <v>7.1</v>
      </c>
      <c r="H109" s="8">
        <f>(FiveStats[[#This Row],[Points]]-C$2)/C$3</f>
        <v>-0.37003880936681716</v>
      </c>
      <c r="I109" s="8">
        <f>(FiveStats[[#This Row],[Assists]]-D$2)/D$3</f>
        <v>-0.66201942034361272</v>
      </c>
      <c r="J109" s="8">
        <f>(FiveStats[[#This Row],[Steals]]-E$2)/E$3</f>
        <v>-0.51969958724630627</v>
      </c>
      <c r="K109" s="8">
        <f>(FiveStats[[#This Row],[Blocks]]-F$2)/F$3</f>
        <v>-0.19984401701439702</v>
      </c>
      <c r="L109" s="8">
        <f>(FiveStats[[#This Row],[Rebounds]]-G$2)/G$3</f>
        <v>1.0408111271325806</v>
      </c>
      <c r="M109" s="8">
        <f>AVERAGE(FiveStats[[#This Row],[t PTS]:[t REB]])</f>
        <v>-0.14215814136771057</v>
      </c>
    </row>
    <row r="110" spans="1:13" x14ac:dyDescent="0.3">
      <c r="A110" s="22">
        <v>106</v>
      </c>
      <c r="B110" s="7" t="s">
        <v>82</v>
      </c>
      <c r="C110" s="8">
        <f>VLOOKUP($B110,NBAData[#All],4,FALSE)</f>
        <v>14.3</v>
      </c>
      <c r="D110" s="8">
        <f>VLOOKUP($B110,NBAData[#All],17,FALSE)</f>
        <v>0.9</v>
      </c>
      <c r="E110" s="8">
        <f>VLOOKUP($B110,NBAData[#All],18,FALSE)</f>
        <v>0.4</v>
      </c>
      <c r="F110" s="8">
        <f>VLOOKUP($B110,NBAData[#All],19,FALSE)</f>
        <v>0.5</v>
      </c>
      <c r="G110" s="8">
        <f>VLOOKUP($B110,NBAData[#All],16,FALSE)</f>
        <v>6.7</v>
      </c>
      <c r="H110" s="8">
        <f>(FiveStats[[#This Row],[Points]]-C$2)/C$3</f>
        <v>0.51958628284182817</v>
      </c>
      <c r="I110" s="8">
        <f>(FiveStats[[#This Row],[Assists]]-D$2)/D$3</f>
        <v>-0.76300859169915392</v>
      </c>
      <c r="J110" s="8">
        <f>(FiveStats[[#This Row],[Steals]]-E$2)/E$3</f>
        <v>-1.0355918515091234</v>
      </c>
      <c r="K110" s="8">
        <f>(FiveStats[[#This Row],[Blocks]]-F$2)/F$3</f>
        <v>3.4605024591239326E-2</v>
      </c>
      <c r="L110" s="8">
        <f>(FiveStats[[#This Row],[Rebounds]]-G$2)/G$3</f>
        <v>0.88095858224568424</v>
      </c>
      <c r="M110" s="8">
        <f>AVERAGE(FiveStats[[#This Row],[t PTS]:[t REB]])</f>
        <v>-7.2690110705905114E-2</v>
      </c>
    </row>
    <row r="111" spans="1:13" x14ac:dyDescent="0.3">
      <c r="A111" s="21">
        <v>107</v>
      </c>
      <c r="B111" s="7" t="s">
        <v>108</v>
      </c>
      <c r="C111" s="8">
        <f>VLOOKUP($B111,NBAData[#All],4,FALSE)</f>
        <v>12.7</v>
      </c>
      <c r="D111" s="8">
        <f>VLOOKUP($B111,NBAData[#All],17,FALSE)</f>
        <v>1.9</v>
      </c>
      <c r="E111" s="8">
        <f>VLOOKUP($B111,NBAData[#All],18,FALSE)</f>
        <v>0.8</v>
      </c>
      <c r="F111" s="8">
        <f>VLOOKUP($B111,NBAData[#All],19,FALSE)</f>
        <v>0.5</v>
      </c>
      <c r="G111" s="8">
        <f>VLOOKUP($B111,NBAData[#All],16,FALSE)</f>
        <v>5.0999999999999996</v>
      </c>
      <c r="H111" s="8">
        <f>(FiveStats[[#This Row],[Points]]-C$2)/C$3</f>
        <v>0.25599366292815529</v>
      </c>
      <c r="I111" s="8">
        <f>(FiveStats[[#This Row],[Assists]]-D$2)/D$3</f>
        <v>-0.25806273492144843</v>
      </c>
      <c r="J111" s="8">
        <f>(FiveStats[[#This Row],[Steals]]-E$2)/E$3</f>
        <v>-3.8073229834888018E-3</v>
      </c>
      <c r="K111" s="8">
        <f>(FiveStats[[#This Row],[Blocks]]-F$2)/F$3</f>
        <v>3.4605024591239326E-2</v>
      </c>
      <c r="L111" s="8">
        <f>(FiveStats[[#This Row],[Rebounds]]-G$2)/G$3</f>
        <v>0.24154840269809785</v>
      </c>
      <c r="M111" s="8">
        <f>AVERAGE(FiveStats[[#This Row],[t PTS]:[t REB]])</f>
        <v>5.4055406462511044E-2</v>
      </c>
    </row>
    <row r="112" spans="1:13" x14ac:dyDescent="0.3">
      <c r="A112" s="22">
        <v>108</v>
      </c>
      <c r="B112" s="7" t="s">
        <v>183</v>
      </c>
      <c r="C112" s="8">
        <f>VLOOKUP($B112,NBAData[#All],4,FALSE)</f>
        <v>8.1999999999999993</v>
      </c>
      <c r="D112" s="8">
        <f>VLOOKUP($B112,NBAData[#All],17,FALSE)</f>
        <v>1.3</v>
      </c>
      <c r="E112" s="8">
        <f>VLOOKUP($B112,NBAData[#All],18,FALSE)</f>
        <v>0.6</v>
      </c>
      <c r="F112" s="8">
        <f>VLOOKUP($B112,NBAData[#All],19,FALSE)</f>
        <v>0.5</v>
      </c>
      <c r="G112" s="8">
        <f>VLOOKUP($B112,NBAData[#All],16,FALSE)</f>
        <v>7</v>
      </c>
      <c r="H112" s="8">
        <f>(FiveStats[[#This Row],[Points]]-C$2)/C$3</f>
        <v>-0.48536058057904913</v>
      </c>
      <c r="I112" s="8">
        <f>(FiveStats[[#This Row],[Assists]]-D$2)/D$3</f>
        <v>-0.56103024898807163</v>
      </c>
      <c r="J112" s="8">
        <f>(FiveStats[[#This Row],[Steals]]-E$2)/E$3</f>
        <v>-0.51969958724630627</v>
      </c>
      <c r="K112" s="8">
        <f>(FiveStats[[#This Row],[Blocks]]-F$2)/F$3</f>
        <v>3.4605024591239326E-2</v>
      </c>
      <c r="L112" s="8">
        <f>(FiveStats[[#This Row],[Rebounds]]-G$2)/G$3</f>
        <v>1.0008479909108565</v>
      </c>
      <c r="M112" s="8">
        <f>AVERAGE(FiveStats[[#This Row],[t PTS]:[t REB]])</f>
        <v>-0.10612748026226622</v>
      </c>
    </row>
    <row r="113" spans="1:13" x14ac:dyDescent="0.3">
      <c r="A113" s="21">
        <v>109</v>
      </c>
      <c r="B113" s="7" t="s">
        <v>62</v>
      </c>
      <c r="C113" s="8">
        <f>VLOOKUP($B113,NBAData[#All],4,FALSE)</f>
        <v>17.5</v>
      </c>
      <c r="D113" s="8">
        <f>VLOOKUP($B113,NBAData[#All],17,FALSE)</f>
        <v>3</v>
      </c>
      <c r="E113" s="8">
        <f>VLOOKUP($B113,NBAData[#All],18,FALSE)</f>
        <v>1</v>
      </c>
      <c r="F113" s="8">
        <f>VLOOKUP($B113,NBAData[#All],19,FALSE)</f>
        <v>0.3</v>
      </c>
      <c r="G113" s="8">
        <f>VLOOKUP($B113,NBAData[#All],16,FALSE)</f>
        <v>2.5</v>
      </c>
      <c r="H113" s="8">
        <f>(FiveStats[[#This Row],[Points]]-C$2)/C$3</f>
        <v>1.0467715226691734</v>
      </c>
      <c r="I113" s="8">
        <f>(FiveStats[[#This Row],[Assists]]-D$2)/D$3</f>
        <v>0.29737770753402765</v>
      </c>
      <c r="J113" s="8">
        <f>(FiveStats[[#This Row],[Steals]]-E$2)/E$3</f>
        <v>0.51208494127932835</v>
      </c>
      <c r="K113" s="8">
        <f>(FiveStats[[#This Row],[Blocks]]-F$2)/F$3</f>
        <v>-0.43429305862003348</v>
      </c>
      <c r="L113" s="8">
        <f>(FiveStats[[#This Row],[Rebounds]]-G$2)/G$3</f>
        <v>-0.79749313906672947</v>
      </c>
      <c r="M113" s="8">
        <f>AVERAGE(FiveStats[[#This Row],[t PTS]:[t REB]])</f>
        <v>0.12488959475915325</v>
      </c>
    </row>
    <row r="114" spans="1:13" x14ac:dyDescent="0.3">
      <c r="A114" s="22">
        <v>110</v>
      </c>
      <c r="B114" s="7" t="s">
        <v>150</v>
      </c>
      <c r="C114" s="8">
        <f>VLOOKUP($B114,NBAData[#All],4,FALSE)</f>
        <v>9.9</v>
      </c>
      <c r="D114" s="8">
        <f>VLOOKUP($B114,NBAData[#All],17,FALSE)</f>
        <v>4.8</v>
      </c>
      <c r="E114" s="8">
        <f>VLOOKUP($B114,NBAData[#All],18,FALSE)</f>
        <v>1.1000000000000001</v>
      </c>
      <c r="F114" s="8">
        <f>VLOOKUP($B114,NBAData[#All],19,FALSE)</f>
        <v>0.1</v>
      </c>
      <c r="G114" s="8">
        <f>VLOOKUP($B114,NBAData[#All],16,FALSE)</f>
        <v>2.6</v>
      </c>
      <c r="H114" s="8">
        <f>(FiveStats[[#This Row],[Points]]-C$2)/C$3</f>
        <v>-0.20529342192077174</v>
      </c>
      <c r="I114" s="8">
        <f>(FiveStats[[#This Row],[Assists]]-D$2)/D$3</f>
        <v>1.2062802497338974</v>
      </c>
      <c r="J114" s="8">
        <f>(FiveStats[[#This Row],[Steals]]-E$2)/E$3</f>
        <v>0.77003107341073718</v>
      </c>
      <c r="K114" s="8">
        <f>(FiveStats[[#This Row],[Blocks]]-F$2)/F$3</f>
        <v>-0.90319114183130622</v>
      </c>
      <c r="L114" s="8">
        <f>(FiveStats[[#This Row],[Rebounds]]-G$2)/G$3</f>
        <v>-0.75753000284500538</v>
      </c>
      <c r="M114" s="8">
        <f>AVERAGE(FiveStats[[#This Row],[t PTS]:[t REB]])</f>
        <v>2.2059351309510221E-2</v>
      </c>
    </row>
    <row r="115" spans="1:13" x14ac:dyDescent="0.3">
      <c r="A115" s="21">
        <v>111</v>
      </c>
      <c r="B115" s="7" t="s">
        <v>77</v>
      </c>
      <c r="C115" s="8">
        <f>VLOOKUP($B115,NBAData[#All],4,FALSE)</f>
        <v>14.7</v>
      </c>
      <c r="D115" s="8">
        <f>VLOOKUP($B115,NBAData[#All],17,FALSE)</f>
        <v>2.6</v>
      </c>
      <c r="E115" s="8">
        <f>VLOOKUP($B115,NBAData[#All],18,FALSE)</f>
        <v>1.1000000000000001</v>
      </c>
      <c r="F115" s="8">
        <f>VLOOKUP($B115,NBAData[#All],19,FALSE)</f>
        <v>0.1</v>
      </c>
      <c r="G115" s="8">
        <f>VLOOKUP($B115,NBAData[#All],16,FALSE)</f>
        <v>3</v>
      </c>
      <c r="H115" s="8">
        <f>(FiveStats[[#This Row],[Points]]-C$2)/C$3</f>
        <v>0.58548443782024617</v>
      </c>
      <c r="I115" s="8">
        <f>(FiveStats[[#This Row],[Assists]]-D$2)/D$3</f>
        <v>9.5399364822945504E-2</v>
      </c>
      <c r="J115" s="8">
        <f>(FiveStats[[#This Row],[Steals]]-E$2)/E$3</f>
        <v>0.77003107341073718</v>
      </c>
      <c r="K115" s="8">
        <f>(FiveStats[[#This Row],[Blocks]]-F$2)/F$3</f>
        <v>-0.90319114183130622</v>
      </c>
      <c r="L115" s="8">
        <f>(FiveStats[[#This Row],[Rebounds]]-G$2)/G$3</f>
        <v>-0.59767745795810878</v>
      </c>
      <c r="M115" s="8">
        <f>AVERAGE(FiveStats[[#This Row],[t PTS]:[t REB]])</f>
        <v>-9.9907447470972029E-3</v>
      </c>
    </row>
    <row r="116" spans="1:13" x14ac:dyDescent="0.3">
      <c r="A116" s="22">
        <v>112</v>
      </c>
      <c r="B116" s="7" t="s">
        <v>124</v>
      </c>
      <c r="C116" s="8">
        <f>VLOOKUP($B116,NBAData[#All],4,FALSE)</f>
        <v>11</v>
      </c>
      <c r="D116" s="8">
        <f>VLOOKUP($B116,NBAData[#All],17,FALSE)</f>
        <v>2.4</v>
      </c>
      <c r="E116" s="8">
        <f>VLOOKUP($B116,NBAData[#All],18,FALSE)</f>
        <v>1.3</v>
      </c>
      <c r="F116" s="8">
        <f>VLOOKUP($B116,NBAData[#All],19,FALSE)</f>
        <v>0.7</v>
      </c>
      <c r="G116" s="8">
        <f>VLOOKUP($B116,NBAData[#All],16,FALSE)</f>
        <v>3.2</v>
      </c>
      <c r="H116" s="8">
        <f>(FiveStats[[#This Row],[Points]]-C$2)/C$3</f>
        <v>-2.4073495730121821E-2</v>
      </c>
      <c r="I116" s="8">
        <f>(FiveStats[[#This Row],[Assists]]-D$2)/D$3</f>
        <v>-5.5898065325956829E-3</v>
      </c>
      <c r="J116" s="8">
        <f>(FiveStats[[#This Row],[Steals]]-E$2)/E$3</f>
        <v>1.2859233376735544</v>
      </c>
      <c r="K116" s="8">
        <f>(FiveStats[[#This Row],[Blocks]]-F$2)/F$3</f>
        <v>0.50350310780251206</v>
      </c>
      <c r="L116" s="8">
        <f>(FiveStats[[#This Row],[Rebounds]]-G$2)/G$3</f>
        <v>-0.51775118551466048</v>
      </c>
      <c r="M116" s="8">
        <f>AVERAGE(FiveStats[[#This Row],[t PTS]:[t REB]])</f>
        <v>0.2484023915397377</v>
      </c>
    </row>
    <row r="117" spans="1:13" x14ac:dyDescent="0.3">
      <c r="A117" s="21">
        <v>113</v>
      </c>
      <c r="B117" s="7" t="s">
        <v>140</v>
      </c>
      <c r="C117" s="8">
        <f>VLOOKUP($B117,NBAData[#All],4,FALSE)</f>
        <v>10.199999999999999</v>
      </c>
      <c r="D117" s="8">
        <f>VLOOKUP($B117,NBAData[#All],17,FALSE)</f>
        <v>4.2</v>
      </c>
      <c r="E117" s="8">
        <f>VLOOKUP($B117,NBAData[#All],18,FALSE)</f>
        <v>1.1000000000000001</v>
      </c>
      <c r="F117" s="8">
        <f>VLOOKUP($B117,NBAData[#All],19,FALSE)</f>
        <v>0.2</v>
      </c>
      <c r="G117" s="8">
        <f>VLOOKUP($B117,NBAData[#All],16,FALSE)</f>
        <v>2.8</v>
      </c>
      <c r="H117" s="8">
        <f>(FiveStats[[#This Row],[Points]]-C$2)/C$3</f>
        <v>-0.1558698056869583</v>
      </c>
      <c r="I117" s="8">
        <f>(FiveStats[[#This Row],[Assists]]-D$2)/D$3</f>
        <v>0.90331273566727432</v>
      </c>
      <c r="J117" s="8">
        <f>(FiveStats[[#This Row],[Steals]]-E$2)/E$3</f>
        <v>0.77003107341073718</v>
      </c>
      <c r="K117" s="8">
        <f>(FiveStats[[#This Row],[Blocks]]-F$2)/F$3</f>
        <v>-0.66874210022566982</v>
      </c>
      <c r="L117" s="8">
        <f>(FiveStats[[#This Row],[Rebounds]]-G$2)/G$3</f>
        <v>-0.67760373040155719</v>
      </c>
      <c r="M117" s="8">
        <f>AVERAGE(FiveStats[[#This Row],[t PTS]:[t REB]])</f>
        <v>3.4225634552765241E-2</v>
      </c>
    </row>
    <row r="118" spans="1:13" x14ac:dyDescent="0.3">
      <c r="A118" s="22">
        <v>114</v>
      </c>
      <c r="B118" s="7" t="s">
        <v>98</v>
      </c>
      <c r="C118" s="8">
        <f>VLOOKUP($B118,NBAData[#All],4,FALSE)</f>
        <v>13.2</v>
      </c>
      <c r="D118" s="8">
        <f>VLOOKUP($B118,NBAData[#All],17,FALSE)</f>
        <v>4.5999999999999996</v>
      </c>
      <c r="E118" s="8">
        <f>VLOOKUP($B118,NBAData[#All],18,FALSE)</f>
        <v>1</v>
      </c>
      <c r="F118" s="8">
        <f>VLOOKUP($B118,NBAData[#All],19,FALSE)</f>
        <v>0.1</v>
      </c>
      <c r="G118" s="8">
        <f>VLOOKUP($B118,NBAData[#All],16,FALSE)</f>
        <v>2.2000000000000002</v>
      </c>
      <c r="H118" s="8">
        <f>(FiveStats[[#This Row],[Points]]-C$2)/C$3</f>
        <v>0.33836635665117804</v>
      </c>
      <c r="I118" s="8">
        <f>(FiveStats[[#This Row],[Assists]]-D$2)/D$3</f>
        <v>1.1052910783783563</v>
      </c>
      <c r="J118" s="8">
        <f>(FiveStats[[#This Row],[Steals]]-E$2)/E$3</f>
        <v>0.51208494127932835</v>
      </c>
      <c r="K118" s="8">
        <f>(FiveStats[[#This Row],[Blocks]]-F$2)/F$3</f>
        <v>-0.90319114183130622</v>
      </c>
      <c r="L118" s="8">
        <f>(FiveStats[[#This Row],[Rebounds]]-G$2)/G$3</f>
        <v>-0.91738254773190187</v>
      </c>
      <c r="M118" s="8">
        <f>AVERAGE(FiveStats[[#This Row],[t PTS]:[t REB]])</f>
        <v>2.7033737349130883E-2</v>
      </c>
    </row>
    <row r="119" spans="1:13" x14ac:dyDescent="0.3">
      <c r="A119" s="21">
        <v>115</v>
      </c>
      <c r="B119" s="7" t="s">
        <v>86</v>
      </c>
      <c r="C119" s="8">
        <f>VLOOKUP($B119,NBAData[#All],4,FALSE)</f>
        <v>14</v>
      </c>
      <c r="D119" s="8">
        <f>VLOOKUP($B119,NBAData[#All],17,FALSE)</f>
        <v>2</v>
      </c>
      <c r="E119" s="8">
        <f>VLOOKUP($B119,NBAData[#All],18,FALSE)</f>
        <v>0.7</v>
      </c>
      <c r="F119" s="8">
        <f>VLOOKUP($B119,NBAData[#All],19,FALSE)</f>
        <v>0.3</v>
      </c>
      <c r="G119" s="8">
        <f>VLOOKUP($B119,NBAData[#All],16,FALSE)</f>
        <v>4.5999999999999996</v>
      </c>
      <c r="H119" s="8">
        <f>(FiveStats[[#This Row],[Points]]-C$2)/C$3</f>
        <v>0.47016266660801448</v>
      </c>
      <c r="I119" s="8">
        <f>(FiveStats[[#This Row],[Assists]]-D$2)/D$3</f>
        <v>-0.20756814924367784</v>
      </c>
      <c r="J119" s="8">
        <f>(FiveStats[[#This Row],[Steals]]-E$2)/E$3</f>
        <v>-0.26175345511489767</v>
      </c>
      <c r="K119" s="8">
        <f>(FiveStats[[#This Row],[Blocks]]-F$2)/F$3</f>
        <v>-0.43429305862003348</v>
      </c>
      <c r="L119" s="8">
        <f>(FiveStats[[#This Row],[Rebounds]]-G$2)/G$3</f>
        <v>4.173272158947719E-2</v>
      </c>
      <c r="M119" s="8">
        <f>AVERAGE(FiveStats[[#This Row],[t PTS]:[t REB]])</f>
        <v>-7.8343854956223466E-2</v>
      </c>
    </row>
    <row r="120" spans="1:13" x14ac:dyDescent="0.3">
      <c r="A120" s="22">
        <v>116</v>
      </c>
      <c r="B120" s="7" t="s">
        <v>227</v>
      </c>
      <c r="C120" s="8">
        <f>VLOOKUP($B120,NBAData[#All],4,FALSE)</f>
        <v>6.6</v>
      </c>
      <c r="D120" s="8">
        <f>VLOOKUP($B120,NBAData[#All],17,FALSE)</f>
        <v>1</v>
      </c>
      <c r="E120" s="8">
        <f>VLOOKUP($B120,NBAData[#All],18,FALSE)</f>
        <v>1.2</v>
      </c>
      <c r="F120" s="8">
        <f>VLOOKUP($B120,NBAData[#All],19,FALSE)</f>
        <v>1</v>
      </c>
      <c r="G120" s="8">
        <f>VLOOKUP($B120,NBAData[#All],16,FALSE)</f>
        <v>5.0999999999999996</v>
      </c>
      <c r="H120" s="8">
        <f>(FiveStats[[#This Row],[Points]]-C$2)/C$3</f>
        <v>-0.74895320049272174</v>
      </c>
      <c r="I120" s="8">
        <f>(FiveStats[[#This Row],[Assists]]-D$2)/D$3</f>
        <v>-0.71251400602138326</v>
      </c>
      <c r="J120" s="8">
        <f>(FiveStats[[#This Row],[Steals]]-E$2)/E$3</f>
        <v>1.0279772055421454</v>
      </c>
      <c r="K120" s="8">
        <f>(FiveStats[[#This Row],[Blocks]]-F$2)/F$3</f>
        <v>1.2068502326194215</v>
      </c>
      <c r="L120" s="8">
        <f>(FiveStats[[#This Row],[Rebounds]]-G$2)/G$3</f>
        <v>0.24154840269809785</v>
      </c>
      <c r="M120" s="8">
        <f>AVERAGE(FiveStats[[#This Row],[t PTS]:[t REB]])</f>
        <v>0.20298172686911195</v>
      </c>
    </row>
    <row r="121" spans="1:13" x14ac:dyDescent="0.3">
      <c r="A121" s="21">
        <v>117</v>
      </c>
      <c r="B121" s="7" t="s">
        <v>131</v>
      </c>
      <c r="C121" s="8">
        <f>VLOOKUP($B121,NBAData[#All],4,FALSE)</f>
        <v>10.6</v>
      </c>
      <c r="D121" s="8">
        <f>VLOOKUP($B121,NBAData[#All],17,FALSE)</f>
        <v>1.1000000000000001</v>
      </c>
      <c r="E121" s="8">
        <f>VLOOKUP($B121,NBAData[#All],18,FALSE)</f>
        <v>0.8</v>
      </c>
      <c r="F121" s="8">
        <f>VLOOKUP($B121,NBAData[#All],19,FALSE)</f>
        <v>0.8</v>
      </c>
      <c r="G121" s="8">
        <f>VLOOKUP($B121,NBAData[#All],16,FALSE)</f>
        <v>5.5</v>
      </c>
      <c r="H121" s="8">
        <f>(FiveStats[[#This Row],[Points]]-C$2)/C$3</f>
        <v>-8.9971650708540046E-2</v>
      </c>
      <c r="I121" s="8">
        <f>(FiveStats[[#This Row],[Assists]]-D$2)/D$3</f>
        <v>-0.66201942034361272</v>
      </c>
      <c r="J121" s="8">
        <f>(FiveStats[[#This Row],[Steals]]-E$2)/E$3</f>
        <v>-3.8073229834888018E-3</v>
      </c>
      <c r="K121" s="8">
        <f>(FiveStats[[#This Row],[Blocks]]-F$2)/F$3</f>
        <v>0.73795214940814857</v>
      </c>
      <c r="L121" s="8">
        <f>(FiveStats[[#This Row],[Rebounds]]-G$2)/G$3</f>
        <v>0.40140094758499456</v>
      </c>
      <c r="M121" s="8">
        <f>AVERAGE(FiveStats[[#This Row],[t PTS]:[t REB]])</f>
        <v>7.6710940591500298E-2</v>
      </c>
    </row>
    <row r="122" spans="1:13" x14ac:dyDescent="0.3">
      <c r="A122" s="22">
        <v>118</v>
      </c>
      <c r="B122" s="7" t="s">
        <v>197</v>
      </c>
      <c r="C122" s="8">
        <f>VLOOKUP($B122,NBAData[#All],4,FALSE)</f>
        <v>7.6</v>
      </c>
      <c r="D122" s="8">
        <f>VLOOKUP($B122,NBAData[#All],17,FALSE)</f>
        <v>3.4</v>
      </c>
      <c r="E122" s="8">
        <f>VLOOKUP($B122,NBAData[#All],18,FALSE)</f>
        <v>1</v>
      </c>
      <c r="F122" s="8">
        <f>VLOOKUP($B122,NBAData[#All],19,FALSE)</f>
        <v>0.5</v>
      </c>
      <c r="G122" s="8">
        <f>VLOOKUP($B122,NBAData[#All],16,FALSE)</f>
        <v>4</v>
      </c>
      <c r="H122" s="8">
        <f>(FiveStats[[#This Row],[Points]]-C$2)/C$3</f>
        <v>-0.58420781304667635</v>
      </c>
      <c r="I122" s="8">
        <f>(FiveStats[[#This Row],[Assists]]-D$2)/D$3</f>
        <v>0.49935605024510982</v>
      </c>
      <c r="J122" s="8">
        <f>(FiveStats[[#This Row],[Steals]]-E$2)/E$3</f>
        <v>0.51208494127932835</v>
      </c>
      <c r="K122" s="8">
        <f>(FiveStats[[#This Row],[Blocks]]-F$2)/F$3</f>
        <v>3.4605024591239326E-2</v>
      </c>
      <c r="L122" s="8">
        <f>(FiveStats[[#This Row],[Rebounds]]-G$2)/G$3</f>
        <v>-0.19804609574086748</v>
      </c>
      <c r="M122" s="8">
        <f>AVERAGE(FiveStats[[#This Row],[t PTS]:[t REB]])</f>
        <v>5.2758421465626724E-2</v>
      </c>
    </row>
    <row r="123" spans="1:13" x14ac:dyDescent="0.3">
      <c r="A123" s="21">
        <v>119</v>
      </c>
      <c r="B123" s="7" t="s">
        <v>245</v>
      </c>
      <c r="C123" s="8">
        <f>VLOOKUP($B123,NBAData[#All],4,FALSE)</f>
        <v>6.1</v>
      </c>
      <c r="D123" s="8">
        <f>VLOOKUP($B123,NBAData[#All],17,FALSE)</f>
        <v>1.9</v>
      </c>
      <c r="E123" s="8">
        <f>VLOOKUP($B123,NBAData[#All],18,FALSE)</f>
        <v>0.8</v>
      </c>
      <c r="F123" s="8">
        <f>VLOOKUP($B123,NBAData[#All],19,FALSE)</f>
        <v>0.5</v>
      </c>
      <c r="G123" s="8">
        <f>VLOOKUP($B123,NBAData[#All],16,FALSE)</f>
        <v>5.9</v>
      </c>
      <c r="H123" s="8">
        <f>(FiveStats[[#This Row],[Points]]-C$2)/C$3</f>
        <v>-0.83132589421574454</v>
      </c>
      <c r="I123" s="8">
        <f>(FiveStats[[#This Row],[Assists]]-D$2)/D$3</f>
        <v>-0.25806273492144843</v>
      </c>
      <c r="J123" s="8">
        <f>(FiveStats[[#This Row],[Steals]]-E$2)/E$3</f>
        <v>-3.8073229834888018E-3</v>
      </c>
      <c r="K123" s="8">
        <f>(FiveStats[[#This Row],[Blocks]]-F$2)/F$3</f>
        <v>3.4605024591239326E-2</v>
      </c>
      <c r="L123" s="8">
        <f>(FiveStats[[#This Row],[Rebounds]]-G$2)/G$3</f>
        <v>0.56125349247189127</v>
      </c>
      <c r="M123" s="8">
        <f>AVERAGE(FiveStats[[#This Row],[t PTS]:[t REB]])</f>
        <v>-9.9467487011510244E-2</v>
      </c>
    </row>
    <row r="124" spans="1:13" x14ac:dyDescent="0.3">
      <c r="A124" s="22">
        <v>120</v>
      </c>
      <c r="B124" s="7" t="s">
        <v>145</v>
      </c>
      <c r="C124" s="8">
        <f>VLOOKUP($B124,NBAData[#All],4,FALSE)</f>
        <v>10</v>
      </c>
      <c r="D124" s="8">
        <f>VLOOKUP($B124,NBAData[#All],17,FALSE)</f>
        <v>1.1000000000000001</v>
      </c>
      <c r="E124" s="8">
        <f>VLOOKUP($B124,NBAData[#All],18,FALSE)</f>
        <v>1.1000000000000001</v>
      </c>
      <c r="F124" s="8">
        <f>VLOOKUP($B124,NBAData[#All],19,FALSE)</f>
        <v>0.9</v>
      </c>
      <c r="G124" s="8">
        <f>VLOOKUP($B124,NBAData[#All],16,FALSE)</f>
        <v>4.4000000000000004</v>
      </c>
      <c r="H124" s="8">
        <f>(FiveStats[[#This Row],[Points]]-C$2)/C$3</f>
        <v>-0.18881888317616727</v>
      </c>
      <c r="I124" s="8">
        <f>(FiveStats[[#This Row],[Assists]]-D$2)/D$3</f>
        <v>-0.66201942034361272</v>
      </c>
      <c r="J124" s="8">
        <f>(FiveStats[[#This Row],[Steals]]-E$2)/E$3</f>
        <v>0.77003107341073718</v>
      </c>
      <c r="K124" s="8">
        <f>(FiveStats[[#This Row],[Blocks]]-F$2)/F$3</f>
        <v>0.97240119101378497</v>
      </c>
      <c r="L124" s="8">
        <f>(FiveStats[[#This Row],[Rebounds]]-G$2)/G$3</f>
        <v>-3.8193550853970797E-2</v>
      </c>
      <c r="M124" s="8">
        <f>AVERAGE(FiveStats[[#This Row],[t PTS]:[t REB]])</f>
        <v>0.17068008201015428</v>
      </c>
    </row>
    <row r="125" spans="1:13" x14ac:dyDescent="0.3">
      <c r="A125" s="21">
        <v>121</v>
      </c>
      <c r="B125" s="7" t="s">
        <v>158</v>
      </c>
      <c r="C125" s="8">
        <f>VLOOKUP($B125,NBAData[#All],4,FALSE)</f>
        <v>9.4</v>
      </c>
      <c r="D125" s="8">
        <f>VLOOKUP($B125,NBAData[#All],17,FALSE)</f>
        <v>5.2</v>
      </c>
      <c r="E125" s="8">
        <f>VLOOKUP($B125,NBAData[#All],18,FALSE)</f>
        <v>0.8</v>
      </c>
      <c r="F125" s="8">
        <f>VLOOKUP($B125,NBAData[#All],19,FALSE)</f>
        <v>0.4</v>
      </c>
      <c r="G125" s="8">
        <f>VLOOKUP($B125,NBAData[#All],16,FALSE)</f>
        <v>2.9</v>
      </c>
      <c r="H125" s="8">
        <f>(FiveStats[[#This Row],[Points]]-C$2)/C$3</f>
        <v>-0.28766611564379446</v>
      </c>
      <c r="I125" s="8">
        <f>(FiveStats[[#This Row],[Assists]]-D$2)/D$3</f>
        <v>1.4082585924449798</v>
      </c>
      <c r="J125" s="8">
        <f>(FiveStats[[#This Row],[Steals]]-E$2)/E$3</f>
        <v>-3.8073229834888018E-3</v>
      </c>
      <c r="K125" s="8">
        <f>(FiveStats[[#This Row],[Blocks]]-F$2)/F$3</f>
        <v>-0.19984401701439702</v>
      </c>
      <c r="L125" s="8">
        <f>(FiveStats[[#This Row],[Rebounds]]-G$2)/G$3</f>
        <v>-0.63764059417983299</v>
      </c>
      <c r="M125" s="8">
        <f>AVERAGE(FiveStats[[#This Row],[t PTS]:[t REB]])</f>
        <v>5.5860108524693294E-2</v>
      </c>
    </row>
    <row r="126" spans="1:13" x14ac:dyDescent="0.3">
      <c r="A126" s="22">
        <v>122</v>
      </c>
      <c r="B126" s="7" t="s">
        <v>127</v>
      </c>
      <c r="C126" s="8">
        <f>VLOOKUP($B126,NBAData[#All],4,FALSE)</f>
        <v>10.8</v>
      </c>
      <c r="D126" s="8">
        <f>VLOOKUP($B126,NBAData[#All],17,FALSE)</f>
        <v>2.2999999999999998</v>
      </c>
      <c r="E126" s="8">
        <f>VLOOKUP($B126,NBAData[#All],18,FALSE)</f>
        <v>1.1000000000000001</v>
      </c>
      <c r="F126" s="8">
        <f>VLOOKUP($B126,NBAData[#All],19,FALSE)</f>
        <v>0.3</v>
      </c>
      <c r="G126" s="8">
        <f>VLOOKUP($B126,NBAData[#All],16,FALSE)</f>
        <v>3.4</v>
      </c>
      <c r="H126" s="8">
        <f>(FiveStats[[#This Row],[Points]]-C$2)/C$3</f>
        <v>-5.702257321933079E-2</v>
      </c>
      <c r="I126" s="8">
        <f>(FiveStats[[#This Row],[Assists]]-D$2)/D$3</f>
        <v>-5.6084392210366277E-2</v>
      </c>
      <c r="J126" s="8">
        <f>(FiveStats[[#This Row],[Steals]]-E$2)/E$3</f>
        <v>0.77003107341073718</v>
      </c>
      <c r="K126" s="8">
        <f>(FiveStats[[#This Row],[Blocks]]-F$2)/F$3</f>
        <v>-0.43429305862003348</v>
      </c>
      <c r="L126" s="8">
        <f>(FiveStats[[#This Row],[Rebounds]]-G$2)/G$3</f>
        <v>-0.4378249130712123</v>
      </c>
      <c r="M126" s="8">
        <f>AVERAGE(FiveStats[[#This Row],[t PTS]:[t REB]])</f>
        <v>-4.3038772742041119E-2</v>
      </c>
    </row>
    <row r="127" spans="1:13" x14ac:dyDescent="0.3">
      <c r="A127" s="21">
        <v>123</v>
      </c>
      <c r="B127" s="7" t="s">
        <v>126</v>
      </c>
      <c r="C127" s="8">
        <f>VLOOKUP($B127,NBAData[#All],4,FALSE)</f>
        <v>10.8</v>
      </c>
      <c r="D127" s="8">
        <f>VLOOKUP($B127,NBAData[#All],17,FALSE)</f>
        <v>0.9</v>
      </c>
      <c r="E127" s="8">
        <f>VLOOKUP($B127,NBAData[#All],18,FALSE)</f>
        <v>0.5</v>
      </c>
      <c r="F127" s="8">
        <f>VLOOKUP($B127,NBAData[#All],19,FALSE)</f>
        <v>0.8</v>
      </c>
      <c r="G127" s="8">
        <f>VLOOKUP($B127,NBAData[#All],16,FALSE)</f>
        <v>6.2</v>
      </c>
      <c r="H127" s="8">
        <f>(FiveStats[[#This Row],[Points]]-C$2)/C$3</f>
        <v>-5.702257321933079E-2</v>
      </c>
      <c r="I127" s="8">
        <f>(FiveStats[[#This Row],[Assists]]-D$2)/D$3</f>
        <v>-0.76300859169915392</v>
      </c>
      <c r="J127" s="8">
        <f>(FiveStats[[#This Row],[Steals]]-E$2)/E$3</f>
        <v>-0.77764571937771476</v>
      </c>
      <c r="K127" s="8">
        <f>(FiveStats[[#This Row],[Blocks]]-F$2)/F$3</f>
        <v>0.73795214940814857</v>
      </c>
      <c r="L127" s="8">
        <f>(FiveStats[[#This Row],[Rebounds]]-G$2)/G$3</f>
        <v>0.68114290113706355</v>
      </c>
      <c r="M127" s="8">
        <f>AVERAGE(FiveStats[[#This Row],[t PTS]:[t REB]])</f>
        <v>-3.5716366750197473E-2</v>
      </c>
    </row>
    <row r="128" spans="1:13" x14ac:dyDescent="0.3">
      <c r="A128" s="22">
        <v>124</v>
      </c>
      <c r="B128" s="7" t="s">
        <v>209</v>
      </c>
      <c r="C128" s="8">
        <f>VLOOKUP($B128,NBAData[#All],4,FALSE)</f>
        <v>7.1</v>
      </c>
      <c r="D128" s="8">
        <f>VLOOKUP($B128,NBAData[#All],17,FALSE)</f>
        <v>2.6</v>
      </c>
      <c r="E128" s="8">
        <f>VLOOKUP($B128,NBAData[#All],18,FALSE)</f>
        <v>0.7</v>
      </c>
      <c r="F128" s="8">
        <f>VLOOKUP($B128,NBAData[#All],19,FALSE)</f>
        <v>0.3</v>
      </c>
      <c r="G128" s="8">
        <f>VLOOKUP($B128,NBAData[#All],16,FALSE)</f>
        <v>5.2</v>
      </c>
      <c r="H128" s="8">
        <f>(FiveStats[[#This Row],[Points]]-C$2)/C$3</f>
        <v>-0.66658050676969904</v>
      </c>
      <c r="I128" s="8">
        <f>(FiveStats[[#This Row],[Assists]]-D$2)/D$3</f>
        <v>9.5399364822945504E-2</v>
      </c>
      <c r="J128" s="8">
        <f>(FiveStats[[#This Row],[Steals]]-E$2)/E$3</f>
        <v>-0.26175345511489767</v>
      </c>
      <c r="K128" s="8">
        <f>(FiveStats[[#This Row],[Blocks]]-F$2)/F$3</f>
        <v>-0.43429305862003348</v>
      </c>
      <c r="L128" s="8">
        <f>(FiveStats[[#This Row],[Rebounds]]-G$2)/G$3</f>
        <v>0.28151153891982222</v>
      </c>
      <c r="M128" s="8">
        <f>AVERAGE(FiveStats[[#This Row],[t PTS]:[t REB]])</f>
        <v>-0.1971432233523725</v>
      </c>
    </row>
    <row r="129" spans="1:13" x14ac:dyDescent="0.3">
      <c r="A129" s="21">
        <v>125</v>
      </c>
      <c r="B129" s="7" t="s">
        <v>106</v>
      </c>
      <c r="C129" s="8">
        <f>VLOOKUP($B129,NBAData[#All],4,FALSE)</f>
        <v>12.8</v>
      </c>
      <c r="D129" s="8">
        <f>VLOOKUP($B129,NBAData[#All],17,FALSE)</f>
        <v>2.7</v>
      </c>
      <c r="E129" s="8">
        <f>VLOOKUP($B129,NBAData[#All],18,FALSE)</f>
        <v>1.1000000000000001</v>
      </c>
      <c r="F129" s="8">
        <f>VLOOKUP($B129,NBAData[#All],19,FALSE)</f>
        <v>0.1</v>
      </c>
      <c r="G129" s="8">
        <f>VLOOKUP($B129,NBAData[#All],16,FALSE)</f>
        <v>2.6</v>
      </c>
      <c r="H129" s="8">
        <f>(FiveStats[[#This Row],[Points]]-C$2)/C$3</f>
        <v>0.27246820167276009</v>
      </c>
      <c r="I129" s="8">
        <f>(FiveStats[[#This Row],[Assists]]-D$2)/D$3</f>
        <v>0.1458939505007161</v>
      </c>
      <c r="J129" s="8">
        <f>(FiveStats[[#This Row],[Steals]]-E$2)/E$3</f>
        <v>0.77003107341073718</v>
      </c>
      <c r="K129" s="8">
        <f>(FiveStats[[#This Row],[Blocks]]-F$2)/F$3</f>
        <v>-0.90319114183130622</v>
      </c>
      <c r="L129" s="8">
        <f>(FiveStats[[#This Row],[Rebounds]]-G$2)/G$3</f>
        <v>-0.75753000284500538</v>
      </c>
      <c r="M129" s="8">
        <f>AVERAGE(FiveStats[[#This Row],[t PTS]:[t REB]])</f>
        <v>-9.4465583818419657E-2</v>
      </c>
    </row>
    <row r="130" spans="1:13" x14ac:dyDescent="0.3">
      <c r="A130" s="22">
        <v>126</v>
      </c>
      <c r="B130" s="7" t="s">
        <v>206</v>
      </c>
      <c r="C130" s="8">
        <f>VLOOKUP($B130,NBAData[#All],4,FALSE)</f>
        <v>7.1</v>
      </c>
      <c r="D130" s="8">
        <f>VLOOKUP($B130,NBAData[#All],17,FALSE)</f>
        <v>5.2</v>
      </c>
      <c r="E130" s="8">
        <f>VLOOKUP($B130,NBAData[#All],18,FALSE)</f>
        <v>0.9</v>
      </c>
      <c r="F130" s="8">
        <f>VLOOKUP($B130,NBAData[#All],19,FALSE)</f>
        <v>0.1</v>
      </c>
      <c r="G130" s="8">
        <f>VLOOKUP($B130,NBAData[#All],16,FALSE)</f>
        <v>2.7</v>
      </c>
      <c r="H130" s="8">
        <f>(FiveStats[[#This Row],[Points]]-C$2)/C$3</f>
        <v>-0.66658050676969904</v>
      </c>
      <c r="I130" s="8">
        <f>(FiveStats[[#This Row],[Assists]]-D$2)/D$3</f>
        <v>1.4082585924449798</v>
      </c>
      <c r="J130" s="8">
        <f>(FiveStats[[#This Row],[Steals]]-E$2)/E$3</f>
        <v>0.25413880914791975</v>
      </c>
      <c r="K130" s="8">
        <f>(FiveStats[[#This Row],[Blocks]]-F$2)/F$3</f>
        <v>-0.90319114183130622</v>
      </c>
      <c r="L130" s="8">
        <f>(FiveStats[[#This Row],[Rebounds]]-G$2)/G$3</f>
        <v>-0.71756686662328117</v>
      </c>
      <c r="M130" s="8">
        <f>AVERAGE(FiveStats[[#This Row],[t PTS]:[t REB]])</f>
        <v>-0.12498822272627738</v>
      </c>
    </row>
    <row r="131" spans="1:13" x14ac:dyDescent="0.3">
      <c r="A131" s="21">
        <v>127</v>
      </c>
      <c r="B131" s="7" t="s">
        <v>171</v>
      </c>
      <c r="C131" s="8">
        <f>VLOOKUP($B131,NBAData[#All],4,FALSE)</f>
        <v>9</v>
      </c>
      <c r="D131" s="8">
        <f>VLOOKUP($B131,NBAData[#All],17,FALSE)</f>
        <v>3.2</v>
      </c>
      <c r="E131" s="8">
        <f>VLOOKUP($B131,NBAData[#All],18,FALSE)</f>
        <v>0.8</v>
      </c>
      <c r="F131" s="8">
        <f>VLOOKUP($B131,NBAData[#All],19,FALSE)</f>
        <v>0.4</v>
      </c>
      <c r="G131" s="8">
        <f>VLOOKUP($B131,NBAData[#All],16,FALSE)</f>
        <v>3.8</v>
      </c>
      <c r="H131" s="8">
        <f>(FiveStats[[#This Row],[Points]]-C$2)/C$3</f>
        <v>-0.35356427062221268</v>
      </c>
      <c r="I131" s="8">
        <f>(FiveStats[[#This Row],[Assists]]-D$2)/D$3</f>
        <v>0.39836687888956884</v>
      </c>
      <c r="J131" s="8">
        <f>(FiveStats[[#This Row],[Steals]]-E$2)/E$3</f>
        <v>-3.8073229834888018E-3</v>
      </c>
      <c r="K131" s="8">
        <f>(FiveStats[[#This Row],[Blocks]]-F$2)/F$3</f>
        <v>-0.19984401701439702</v>
      </c>
      <c r="L131" s="8">
        <f>(FiveStats[[#This Row],[Rebounds]]-G$2)/G$3</f>
        <v>-0.27797236818431581</v>
      </c>
      <c r="M131" s="8">
        <f>AVERAGE(FiveStats[[#This Row],[t PTS]:[t REB]])</f>
        <v>-8.7364219982969088E-2</v>
      </c>
    </row>
    <row r="132" spans="1:13" x14ac:dyDescent="0.3">
      <c r="A132" s="22">
        <v>128</v>
      </c>
      <c r="B132" s="7" t="s">
        <v>194</v>
      </c>
      <c r="C132" s="8">
        <f>VLOOKUP($B132,NBAData[#All],4,FALSE)</f>
        <v>7.8</v>
      </c>
      <c r="D132" s="8">
        <f>VLOOKUP($B132,NBAData[#All],17,FALSE)</f>
        <v>2.6</v>
      </c>
      <c r="E132" s="8">
        <f>VLOOKUP($B132,NBAData[#All],18,FALSE)</f>
        <v>1.3</v>
      </c>
      <c r="F132" s="8">
        <f>VLOOKUP($B132,NBAData[#All],19,FALSE)</f>
        <v>0.4</v>
      </c>
      <c r="G132" s="8">
        <f>VLOOKUP($B132,NBAData[#All],16,FALSE)</f>
        <v>2.8</v>
      </c>
      <c r="H132" s="8">
        <f>(FiveStats[[#This Row],[Points]]-C$2)/C$3</f>
        <v>-0.55125873555746718</v>
      </c>
      <c r="I132" s="8">
        <f>(FiveStats[[#This Row],[Assists]]-D$2)/D$3</f>
        <v>9.5399364822945504E-2</v>
      </c>
      <c r="J132" s="8">
        <f>(FiveStats[[#This Row],[Steals]]-E$2)/E$3</f>
        <v>1.2859233376735544</v>
      </c>
      <c r="K132" s="8">
        <f>(FiveStats[[#This Row],[Blocks]]-F$2)/F$3</f>
        <v>-0.19984401701439702</v>
      </c>
      <c r="L132" s="8">
        <f>(FiveStats[[#This Row],[Rebounds]]-G$2)/G$3</f>
        <v>-0.67760373040155719</v>
      </c>
      <c r="M132" s="8">
        <f>AVERAGE(FiveStats[[#This Row],[t PTS]:[t REB]])</f>
        <v>-9.4767560953842971E-3</v>
      </c>
    </row>
    <row r="133" spans="1:13" x14ac:dyDescent="0.3">
      <c r="A133" s="21">
        <v>129</v>
      </c>
      <c r="B133" s="7" t="s">
        <v>212</v>
      </c>
      <c r="C133" s="8">
        <f>VLOOKUP($B133,NBAData[#All],4,FALSE)</f>
        <v>7.1</v>
      </c>
      <c r="D133" s="8">
        <f>VLOOKUP($B133,NBAData[#All],17,FALSE)</f>
        <v>2.7</v>
      </c>
      <c r="E133" s="8">
        <f>VLOOKUP($B133,NBAData[#All],18,FALSE)</f>
        <v>1.2</v>
      </c>
      <c r="F133" s="8">
        <f>VLOOKUP($B133,NBAData[#All],19,FALSE)</f>
        <v>0.1</v>
      </c>
      <c r="G133" s="8">
        <f>VLOOKUP($B133,NBAData[#All],16,FALSE)</f>
        <v>3.2</v>
      </c>
      <c r="H133" s="8">
        <f>(FiveStats[[#This Row],[Points]]-C$2)/C$3</f>
        <v>-0.66658050676969904</v>
      </c>
      <c r="I133" s="8">
        <f>(FiveStats[[#This Row],[Assists]]-D$2)/D$3</f>
        <v>0.1458939505007161</v>
      </c>
      <c r="J133" s="8">
        <f>(FiveStats[[#This Row],[Steals]]-E$2)/E$3</f>
        <v>1.0279772055421454</v>
      </c>
      <c r="K133" s="8">
        <f>(FiveStats[[#This Row],[Blocks]]-F$2)/F$3</f>
        <v>-0.90319114183130622</v>
      </c>
      <c r="L133" s="8">
        <f>(FiveStats[[#This Row],[Rebounds]]-G$2)/G$3</f>
        <v>-0.51775118551466048</v>
      </c>
      <c r="M133" s="8">
        <f>AVERAGE(FiveStats[[#This Row],[t PTS]:[t REB]])</f>
        <v>-0.18273033561456084</v>
      </c>
    </row>
    <row r="134" spans="1:13" x14ac:dyDescent="0.3">
      <c r="A134" s="22">
        <v>130</v>
      </c>
      <c r="B134" s="7" t="s">
        <v>189</v>
      </c>
      <c r="C134" s="8">
        <f>VLOOKUP($B134,NBAData[#All],4,FALSE)</f>
        <v>8</v>
      </c>
      <c r="D134" s="8">
        <f>VLOOKUP($B134,NBAData[#All],17,FALSE)</f>
        <v>0.6</v>
      </c>
      <c r="E134" s="8">
        <f>VLOOKUP($B134,NBAData[#All],18,FALSE)</f>
        <v>0.5</v>
      </c>
      <c r="F134" s="8">
        <f>VLOOKUP($B134,NBAData[#All],19,FALSE)</f>
        <v>1.3</v>
      </c>
      <c r="G134" s="8">
        <f>VLOOKUP($B134,NBAData[#All],16,FALSE)</f>
        <v>6.6</v>
      </c>
      <c r="H134" s="8">
        <f>(FiveStats[[#This Row],[Points]]-C$2)/C$3</f>
        <v>-0.51830965806825813</v>
      </c>
      <c r="I134" s="8">
        <f>(FiveStats[[#This Row],[Assists]]-D$2)/D$3</f>
        <v>-0.91449234873246543</v>
      </c>
      <c r="J134" s="8">
        <f>(FiveStats[[#This Row],[Steals]]-E$2)/E$3</f>
        <v>-0.77764571937771476</v>
      </c>
      <c r="K134" s="8">
        <f>(FiveStats[[#This Row],[Blocks]]-F$2)/F$3</f>
        <v>1.9101973574363307</v>
      </c>
      <c r="L134" s="8">
        <f>(FiveStats[[#This Row],[Rebounds]]-G$2)/G$3</f>
        <v>0.84099544602395992</v>
      </c>
      <c r="M134" s="8">
        <f>AVERAGE(FiveStats[[#This Row],[t PTS]:[t REB]])</f>
        <v>0.10814901545637041</v>
      </c>
    </row>
    <row r="135" spans="1:13" x14ac:dyDescent="0.3">
      <c r="A135" s="21">
        <v>131</v>
      </c>
      <c r="B135" s="7" t="s">
        <v>118</v>
      </c>
      <c r="C135" s="8">
        <f>VLOOKUP($B135,NBAData[#All],4,FALSE)</f>
        <v>11.7</v>
      </c>
      <c r="D135" s="8">
        <f>VLOOKUP($B135,NBAData[#All],17,FALSE)</f>
        <v>2.2000000000000002</v>
      </c>
      <c r="E135" s="8">
        <f>VLOOKUP($B135,NBAData[#All],18,FALSE)</f>
        <v>0.6</v>
      </c>
      <c r="F135" s="8">
        <f>VLOOKUP($B135,NBAData[#All],19,FALSE)</f>
        <v>0.5</v>
      </c>
      <c r="G135" s="8">
        <f>VLOOKUP($B135,NBAData[#All],16,FALSE)</f>
        <v>4.5</v>
      </c>
      <c r="H135" s="8">
        <f>(FiveStats[[#This Row],[Points]]-C$2)/C$3</f>
        <v>9.124827548210987E-2</v>
      </c>
      <c r="I135" s="8">
        <f>(FiveStats[[#This Row],[Assists]]-D$2)/D$3</f>
        <v>-0.10657897788813664</v>
      </c>
      <c r="J135" s="8">
        <f>(FiveStats[[#This Row],[Steals]]-E$2)/E$3</f>
        <v>-0.51969958724630627</v>
      </c>
      <c r="K135" s="8">
        <f>(FiveStats[[#This Row],[Blocks]]-F$2)/F$3</f>
        <v>3.4605024591239326E-2</v>
      </c>
      <c r="L135" s="8">
        <f>(FiveStats[[#This Row],[Rebounds]]-G$2)/G$3</f>
        <v>1.7695853677531955E-3</v>
      </c>
      <c r="M135" s="8">
        <f>AVERAGE(FiveStats[[#This Row],[t PTS]:[t REB]])</f>
        <v>-9.9731135938668086E-2</v>
      </c>
    </row>
    <row r="136" spans="1:13" x14ac:dyDescent="0.3">
      <c r="A136" s="22">
        <v>132</v>
      </c>
      <c r="B136" s="7" t="s">
        <v>179</v>
      </c>
      <c r="C136" s="8">
        <f>VLOOKUP($B136,NBAData[#All],4,FALSE)</f>
        <v>8.5</v>
      </c>
      <c r="D136" s="8">
        <f>VLOOKUP($B136,NBAData[#All],17,FALSE)</f>
        <v>3.2</v>
      </c>
      <c r="E136" s="8">
        <f>VLOOKUP($B136,NBAData[#All],18,FALSE)</f>
        <v>1.1000000000000001</v>
      </c>
      <c r="F136" s="8">
        <f>VLOOKUP($B136,NBAData[#All],19,FALSE)</f>
        <v>0.4</v>
      </c>
      <c r="G136" s="8">
        <f>VLOOKUP($B136,NBAData[#All],16,FALSE)</f>
        <v>2.8</v>
      </c>
      <c r="H136" s="8">
        <f>(FiveStats[[#This Row],[Points]]-C$2)/C$3</f>
        <v>-0.43593696434523538</v>
      </c>
      <c r="I136" s="8">
        <f>(FiveStats[[#This Row],[Assists]]-D$2)/D$3</f>
        <v>0.39836687888956884</v>
      </c>
      <c r="J136" s="8">
        <f>(FiveStats[[#This Row],[Steals]]-E$2)/E$3</f>
        <v>0.77003107341073718</v>
      </c>
      <c r="K136" s="8">
        <f>(FiveStats[[#This Row],[Blocks]]-F$2)/F$3</f>
        <v>-0.19984401701439702</v>
      </c>
      <c r="L136" s="8">
        <f>(FiveStats[[#This Row],[Rebounds]]-G$2)/G$3</f>
        <v>-0.67760373040155719</v>
      </c>
      <c r="M136" s="8">
        <f>AVERAGE(FiveStats[[#This Row],[t PTS]:[t REB]])</f>
        <v>-2.8997351892176716E-2</v>
      </c>
    </row>
    <row r="137" spans="1:13" x14ac:dyDescent="0.3">
      <c r="A137" s="21">
        <v>133</v>
      </c>
      <c r="B137" s="7" t="s">
        <v>101</v>
      </c>
      <c r="C137" s="8">
        <f>VLOOKUP($B137,NBAData[#All],4,FALSE)</f>
        <v>13.1</v>
      </c>
      <c r="D137" s="8">
        <f>VLOOKUP($B137,NBAData[#All],17,FALSE)</f>
        <v>2.2000000000000002</v>
      </c>
      <c r="E137" s="8">
        <f>VLOOKUP($B137,NBAData[#All],18,FALSE)</f>
        <v>0.6</v>
      </c>
      <c r="F137" s="8">
        <f>VLOOKUP($B137,NBAData[#All],19,FALSE)</f>
        <v>0.1</v>
      </c>
      <c r="G137" s="8">
        <f>VLOOKUP($B137,NBAData[#All],16,FALSE)</f>
        <v>4</v>
      </c>
      <c r="H137" s="8">
        <f>(FiveStats[[#This Row],[Points]]-C$2)/C$3</f>
        <v>0.32189181790657351</v>
      </c>
      <c r="I137" s="8">
        <f>(FiveStats[[#This Row],[Assists]]-D$2)/D$3</f>
        <v>-0.10657897788813664</v>
      </c>
      <c r="J137" s="8">
        <f>(FiveStats[[#This Row],[Steals]]-E$2)/E$3</f>
        <v>-0.51969958724630627</v>
      </c>
      <c r="K137" s="8">
        <f>(FiveStats[[#This Row],[Blocks]]-F$2)/F$3</f>
        <v>-0.90319114183130622</v>
      </c>
      <c r="L137" s="8">
        <f>(FiveStats[[#This Row],[Rebounds]]-G$2)/G$3</f>
        <v>-0.19804609574086748</v>
      </c>
      <c r="M137" s="8">
        <f>AVERAGE(FiveStats[[#This Row],[t PTS]:[t REB]])</f>
        <v>-0.28112479696000864</v>
      </c>
    </row>
    <row r="138" spans="1:13" x14ac:dyDescent="0.3">
      <c r="A138" s="22">
        <v>134</v>
      </c>
      <c r="B138" s="7" t="s">
        <v>165</v>
      </c>
      <c r="C138" s="8">
        <f>VLOOKUP($B138,NBAData[#All],4,FALSE)</f>
        <v>9.1999999999999993</v>
      </c>
      <c r="D138" s="8">
        <f>VLOOKUP($B138,NBAData[#All],17,FALSE)</f>
        <v>5.0999999999999996</v>
      </c>
      <c r="E138" s="8">
        <f>VLOOKUP($B138,NBAData[#All],18,FALSE)</f>
        <v>0.7</v>
      </c>
      <c r="F138" s="8">
        <f>VLOOKUP($B138,NBAData[#All],19,FALSE)</f>
        <v>0.1</v>
      </c>
      <c r="G138" s="8">
        <f>VLOOKUP($B138,NBAData[#All],16,FALSE)</f>
        <v>2.6</v>
      </c>
      <c r="H138" s="8">
        <f>(FiveStats[[#This Row],[Points]]-C$2)/C$3</f>
        <v>-0.32061519313300374</v>
      </c>
      <c r="I138" s="8">
        <f>(FiveStats[[#This Row],[Assists]]-D$2)/D$3</f>
        <v>1.357764006767209</v>
      </c>
      <c r="J138" s="8">
        <f>(FiveStats[[#This Row],[Steals]]-E$2)/E$3</f>
        <v>-0.26175345511489767</v>
      </c>
      <c r="K138" s="8">
        <f>(FiveStats[[#This Row],[Blocks]]-F$2)/F$3</f>
        <v>-0.90319114183130622</v>
      </c>
      <c r="L138" s="8">
        <f>(FiveStats[[#This Row],[Rebounds]]-G$2)/G$3</f>
        <v>-0.75753000284500538</v>
      </c>
      <c r="M138" s="8">
        <f>AVERAGE(FiveStats[[#This Row],[t PTS]:[t REB]])</f>
        <v>-0.17706515723140079</v>
      </c>
    </row>
    <row r="139" spans="1:13" x14ac:dyDescent="0.3">
      <c r="A139" s="21">
        <v>135</v>
      </c>
      <c r="B139" s="7" t="s">
        <v>208</v>
      </c>
      <c r="C139" s="8">
        <f>VLOOKUP($B139,NBAData[#All],4,FALSE)</f>
        <v>7.1</v>
      </c>
      <c r="D139" s="8">
        <f>VLOOKUP($B139,NBAData[#All],17,FALSE)</f>
        <v>4.9000000000000004</v>
      </c>
      <c r="E139" s="8">
        <f>VLOOKUP($B139,NBAData[#All],18,FALSE)</f>
        <v>0.9</v>
      </c>
      <c r="F139" s="8">
        <f>VLOOKUP($B139,NBAData[#All],19,FALSE)</f>
        <v>0.1</v>
      </c>
      <c r="G139" s="8">
        <f>VLOOKUP($B139,NBAData[#All],16,FALSE)</f>
        <v>2.4</v>
      </c>
      <c r="H139" s="8">
        <f>(FiveStats[[#This Row],[Points]]-C$2)/C$3</f>
        <v>-0.66658050676969904</v>
      </c>
      <c r="I139" s="8">
        <f>(FiveStats[[#This Row],[Assists]]-D$2)/D$3</f>
        <v>1.2567748354116681</v>
      </c>
      <c r="J139" s="8">
        <f>(FiveStats[[#This Row],[Steals]]-E$2)/E$3</f>
        <v>0.25413880914791975</v>
      </c>
      <c r="K139" s="8">
        <f>(FiveStats[[#This Row],[Blocks]]-F$2)/F$3</f>
        <v>-0.90319114183130622</v>
      </c>
      <c r="L139" s="8">
        <f>(FiveStats[[#This Row],[Rebounds]]-G$2)/G$3</f>
        <v>-0.83745627528845368</v>
      </c>
      <c r="M139" s="8">
        <f>AVERAGE(FiveStats[[#This Row],[t PTS]:[t REB]])</f>
        <v>-0.17926285586597421</v>
      </c>
    </row>
    <row r="140" spans="1:13" x14ac:dyDescent="0.3">
      <c r="A140" s="22">
        <v>136</v>
      </c>
      <c r="B140" s="7" t="s">
        <v>170</v>
      </c>
      <c r="C140" s="8">
        <f>VLOOKUP($B140,NBAData[#All],4,FALSE)</f>
        <v>9</v>
      </c>
      <c r="D140" s="8">
        <f>VLOOKUP($B140,NBAData[#All],17,FALSE)</f>
        <v>2</v>
      </c>
      <c r="E140" s="8">
        <f>VLOOKUP($B140,NBAData[#All],18,FALSE)</f>
        <v>0.6</v>
      </c>
      <c r="F140" s="8">
        <f>VLOOKUP($B140,NBAData[#All],19,FALSE)</f>
        <v>0.4</v>
      </c>
      <c r="G140" s="8">
        <f>VLOOKUP($B140,NBAData[#All],16,FALSE)</f>
        <v>4.8</v>
      </c>
      <c r="H140" s="8">
        <f>(FiveStats[[#This Row],[Points]]-C$2)/C$3</f>
        <v>-0.35356427062221268</v>
      </c>
      <c r="I140" s="8">
        <f>(FiveStats[[#This Row],[Assists]]-D$2)/D$3</f>
        <v>-0.20756814924367784</v>
      </c>
      <c r="J140" s="8">
        <f>(FiveStats[[#This Row],[Steals]]-E$2)/E$3</f>
        <v>-0.51969958724630627</v>
      </c>
      <c r="K140" s="8">
        <f>(FiveStats[[#This Row],[Blocks]]-F$2)/F$3</f>
        <v>-0.19984401701439702</v>
      </c>
      <c r="L140" s="8">
        <f>(FiveStats[[#This Row],[Rebounds]]-G$2)/G$3</f>
        <v>0.12165899403292553</v>
      </c>
      <c r="M140" s="8">
        <f>AVERAGE(FiveStats[[#This Row],[t PTS]:[t REB]])</f>
        <v>-0.23180340601873364</v>
      </c>
    </row>
    <row r="141" spans="1:13" x14ac:dyDescent="0.3">
      <c r="A141" s="21">
        <v>137</v>
      </c>
      <c r="B141" s="7" t="s">
        <v>137</v>
      </c>
      <c r="C141" s="8">
        <f>VLOOKUP($B141,NBAData[#All],4,FALSE)</f>
        <v>10.4</v>
      </c>
      <c r="D141" s="8">
        <f>VLOOKUP($B141,NBAData[#All],17,FALSE)</f>
        <v>1</v>
      </c>
      <c r="E141" s="8">
        <f>VLOOKUP($B141,NBAData[#All],18,FALSE)</f>
        <v>0.2</v>
      </c>
      <c r="F141" s="8">
        <f>VLOOKUP($B141,NBAData[#All],19,FALSE)</f>
        <v>1.4</v>
      </c>
      <c r="G141" s="8">
        <f>VLOOKUP($B141,NBAData[#All],16,FALSE)</f>
        <v>6.4</v>
      </c>
      <c r="H141" s="8">
        <f>(FiveStats[[#This Row],[Points]]-C$2)/C$3</f>
        <v>-0.12292072819774902</v>
      </c>
      <c r="I141" s="8">
        <f>(FiveStats[[#This Row],[Assists]]-D$2)/D$3</f>
        <v>-0.71251400602138326</v>
      </c>
      <c r="J141" s="8">
        <f>(FiveStats[[#This Row],[Steals]]-E$2)/E$3</f>
        <v>-1.5514841157719408</v>
      </c>
      <c r="K141" s="8">
        <f>(FiveStats[[#This Row],[Blocks]]-F$2)/F$3</f>
        <v>2.1446463990419669</v>
      </c>
      <c r="L141" s="8">
        <f>(FiveStats[[#This Row],[Rebounds]]-G$2)/G$3</f>
        <v>0.76106917358051185</v>
      </c>
      <c r="M141" s="8">
        <f>AVERAGE(FiveStats[[#This Row],[t PTS]:[t REB]])</f>
        <v>0.10375934452628111</v>
      </c>
    </row>
    <row r="142" spans="1:13" x14ac:dyDescent="0.3">
      <c r="A142" s="22">
        <v>138</v>
      </c>
      <c r="B142" s="7" t="s">
        <v>174</v>
      </c>
      <c r="C142" s="8">
        <f>VLOOKUP($B142,NBAData[#All],4,FALSE)</f>
        <v>8.9</v>
      </c>
      <c r="D142" s="8">
        <f>VLOOKUP($B142,NBAData[#All],17,FALSE)</f>
        <v>1</v>
      </c>
      <c r="E142" s="8">
        <f>VLOOKUP($B142,NBAData[#All],18,FALSE)</f>
        <v>1.1000000000000001</v>
      </c>
      <c r="F142" s="8">
        <f>VLOOKUP($B142,NBAData[#All],19,FALSE)</f>
        <v>0.4</v>
      </c>
      <c r="G142" s="8">
        <f>VLOOKUP($B142,NBAData[#All],16,FALSE)</f>
        <v>3.8</v>
      </c>
      <c r="H142" s="8">
        <f>(FiveStats[[#This Row],[Points]]-C$2)/C$3</f>
        <v>-0.37003880936681716</v>
      </c>
      <c r="I142" s="8">
        <f>(FiveStats[[#This Row],[Assists]]-D$2)/D$3</f>
        <v>-0.71251400602138326</v>
      </c>
      <c r="J142" s="8">
        <f>(FiveStats[[#This Row],[Steals]]-E$2)/E$3</f>
        <v>0.77003107341073718</v>
      </c>
      <c r="K142" s="8">
        <f>(FiveStats[[#This Row],[Blocks]]-F$2)/F$3</f>
        <v>-0.19984401701439702</v>
      </c>
      <c r="L142" s="8">
        <f>(FiveStats[[#This Row],[Rebounds]]-G$2)/G$3</f>
        <v>-0.27797236818431581</v>
      </c>
      <c r="M142" s="8">
        <f>AVERAGE(FiveStats[[#This Row],[t PTS]:[t REB]])</f>
        <v>-0.15806762543523523</v>
      </c>
    </row>
    <row r="143" spans="1:13" x14ac:dyDescent="0.3">
      <c r="A143" s="21">
        <v>139</v>
      </c>
      <c r="B143" s="7" t="s">
        <v>249</v>
      </c>
      <c r="C143" s="8">
        <f>VLOOKUP($B143,NBAData[#All],4,FALSE)</f>
        <v>6</v>
      </c>
      <c r="D143" s="8">
        <f>VLOOKUP($B143,NBAData[#All],17,FALSE)</f>
        <v>0.9</v>
      </c>
      <c r="E143" s="8">
        <f>VLOOKUP($B143,NBAData[#All],18,FALSE)</f>
        <v>0.3</v>
      </c>
      <c r="F143" s="8">
        <f>VLOOKUP($B143,NBAData[#All],19,FALSE)</f>
        <v>1.1000000000000001</v>
      </c>
      <c r="G143" s="8">
        <f>VLOOKUP($B143,NBAData[#All],16,FALSE)</f>
        <v>7</v>
      </c>
      <c r="H143" s="8">
        <f>(FiveStats[[#This Row],[Points]]-C$2)/C$3</f>
        <v>-0.84780043296034902</v>
      </c>
      <c r="I143" s="8">
        <f>(FiveStats[[#This Row],[Assists]]-D$2)/D$3</f>
        <v>-0.76300859169915392</v>
      </c>
      <c r="J143" s="8">
        <f>(FiveStats[[#This Row],[Steals]]-E$2)/E$3</f>
        <v>-1.2935379836405319</v>
      </c>
      <c r="K143" s="8">
        <f>(FiveStats[[#This Row],[Blocks]]-F$2)/F$3</f>
        <v>1.4412992742250581</v>
      </c>
      <c r="L143" s="8">
        <f>(FiveStats[[#This Row],[Rebounds]]-G$2)/G$3</f>
        <v>1.0008479909108565</v>
      </c>
      <c r="M143" s="8">
        <f>AVERAGE(FiveStats[[#This Row],[t PTS]:[t REB]])</f>
        <v>-9.2439948632824051E-2</v>
      </c>
    </row>
    <row r="144" spans="1:13" x14ac:dyDescent="0.3">
      <c r="A144" s="22">
        <v>140</v>
      </c>
      <c r="B144" s="7" t="s">
        <v>139</v>
      </c>
      <c r="C144" s="8">
        <f>VLOOKUP($B144,NBAData[#All],4,FALSE)</f>
        <v>10.199999999999999</v>
      </c>
      <c r="D144" s="8">
        <f>VLOOKUP($B144,NBAData[#All],17,FALSE)</f>
        <v>1.5</v>
      </c>
      <c r="E144" s="8">
        <f>VLOOKUP($B144,NBAData[#All],18,FALSE)</f>
        <v>0.4</v>
      </c>
      <c r="F144" s="8">
        <f>VLOOKUP($B144,NBAData[#All],19,FALSE)</f>
        <v>0.3</v>
      </c>
      <c r="G144" s="8">
        <f>VLOOKUP($B144,NBAData[#All],16,FALSE)</f>
        <v>5.4</v>
      </c>
      <c r="H144" s="8">
        <f>(FiveStats[[#This Row],[Points]]-C$2)/C$3</f>
        <v>-0.1558698056869583</v>
      </c>
      <c r="I144" s="8">
        <f>(FiveStats[[#This Row],[Assists]]-D$2)/D$3</f>
        <v>-0.46004107763253055</v>
      </c>
      <c r="J144" s="8">
        <f>(FiveStats[[#This Row],[Steals]]-E$2)/E$3</f>
        <v>-1.0355918515091234</v>
      </c>
      <c r="K144" s="8">
        <f>(FiveStats[[#This Row],[Blocks]]-F$2)/F$3</f>
        <v>-0.43429305862003348</v>
      </c>
      <c r="L144" s="8">
        <f>(FiveStats[[#This Row],[Rebounds]]-G$2)/G$3</f>
        <v>0.36143781136327058</v>
      </c>
      <c r="M144" s="8">
        <f>AVERAGE(FiveStats[[#This Row],[t PTS]:[t REB]])</f>
        <v>-0.34487159641707499</v>
      </c>
    </row>
    <row r="145" spans="1:13" x14ac:dyDescent="0.3">
      <c r="A145" s="21">
        <v>141</v>
      </c>
      <c r="B145" s="7" t="s">
        <v>125</v>
      </c>
      <c r="C145" s="8">
        <f>VLOOKUP($B145,NBAData[#All],4,FALSE)</f>
        <v>11</v>
      </c>
      <c r="D145" s="8">
        <f>VLOOKUP($B145,NBAData[#All],17,FALSE)</f>
        <v>5.6</v>
      </c>
      <c r="E145" s="8">
        <f>VLOOKUP($B145,NBAData[#All],18,FALSE)</f>
        <v>0.5</v>
      </c>
      <c r="F145" s="8">
        <f>VLOOKUP($B145,NBAData[#All],19,FALSE)</f>
        <v>0.1</v>
      </c>
      <c r="G145" s="8">
        <f>VLOOKUP($B145,NBAData[#All],16,FALSE)</f>
        <v>2.2999999999999998</v>
      </c>
      <c r="H145" s="8">
        <f>(FiveStats[[#This Row],[Points]]-C$2)/C$3</f>
        <v>-2.4073495730121821E-2</v>
      </c>
      <c r="I145" s="8">
        <f>(FiveStats[[#This Row],[Assists]]-D$2)/D$3</f>
        <v>1.6102369351560617</v>
      </c>
      <c r="J145" s="8">
        <f>(FiveStats[[#This Row],[Steals]]-E$2)/E$3</f>
        <v>-0.77764571937771476</v>
      </c>
      <c r="K145" s="8">
        <f>(FiveStats[[#This Row],[Blocks]]-F$2)/F$3</f>
        <v>-0.90319114183130622</v>
      </c>
      <c r="L145" s="8">
        <f>(FiveStats[[#This Row],[Rebounds]]-G$2)/G$3</f>
        <v>-0.87741941151017788</v>
      </c>
      <c r="M145" s="8">
        <f>AVERAGE(FiveStats[[#This Row],[t PTS]:[t REB]])</f>
        <v>-0.19441856665865181</v>
      </c>
    </row>
    <row r="146" spans="1:13" x14ac:dyDescent="0.3">
      <c r="A146" s="22">
        <v>142</v>
      </c>
      <c r="B146" s="7" t="s">
        <v>67</v>
      </c>
      <c r="C146" s="8">
        <f>VLOOKUP($B146,NBAData[#All],4,FALSE)</f>
        <v>16.2</v>
      </c>
      <c r="D146" s="8">
        <f>VLOOKUP($B146,NBAData[#All],17,FALSE)</f>
        <v>2.5</v>
      </c>
      <c r="E146" s="8">
        <f>VLOOKUP($B146,NBAData[#All],18,FALSE)</f>
        <v>0.6</v>
      </c>
      <c r="F146" s="8">
        <f>VLOOKUP($B146,NBAData[#All],19,FALSE)</f>
        <v>0.6</v>
      </c>
      <c r="G146" s="8">
        <f>VLOOKUP($B146,NBAData[#All],16,FALSE)</f>
        <v>2.7</v>
      </c>
      <c r="H146" s="8">
        <f>(FiveStats[[#This Row],[Points]]-C$2)/C$3</f>
        <v>0.83260251898931437</v>
      </c>
      <c r="I146" s="8">
        <f>(FiveStats[[#This Row],[Assists]]-D$2)/D$3</f>
        <v>4.4904779145174906E-2</v>
      </c>
      <c r="J146" s="8">
        <f>(FiveStats[[#This Row],[Steals]]-E$2)/E$3</f>
        <v>-0.51969958724630627</v>
      </c>
      <c r="K146" s="8">
        <f>(FiveStats[[#This Row],[Blocks]]-F$2)/F$3</f>
        <v>0.26905406619687566</v>
      </c>
      <c r="L146" s="8">
        <f>(FiveStats[[#This Row],[Rebounds]]-G$2)/G$3</f>
        <v>-0.71756686662328117</v>
      </c>
      <c r="M146" s="8">
        <f>AVERAGE(FiveStats[[#This Row],[t PTS]:[t REB]])</f>
        <v>-1.8141017907644507E-2</v>
      </c>
    </row>
    <row r="147" spans="1:13" x14ac:dyDescent="0.3">
      <c r="A147" s="21">
        <v>143</v>
      </c>
      <c r="B147" s="7" t="s">
        <v>265</v>
      </c>
      <c r="C147" s="8">
        <f>VLOOKUP($B147,NBAData[#All],4,FALSE)</f>
        <v>5.0999999999999996</v>
      </c>
      <c r="D147" s="8">
        <f>VLOOKUP($B147,NBAData[#All],17,FALSE)</f>
        <v>0.6</v>
      </c>
      <c r="E147" s="8">
        <f>VLOOKUP($B147,NBAData[#All],18,FALSE)</f>
        <v>0.5</v>
      </c>
      <c r="F147" s="8">
        <f>VLOOKUP($B147,NBAData[#All],19,FALSE)</f>
        <v>0.8</v>
      </c>
      <c r="G147" s="8">
        <f>VLOOKUP($B147,NBAData[#All],16,FALSE)</f>
        <v>6.5</v>
      </c>
      <c r="H147" s="8">
        <f>(FiveStats[[#This Row],[Points]]-C$2)/C$3</f>
        <v>-0.99607128166178993</v>
      </c>
      <c r="I147" s="8">
        <f>(FiveStats[[#This Row],[Assists]]-D$2)/D$3</f>
        <v>-0.91449234873246543</v>
      </c>
      <c r="J147" s="8">
        <f>(FiveStats[[#This Row],[Steals]]-E$2)/E$3</f>
        <v>-0.77764571937771476</v>
      </c>
      <c r="K147" s="8">
        <f>(FiveStats[[#This Row],[Blocks]]-F$2)/F$3</f>
        <v>0.73795214940814857</v>
      </c>
      <c r="L147" s="8">
        <f>(FiveStats[[#This Row],[Rebounds]]-G$2)/G$3</f>
        <v>0.80103230980223594</v>
      </c>
      <c r="M147" s="8">
        <f>AVERAGE(FiveStats[[#This Row],[t PTS]:[t REB]])</f>
        <v>-0.22984497811231713</v>
      </c>
    </row>
    <row r="148" spans="1:13" x14ac:dyDescent="0.3">
      <c r="A148" s="22">
        <v>144</v>
      </c>
      <c r="B148" s="7" t="s">
        <v>80</v>
      </c>
      <c r="C148" s="8">
        <f>VLOOKUP($B148,NBAData[#All],4,FALSE)</f>
        <v>14.5</v>
      </c>
      <c r="D148" s="8">
        <f>VLOOKUP($B148,NBAData[#All],17,FALSE)</f>
        <v>2.2999999999999998</v>
      </c>
      <c r="E148" s="8">
        <f>VLOOKUP($B148,NBAData[#All],18,FALSE)</f>
        <v>0.7</v>
      </c>
      <c r="F148" s="8">
        <f>VLOOKUP($B148,NBAData[#All],19,FALSE)</f>
        <v>0.2</v>
      </c>
      <c r="G148" s="8">
        <f>VLOOKUP($B148,NBAData[#All],16,FALSE)</f>
        <v>2.8</v>
      </c>
      <c r="H148" s="8">
        <f>(FiveStats[[#This Row],[Points]]-C$2)/C$3</f>
        <v>0.55253536033103723</v>
      </c>
      <c r="I148" s="8">
        <f>(FiveStats[[#This Row],[Assists]]-D$2)/D$3</f>
        <v>-5.6084392210366277E-2</v>
      </c>
      <c r="J148" s="8">
        <f>(FiveStats[[#This Row],[Steals]]-E$2)/E$3</f>
        <v>-0.26175345511489767</v>
      </c>
      <c r="K148" s="8">
        <f>(FiveStats[[#This Row],[Blocks]]-F$2)/F$3</f>
        <v>-0.66874210022566982</v>
      </c>
      <c r="L148" s="8">
        <f>(FiveStats[[#This Row],[Rebounds]]-G$2)/G$3</f>
        <v>-0.67760373040155719</v>
      </c>
      <c r="M148" s="8">
        <f>AVERAGE(FiveStats[[#This Row],[t PTS]:[t REB]])</f>
        <v>-0.22232966352429076</v>
      </c>
    </row>
    <row r="149" spans="1:13" x14ac:dyDescent="0.3">
      <c r="A149" s="21">
        <v>145</v>
      </c>
      <c r="B149" s="7" t="s">
        <v>159</v>
      </c>
      <c r="C149" s="8">
        <f>VLOOKUP($B149,NBAData[#All],4,FALSE)</f>
        <v>9.3000000000000007</v>
      </c>
      <c r="D149" s="8">
        <f>VLOOKUP($B149,NBAData[#All],17,FALSE)</f>
        <v>3.3</v>
      </c>
      <c r="E149" s="8">
        <f>VLOOKUP($B149,NBAData[#All],18,FALSE)</f>
        <v>0.8</v>
      </c>
      <c r="F149" s="8">
        <f>VLOOKUP($B149,NBAData[#All],19,FALSE)</f>
        <v>0.2</v>
      </c>
      <c r="G149" s="8">
        <f>VLOOKUP($B149,NBAData[#All],16,FALSE)</f>
        <v>2.9</v>
      </c>
      <c r="H149" s="8">
        <f>(FiveStats[[#This Row],[Points]]-C$2)/C$3</f>
        <v>-0.30414065438839893</v>
      </c>
      <c r="I149" s="8">
        <f>(FiveStats[[#This Row],[Assists]]-D$2)/D$3</f>
        <v>0.44886146456733922</v>
      </c>
      <c r="J149" s="8">
        <f>(FiveStats[[#This Row],[Steals]]-E$2)/E$3</f>
        <v>-3.8073229834888018E-3</v>
      </c>
      <c r="K149" s="8">
        <f>(FiveStats[[#This Row],[Blocks]]-F$2)/F$3</f>
        <v>-0.66874210022566982</v>
      </c>
      <c r="L149" s="8">
        <f>(FiveStats[[#This Row],[Rebounds]]-G$2)/G$3</f>
        <v>-0.63764059417983299</v>
      </c>
      <c r="M149" s="8">
        <f>AVERAGE(FiveStats[[#This Row],[t PTS]:[t REB]])</f>
        <v>-0.23309384144201023</v>
      </c>
    </row>
    <row r="150" spans="1:13" x14ac:dyDescent="0.3">
      <c r="A150" s="22">
        <v>146</v>
      </c>
      <c r="B150" s="7" t="s">
        <v>236</v>
      </c>
      <c r="C150" s="8">
        <f>VLOOKUP($B150,NBAData[#All],4,FALSE)</f>
        <v>6.3</v>
      </c>
      <c r="D150" s="8">
        <f>VLOOKUP($B150,NBAData[#All],17,FALSE)</f>
        <v>1.5</v>
      </c>
      <c r="E150" s="8">
        <f>VLOOKUP($B150,NBAData[#All],18,FALSE)</f>
        <v>0.5</v>
      </c>
      <c r="F150" s="8">
        <f>VLOOKUP($B150,NBAData[#All],19,FALSE)</f>
        <v>1.3</v>
      </c>
      <c r="G150" s="8">
        <f>VLOOKUP($B150,NBAData[#All],16,FALSE)</f>
        <v>5.6</v>
      </c>
      <c r="H150" s="8">
        <f>(FiveStats[[#This Row],[Points]]-C$2)/C$3</f>
        <v>-0.79837681672653538</v>
      </c>
      <c r="I150" s="8">
        <f>(FiveStats[[#This Row],[Assists]]-D$2)/D$3</f>
        <v>-0.46004107763253055</v>
      </c>
      <c r="J150" s="8">
        <f>(FiveStats[[#This Row],[Steals]]-E$2)/E$3</f>
        <v>-0.77764571937771476</v>
      </c>
      <c r="K150" s="8">
        <f>(FiveStats[[#This Row],[Blocks]]-F$2)/F$3</f>
        <v>1.9101973574363307</v>
      </c>
      <c r="L150" s="8">
        <f>(FiveStats[[#This Row],[Rebounds]]-G$2)/G$3</f>
        <v>0.44136408380671854</v>
      </c>
      <c r="M150" s="8">
        <f>AVERAGE(FiveStats[[#This Row],[t PTS]:[t REB]])</f>
        <v>6.309956550125366E-2</v>
      </c>
    </row>
    <row r="151" spans="1:13" x14ac:dyDescent="0.3">
      <c r="A151" s="21">
        <v>147</v>
      </c>
      <c r="B151" s="7" t="s">
        <v>198</v>
      </c>
      <c r="C151" s="8">
        <f>VLOOKUP($B151,NBAData[#All],4,FALSE)</f>
        <v>7.5</v>
      </c>
      <c r="D151" s="8">
        <f>VLOOKUP($B151,NBAData[#All],17,FALSE)</f>
        <v>2.7</v>
      </c>
      <c r="E151" s="8">
        <f>VLOOKUP($B151,NBAData[#All],18,FALSE)</f>
        <v>1.2</v>
      </c>
      <c r="F151" s="8">
        <f>VLOOKUP($B151,NBAData[#All],19,FALSE)</f>
        <v>0.2</v>
      </c>
      <c r="G151" s="8">
        <f>VLOOKUP($B151,NBAData[#All],16,FALSE)</f>
        <v>2.2999999999999998</v>
      </c>
      <c r="H151" s="8">
        <f>(FiveStats[[#This Row],[Points]]-C$2)/C$3</f>
        <v>-0.60068235179128082</v>
      </c>
      <c r="I151" s="8">
        <f>(FiveStats[[#This Row],[Assists]]-D$2)/D$3</f>
        <v>0.1458939505007161</v>
      </c>
      <c r="J151" s="8">
        <f>(FiveStats[[#This Row],[Steals]]-E$2)/E$3</f>
        <v>1.0279772055421454</v>
      </c>
      <c r="K151" s="8">
        <f>(FiveStats[[#This Row],[Blocks]]-F$2)/F$3</f>
        <v>-0.66874210022566982</v>
      </c>
      <c r="L151" s="8">
        <f>(FiveStats[[#This Row],[Rebounds]]-G$2)/G$3</f>
        <v>-0.87741941151017788</v>
      </c>
      <c r="M151" s="8">
        <f>AVERAGE(FiveStats[[#This Row],[t PTS]:[t REB]])</f>
        <v>-0.1945945414968534</v>
      </c>
    </row>
    <row r="152" spans="1:13" x14ac:dyDescent="0.3">
      <c r="A152" s="22">
        <v>148</v>
      </c>
      <c r="B152" s="7" t="s">
        <v>203</v>
      </c>
      <c r="C152" s="8">
        <f>VLOOKUP($B152,NBAData[#All],4,FALSE)</f>
        <v>7.3</v>
      </c>
      <c r="D152" s="8">
        <f>VLOOKUP($B152,NBAData[#All],17,FALSE)</f>
        <v>1.6</v>
      </c>
      <c r="E152" s="8">
        <f>VLOOKUP($B152,NBAData[#All],18,FALSE)</f>
        <v>0.4</v>
      </c>
      <c r="F152" s="8">
        <f>VLOOKUP($B152,NBAData[#All],19,FALSE)</f>
        <v>0.5</v>
      </c>
      <c r="G152" s="8">
        <f>VLOOKUP($B152,NBAData[#All],16,FALSE)</f>
        <v>5.6</v>
      </c>
      <c r="H152" s="8">
        <f>(FiveStats[[#This Row],[Points]]-C$2)/C$3</f>
        <v>-0.63363142928048999</v>
      </c>
      <c r="I152" s="8">
        <f>(FiveStats[[#This Row],[Assists]]-D$2)/D$3</f>
        <v>-0.40954649195475995</v>
      </c>
      <c r="J152" s="8">
        <f>(FiveStats[[#This Row],[Steals]]-E$2)/E$3</f>
        <v>-1.0355918515091234</v>
      </c>
      <c r="K152" s="8">
        <f>(FiveStats[[#This Row],[Blocks]]-F$2)/F$3</f>
        <v>3.4605024591239326E-2</v>
      </c>
      <c r="L152" s="8">
        <f>(FiveStats[[#This Row],[Rebounds]]-G$2)/G$3</f>
        <v>0.44136408380671854</v>
      </c>
      <c r="M152" s="8">
        <f>AVERAGE(FiveStats[[#This Row],[t PTS]:[t REB]])</f>
        <v>-0.32056013286928309</v>
      </c>
    </row>
    <row r="153" spans="1:13" x14ac:dyDescent="0.3">
      <c r="A153" s="21">
        <v>149</v>
      </c>
      <c r="B153" s="7" t="s">
        <v>193</v>
      </c>
      <c r="C153" s="8">
        <f>VLOOKUP($B153,NBAData[#All],4,FALSE)</f>
        <v>7.8</v>
      </c>
      <c r="D153" s="8">
        <f>VLOOKUP($B153,NBAData[#All],17,FALSE)</f>
        <v>5.0999999999999996</v>
      </c>
      <c r="E153" s="8">
        <f>VLOOKUP($B153,NBAData[#All],18,FALSE)</f>
        <v>0.7</v>
      </c>
      <c r="F153" s="8">
        <f>VLOOKUP($B153,NBAData[#All],19,FALSE)</f>
        <v>0.1</v>
      </c>
      <c r="G153" s="8">
        <f>VLOOKUP($B153,NBAData[#All],16,FALSE)</f>
        <v>2.2999999999999998</v>
      </c>
      <c r="H153" s="8">
        <f>(FiveStats[[#This Row],[Points]]-C$2)/C$3</f>
        <v>-0.55125873555746718</v>
      </c>
      <c r="I153" s="8">
        <f>(FiveStats[[#This Row],[Assists]]-D$2)/D$3</f>
        <v>1.357764006767209</v>
      </c>
      <c r="J153" s="8">
        <f>(FiveStats[[#This Row],[Steals]]-E$2)/E$3</f>
        <v>-0.26175345511489767</v>
      </c>
      <c r="K153" s="8">
        <f>(FiveStats[[#This Row],[Blocks]]-F$2)/F$3</f>
        <v>-0.90319114183130622</v>
      </c>
      <c r="L153" s="8">
        <f>(FiveStats[[#This Row],[Rebounds]]-G$2)/G$3</f>
        <v>-0.87741941151017788</v>
      </c>
      <c r="M153" s="8">
        <f>AVERAGE(FiveStats[[#This Row],[t PTS]:[t REB]])</f>
        <v>-0.24717174744932802</v>
      </c>
    </row>
    <row r="154" spans="1:13" x14ac:dyDescent="0.3">
      <c r="A154" s="22">
        <v>150</v>
      </c>
      <c r="B154" s="7" t="s">
        <v>167</v>
      </c>
      <c r="C154" s="8">
        <f>VLOOKUP($B154,NBAData[#All],4,FALSE)</f>
        <v>9.1</v>
      </c>
      <c r="D154" s="8">
        <f>VLOOKUP($B154,NBAData[#All],17,FALSE)</f>
        <v>1</v>
      </c>
      <c r="E154" s="8">
        <f>VLOOKUP($B154,NBAData[#All],18,FALSE)</f>
        <v>0.8</v>
      </c>
      <c r="F154" s="8">
        <f>VLOOKUP($B154,NBAData[#All],19,FALSE)</f>
        <v>0.6</v>
      </c>
      <c r="G154" s="8">
        <f>VLOOKUP($B154,NBAData[#All],16,FALSE)</f>
        <v>4.2</v>
      </c>
      <c r="H154" s="8">
        <f>(FiveStats[[#This Row],[Points]]-C$2)/C$3</f>
        <v>-0.33708973187760821</v>
      </c>
      <c r="I154" s="8">
        <f>(FiveStats[[#This Row],[Assists]]-D$2)/D$3</f>
        <v>-0.71251400602138326</v>
      </c>
      <c r="J154" s="8">
        <f>(FiveStats[[#This Row],[Steals]]-E$2)/E$3</f>
        <v>-3.8073229834888018E-3</v>
      </c>
      <c r="K154" s="8">
        <f>(FiveStats[[#This Row],[Blocks]]-F$2)/F$3</f>
        <v>0.26905406619687566</v>
      </c>
      <c r="L154" s="8">
        <f>(FiveStats[[#This Row],[Rebounds]]-G$2)/G$3</f>
        <v>-0.11811982329741914</v>
      </c>
      <c r="M154" s="8">
        <f>AVERAGE(FiveStats[[#This Row],[t PTS]:[t REB]])</f>
        <v>-0.18049536359660473</v>
      </c>
    </row>
    <row r="155" spans="1:13" x14ac:dyDescent="0.3">
      <c r="A155" s="21">
        <v>151</v>
      </c>
      <c r="B155" s="7" t="s">
        <v>213</v>
      </c>
      <c r="C155" s="8">
        <f>VLOOKUP($B155,NBAData[#All],4,FALSE)</f>
        <v>7</v>
      </c>
      <c r="D155" s="8">
        <f>VLOOKUP($B155,NBAData[#All],17,FALSE)</f>
        <v>1.8</v>
      </c>
      <c r="E155" s="8">
        <f>VLOOKUP($B155,NBAData[#All],18,FALSE)</f>
        <v>0.9</v>
      </c>
      <c r="F155" s="8">
        <f>VLOOKUP($B155,NBAData[#All],19,FALSE)</f>
        <v>0.4</v>
      </c>
      <c r="G155" s="8">
        <f>VLOOKUP($B155,NBAData[#All],16,FALSE)</f>
        <v>3.8</v>
      </c>
      <c r="H155" s="8">
        <f>(FiveStats[[#This Row],[Points]]-C$2)/C$3</f>
        <v>-0.68305504551430352</v>
      </c>
      <c r="I155" s="8">
        <f>(FiveStats[[#This Row],[Assists]]-D$2)/D$3</f>
        <v>-0.30855732059921892</v>
      </c>
      <c r="J155" s="8">
        <f>(FiveStats[[#This Row],[Steals]]-E$2)/E$3</f>
        <v>0.25413880914791975</v>
      </c>
      <c r="K155" s="8">
        <f>(FiveStats[[#This Row],[Blocks]]-F$2)/F$3</f>
        <v>-0.19984401701439702</v>
      </c>
      <c r="L155" s="8">
        <f>(FiveStats[[#This Row],[Rebounds]]-G$2)/G$3</f>
        <v>-0.27797236818431581</v>
      </c>
      <c r="M155" s="8">
        <f>AVERAGE(FiveStats[[#This Row],[t PTS]:[t REB]])</f>
        <v>-0.24305798843286311</v>
      </c>
    </row>
    <row r="156" spans="1:13" x14ac:dyDescent="0.3">
      <c r="A156" s="22">
        <v>152</v>
      </c>
      <c r="B156" s="7" t="s">
        <v>94</v>
      </c>
      <c r="C156" s="8">
        <f>VLOOKUP($B156,NBAData[#All],4,FALSE)</f>
        <v>13.6</v>
      </c>
      <c r="D156" s="8">
        <f>VLOOKUP($B156,NBAData[#All],17,FALSE)</f>
        <v>0.9</v>
      </c>
      <c r="E156" s="8">
        <f>VLOOKUP($B156,NBAData[#All],18,FALSE)</f>
        <v>0.4</v>
      </c>
      <c r="F156" s="8">
        <f>VLOOKUP($B156,NBAData[#All],19,FALSE)</f>
        <v>0.2</v>
      </c>
      <c r="G156" s="8">
        <f>VLOOKUP($B156,NBAData[#All],16,FALSE)</f>
        <v>4.5999999999999996</v>
      </c>
      <c r="H156" s="8">
        <f>(FiveStats[[#This Row],[Points]]-C$2)/C$3</f>
        <v>0.40426451162959626</v>
      </c>
      <c r="I156" s="8">
        <f>(FiveStats[[#This Row],[Assists]]-D$2)/D$3</f>
        <v>-0.76300859169915392</v>
      </c>
      <c r="J156" s="8">
        <f>(FiveStats[[#This Row],[Steals]]-E$2)/E$3</f>
        <v>-1.0355918515091234</v>
      </c>
      <c r="K156" s="8">
        <f>(FiveStats[[#This Row],[Blocks]]-F$2)/F$3</f>
        <v>-0.66874210022566982</v>
      </c>
      <c r="L156" s="8">
        <f>(FiveStats[[#This Row],[Rebounds]]-G$2)/G$3</f>
        <v>4.173272158947719E-2</v>
      </c>
      <c r="M156" s="8">
        <f>AVERAGE(FiveStats[[#This Row],[t PTS]:[t REB]])</f>
        <v>-0.40426906204297469</v>
      </c>
    </row>
    <row r="157" spans="1:13" x14ac:dyDescent="0.3">
      <c r="A157" s="21">
        <v>153</v>
      </c>
      <c r="B157" s="7" t="s">
        <v>157</v>
      </c>
      <c r="C157" s="8">
        <f>VLOOKUP($B157,NBAData[#All],4,FALSE)</f>
        <v>9.4</v>
      </c>
      <c r="D157" s="8">
        <f>VLOOKUP($B157,NBAData[#All],17,FALSE)</f>
        <v>2.1</v>
      </c>
      <c r="E157" s="8">
        <f>VLOOKUP($B157,NBAData[#All],18,FALSE)</f>
        <v>0.6</v>
      </c>
      <c r="F157" s="8">
        <f>VLOOKUP($B157,NBAData[#All],19,FALSE)</f>
        <v>0.5</v>
      </c>
      <c r="G157" s="8">
        <f>VLOOKUP($B157,NBAData[#All],16,FALSE)</f>
        <v>4</v>
      </c>
      <c r="H157" s="8">
        <f>(FiveStats[[#This Row],[Points]]-C$2)/C$3</f>
        <v>-0.28766611564379446</v>
      </c>
      <c r="I157" s="8">
        <f>(FiveStats[[#This Row],[Assists]]-D$2)/D$3</f>
        <v>-0.15707356356590724</v>
      </c>
      <c r="J157" s="8">
        <f>(FiveStats[[#This Row],[Steals]]-E$2)/E$3</f>
        <v>-0.51969958724630627</v>
      </c>
      <c r="K157" s="8">
        <f>(FiveStats[[#This Row],[Blocks]]-F$2)/F$3</f>
        <v>3.4605024591239326E-2</v>
      </c>
      <c r="L157" s="8">
        <f>(FiveStats[[#This Row],[Rebounds]]-G$2)/G$3</f>
        <v>-0.19804609574086748</v>
      </c>
      <c r="M157" s="8">
        <f>AVERAGE(FiveStats[[#This Row],[t PTS]:[t REB]])</f>
        <v>-0.22557606752112722</v>
      </c>
    </row>
    <row r="158" spans="1:13" x14ac:dyDescent="0.3">
      <c r="A158" s="22">
        <v>154</v>
      </c>
      <c r="B158" s="7" t="s">
        <v>202</v>
      </c>
      <c r="C158" s="8">
        <f>VLOOKUP($B158,NBAData[#All],4,FALSE)</f>
        <v>7.3</v>
      </c>
      <c r="D158" s="8">
        <f>VLOOKUP($B158,NBAData[#All],17,FALSE)</f>
        <v>1.8</v>
      </c>
      <c r="E158" s="8">
        <f>VLOOKUP($B158,NBAData[#All],18,FALSE)</f>
        <v>1</v>
      </c>
      <c r="F158" s="8">
        <f>VLOOKUP($B158,NBAData[#All],19,FALSE)</f>
        <v>0.8</v>
      </c>
      <c r="G158" s="8">
        <f>VLOOKUP($B158,NBAData[#All],16,FALSE)</f>
        <v>3.3</v>
      </c>
      <c r="H158" s="8">
        <f>(FiveStats[[#This Row],[Points]]-C$2)/C$3</f>
        <v>-0.63363142928048999</v>
      </c>
      <c r="I158" s="8">
        <f>(FiveStats[[#This Row],[Assists]]-D$2)/D$3</f>
        <v>-0.30855732059921892</v>
      </c>
      <c r="J158" s="8">
        <f>(FiveStats[[#This Row],[Steals]]-E$2)/E$3</f>
        <v>0.51208494127932835</v>
      </c>
      <c r="K158" s="8">
        <f>(FiveStats[[#This Row],[Blocks]]-F$2)/F$3</f>
        <v>0.73795214940814857</v>
      </c>
      <c r="L158" s="8">
        <f>(FiveStats[[#This Row],[Rebounds]]-G$2)/G$3</f>
        <v>-0.4777880492929365</v>
      </c>
      <c r="M158" s="8">
        <f>AVERAGE(FiveStats[[#This Row],[t PTS]:[t REB]])</f>
        <v>-3.3987941697033695E-2</v>
      </c>
    </row>
    <row r="159" spans="1:13" x14ac:dyDescent="0.3">
      <c r="A159" s="21">
        <v>155</v>
      </c>
      <c r="B159" s="7" t="s">
        <v>184</v>
      </c>
      <c r="C159" s="8">
        <f>VLOOKUP($B159,NBAData[#All],4,FALSE)</f>
        <v>8.1</v>
      </c>
      <c r="D159" s="8">
        <f>VLOOKUP($B159,NBAData[#All],17,FALSE)</f>
        <v>1.1000000000000001</v>
      </c>
      <c r="E159" s="8">
        <f>VLOOKUP($B159,NBAData[#All],18,FALSE)</f>
        <v>0.7</v>
      </c>
      <c r="F159" s="8">
        <f>VLOOKUP($B159,NBAData[#All],19,FALSE)</f>
        <v>0.6</v>
      </c>
      <c r="G159" s="8">
        <f>VLOOKUP($B159,NBAData[#All],16,FALSE)</f>
        <v>4.5</v>
      </c>
      <c r="H159" s="8">
        <f>(FiveStats[[#This Row],[Points]]-C$2)/C$3</f>
        <v>-0.50183511932365366</v>
      </c>
      <c r="I159" s="8">
        <f>(FiveStats[[#This Row],[Assists]]-D$2)/D$3</f>
        <v>-0.66201942034361272</v>
      </c>
      <c r="J159" s="8">
        <f>(FiveStats[[#This Row],[Steals]]-E$2)/E$3</f>
        <v>-0.26175345511489767</v>
      </c>
      <c r="K159" s="8">
        <f>(FiveStats[[#This Row],[Blocks]]-F$2)/F$3</f>
        <v>0.26905406619687566</v>
      </c>
      <c r="L159" s="8">
        <f>(FiveStats[[#This Row],[Rebounds]]-G$2)/G$3</f>
        <v>1.7695853677531955E-3</v>
      </c>
      <c r="M159" s="8">
        <f>AVERAGE(FiveStats[[#This Row],[t PTS]:[t REB]])</f>
        <v>-0.23095686864350701</v>
      </c>
    </row>
    <row r="160" spans="1:13" x14ac:dyDescent="0.3">
      <c r="A160" s="22">
        <v>156</v>
      </c>
      <c r="B160" s="7" t="s">
        <v>162</v>
      </c>
      <c r="C160" s="8">
        <f>VLOOKUP($B160,NBAData[#All],4,FALSE)</f>
        <v>9.1999999999999993</v>
      </c>
      <c r="D160" s="8">
        <f>VLOOKUP($B160,NBAData[#All],17,FALSE)</f>
        <v>0.7</v>
      </c>
      <c r="E160" s="8">
        <f>VLOOKUP($B160,NBAData[#All],18,FALSE)</f>
        <v>0.8</v>
      </c>
      <c r="F160" s="8">
        <f>VLOOKUP($B160,NBAData[#All],19,FALSE)</f>
        <v>0.8</v>
      </c>
      <c r="G160" s="8">
        <f>VLOOKUP($B160,NBAData[#All],16,FALSE)</f>
        <v>4.2</v>
      </c>
      <c r="H160" s="8">
        <f>(FiveStats[[#This Row],[Points]]-C$2)/C$3</f>
        <v>-0.32061519313300374</v>
      </c>
      <c r="I160" s="8">
        <f>(FiveStats[[#This Row],[Assists]]-D$2)/D$3</f>
        <v>-0.863997763054695</v>
      </c>
      <c r="J160" s="8">
        <f>(FiveStats[[#This Row],[Steals]]-E$2)/E$3</f>
        <v>-3.8073229834888018E-3</v>
      </c>
      <c r="K160" s="8">
        <f>(FiveStats[[#This Row],[Blocks]]-F$2)/F$3</f>
        <v>0.73795214940814857</v>
      </c>
      <c r="L160" s="8">
        <f>(FiveStats[[#This Row],[Rebounds]]-G$2)/G$3</f>
        <v>-0.11811982329741914</v>
      </c>
      <c r="M160" s="8">
        <f>AVERAGE(FiveStats[[#This Row],[t PTS]:[t REB]])</f>
        <v>-0.11371759061209161</v>
      </c>
    </row>
    <row r="161" spans="1:13" x14ac:dyDescent="0.3">
      <c r="A161" s="21">
        <v>157</v>
      </c>
      <c r="B161" s="7" t="s">
        <v>226</v>
      </c>
      <c r="C161" s="8">
        <f>VLOOKUP($B161,NBAData[#All],4,FALSE)</f>
        <v>6.6</v>
      </c>
      <c r="D161" s="8">
        <f>VLOOKUP($B161,NBAData[#All],17,FALSE)</f>
        <v>0.7</v>
      </c>
      <c r="E161" s="8">
        <f>VLOOKUP($B161,NBAData[#All],18,FALSE)</f>
        <v>0.5</v>
      </c>
      <c r="F161" s="8">
        <f>VLOOKUP($B161,NBAData[#All],19,FALSE)</f>
        <v>0.7</v>
      </c>
      <c r="G161" s="8">
        <f>VLOOKUP($B161,NBAData[#All],16,FALSE)</f>
        <v>5.7</v>
      </c>
      <c r="H161" s="8">
        <f>(FiveStats[[#This Row],[Points]]-C$2)/C$3</f>
        <v>-0.74895320049272174</v>
      </c>
      <c r="I161" s="8">
        <f>(FiveStats[[#This Row],[Assists]]-D$2)/D$3</f>
        <v>-0.863997763054695</v>
      </c>
      <c r="J161" s="8">
        <f>(FiveStats[[#This Row],[Steals]]-E$2)/E$3</f>
        <v>-0.77764571937771476</v>
      </c>
      <c r="K161" s="8">
        <f>(FiveStats[[#This Row],[Blocks]]-F$2)/F$3</f>
        <v>0.50350310780251206</v>
      </c>
      <c r="L161" s="8">
        <f>(FiveStats[[#This Row],[Rebounds]]-G$2)/G$3</f>
        <v>0.48132722002844286</v>
      </c>
      <c r="M161" s="8">
        <f>AVERAGE(FiveStats[[#This Row],[t PTS]:[t REB]])</f>
        <v>-0.2811532710188353</v>
      </c>
    </row>
    <row r="162" spans="1:13" x14ac:dyDescent="0.3">
      <c r="A162" s="22">
        <v>158</v>
      </c>
      <c r="B162" s="7" t="s">
        <v>122</v>
      </c>
      <c r="C162" s="8">
        <f>VLOOKUP($B162,NBAData[#All],4,FALSE)</f>
        <v>11</v>
      </c>
      <c r="D162" s="8">
        <f>VLOOKUP($B162,NBAData[#All],17,FALSE)</f>
        <v>1.1000000000000001</v>
      </c>
      <c r="E162" s="8">
        <f>VLOOKUP($B162,NBAData[#All],18,FALSE)</f>
        <v>1.1000000000000001</v>
      </c>
      <c r="F162" s="8">
        <f>VLOOKUP($B162,NBAData[#All],19,FALSE)</f>
        <v>0.4</v>
      </c>
      <c r="G162" s="8">
        <f>VLOOKUP($B162,NBAData[#All],16,FALSE)</f>
        <v>2.6</v>
      </c>
      <c r="H162" s="8">
        <f>(FiveStats[[#This Row],[Points]]-C$2)/C$3</f>
        <v>-2.4073495730121821E-2</v>
      </c>
      <c r="I162" s="8">
        <f>(FiveStats[[#This Row],[Assists]]-D$2)/D$3</f>
        <v>-0.66201942034361272</v>
      </c>
      <c r="J162" s="8">
        <f>(FiveStats[[#This Row],[Steals]]-E$2)/E$3</f>
        <v>0.77003107341073718</v>
      </c>
      <c r="K162" s="8">
        <f>(FiveStats[[#This Row],[Blocks]]-F$2)/F$3</f>
        <v>-0.19984401701439702</v>
      </c>
      <c r="L162" s="8">
        <f>(FiveStats[[#This Row],[Rebounds]]-G$2)/G$3</f>
        <v>-0.75753000284500538</v>
      </c>
      <c r="M162" s="8">
        <f>AVERAGE(FiveStats[[#This Row],[t PTS]:[t REB]])</f>
        <v>-0.17468717250447996</v>
      </c>
    </row>
    <row r="163" spans="1:13" x14ac:dyDescent="0.3">
      <c r="A163" s="21">
        <v>159</v>
      </c>
      <c r="B163" s="7" t="s">
        <v>231</v>
      </c>
      <c r="C163" s="8">
        <f>VLOOKUP($B163,NBAData[#All],4,FALSE)</f>
        <v>6.5</v>
      </c>
      <c r="D163" s="8">
        <f>VLOOKUP($B163,NBAData[#All],17,FALSE)</f>
        <v>1.8</v>
      </c>
      <c r="E163" s="8">
        <f>VLOOKUP($B163,NBAData[#All],18,FALSE)</f>
        <v>0.6</v>
      </c>
      <c r="F163" s="8">
        <f>VLOOKUP($B163,NBAData[#All],19,FALSE)</f>
        <v>0.8</v>
      </c>
      <c r="G163" s="8">
        <f>VLOOKUP($B163,NBAData[#All],16,FALSE)</f>
        <v>4.5999999999999996</v>
      </c>
      <c r="H163" s="8">
        <f>(FiveStats[[#This Row],[Points]]-C$2)/C$3</f>
        <v>-0.76542773923732632</v>
      </c>
      <c r="I163" s="8">
        <f>(FiveStats[[#This Row],[Assists]]-D$2)/D$3</f>
        <v>-0.30855732059921892</v>
      </c>
      <c r="J163" s="8">
        <f>(FiveStats[[#This Row],[Steals]]-E$2)/E$3</f>
        <v>-0.51969958724630627</v>
      </c>
      <c r="K163" s="8">
        <f>(FiveStats[[#This Row],[Blocks]]-F$2)/F$3</f>
        <v>0.73795214940814857</v>
      </c>
      <c r="L163" s="8">
        <f>(FiveStats[[#This Row],[Rebounds]]-G$2)/G$3</f>
        <v>4.173272158947719E-2</v>
      </c>
      <c r="M163" s="8">
        <f>AVERAGE(FiveStats[[#This Row],[t PTS]:[t REB]])</f>
        <v>-0.16279995521704513</v>
      </c>
    </row>
    <row r="164" spans="1:13" x14ac:dyDescent="0.3">
      <c r="A164" s="22">
        <v>160</v>
      </c>
      <c r="B164" s="7" t="s">
        <v>110</v>
      </c>
      <c r="C164" s="8">
        <f>VLOOKUP($B164,NBAData[#All],4,FALSE)</f>
        <v>12.7</v>
      </c>
      <c r="D164" s="8">
        <f>VLOOKUP($B164,NBAData[#All],17,FALSE)</f>
        <v>1.6</v>
      </c>
      <c r="E164" s="8">
        <f>VLOOKUP($B164,NBAData[#All],18,FALSE)</f>
        <v>0.6</v>
      </c>
      <c r="F164" s="8">
        <f>VLOOKUP($B164,NBAData[#All],19,FALSE)</f>
        <v>0.2</v>
      </c>
      <c r="G164" s="8">
        <f>VLOOKUP($B164,NBAData[#All],16,FALSE)</f>
        <v>3.4</v>
      </c>
      <c r="H164" s="8">
        <f>(FiveStats[[#This Row],[Points]]-C$2)/C$3</f>
        <v>0.25599366292815529</v>
      </c>
      <c r="I164" s="8">
        <f>(FiveStats[[#This Row],[Assists]]-D$2)/D$3</f>
        <v>-0.40954649195475995</v>
      </c>
      <c r="J164" s="8">
        <f>(FiveStats[[#This Row],[Steals]]-E$2)/E$3</f>
        <v>-0.51969958724630627</v>
      </c>
      <c r="K164" s="8">
        <f>(FiveStats[[#This Row],[Blocks]]-F$2)/F$3</f>
        <v>-0.66874210022566982</v>
      </c>
      <c r="L164" s="8">
        <f>(FiveStats[[#This Row],[Rebounds]]-G$2)/G$3</f>
        <v>-0.4378249130712123</v>
      </c>
      <c r="M164" s="8">
        <f>AVERAGE(FiveStats[[#This Row],[t PTS]:[t REB]])</f>
        <v>-0.35596388591395867</v>
      </c>
    </row>
    <row r="165" spans="1:13" x14ac:dyDescent="0.3">
      <c r="A165" s="21">
        <v>161</v>
      </c>
      <c r="B165" s="7" t="s">
        <v>201</v>
      </c>
      <c r="C165" s="8">
        <f>VLOOKUP($B165,NBAData[#All],4,FALSE)</f>
        <v>7.3</v>
      </c>
      <c r="D165" s="8">
        <f>VLOOKUP($B165,NBAData[#All],17,FALSE)</f>
        <v>3.1</v>
      </c>
      <c r="E165" s="8">
        <f>VLOOKUP($B165,NBAData[#All],18,FALSE)</f>
        <v>0.8</v>
      </c>
      <c r="F165" s="8">
        <f>VLOOKUP($B165,NBAData[#All],19,FALSE)</f>
        <v>0.4</v>
      </c>
      <c r="G165" s="8">
        <f>VLOOKUP($B165,NBAData[#All],16,FALSE)</f>
        <v>2.8</v>
      </c>
      <c r="H165" s="8">
        <f>(FiveStats[[#This Row],[Points]]-C$2)/C$3</f>
        <v>-0.63363142928048999</v>
      </c>
      <c r="I165" s="8">
        <f>(FiveStats[[#This Row],[Assists]]-D$2)/D$3</f>
        <v>0.34787229321179824</v>
      </c>
      <c r="J165" s="8">
        <f>(FiveStats[[#This Row],[Steals]]-E$2)/E$3</f>
        <v>-3.8073229834888018E-3</v>
      </c>
      <c r="K165" s="8">
        <f>(FiveStats[[#This Row],[Blocks]]-F$2)/F$3</f>
        <v>-0.19984401701439702</v>
      </c>
      <c r="L165" s="8">
        <f>(FiveStats[[#This Row],[Rebounds]]-G$2)/G$3</f>
        <v>-0.67760373040155719</v>
      </c>
      <c r="M165" s="8">
        <f>AVERAGE(FiveStats[[#This Row],[t PTS]:[t REB]])</f>
        <v>-0.23340284129362696</v>
      </c>
    </row>
    <row r="166" spans="1:13" x14ac:dyDescent="0.3">
      <c r="A166" s="22">
        <v>162</v>
      </c>
      <c r="B166" s="7" t="s">
        <v>220</v>
      </c>
      <c r="C166" s="8">
        <f>VLOOKUP($B166,NBAData[#All],4,FALSE)</f>
        <v>6.8</v>
      </c>
      <c r="D166" s="8">
        <f>VLOOKUP($B166,NBAData[#All],17,FALSE)</f>
        <v>1</v>
      </c>
      <c r="E166" s="8">
        <f>VLOOKUP($B166,NBAData[#All],18,FALSE)</f>
        <v>0.5</v>
      </c>
      <c r="F166" s="8">
        <f>VLOOKUP($B166,NBAData[#All],19,FALSE)</f>
        <v>1.3</v>
      </c>
      <c r="G166" s="8">
        <f>VLOOKUP($B166,NBAData[#All],16,FALSE)</f>
        <v>5.0999999999999996</v>
      </c>
      <c r="H166" s="8">
        <f>(FiveStats[[#This Row],[Points]]-C$2)/C$3</f>
        <v>-0.71600412300351268</v>
      </c>
      <c r="I166" s="8">
        <f>(FiveStats[[#This Row],[Assists]]-D$2)/D$3</f>
        <v>-0.71251400602138326</v>
      </c>
      <c r="J166" s="8">
        <f>(FiveStats[[#This Row],[Steals]]-E$2)/E$3</f>
        <v>-0.77764571937771476</v>
      </c>
      <c r="K166" s="8">
        <f>(FiveStats[[#This Row],[Blocks]]-F$2)/F$3</f>
        <v>1.9101973574363307</v>
      </c>
      <c r="L166" s="8">
        <f>(FiveStats[[#This Row],[Rebounds]]-G$2)/G$3</f>
        <v>0.24154840269809785</v>
      </c>
      <c r="M166" s="8">
        <f>AVERAGE(FiveStats[[#This Row],[t PTS]:[t REB]])</f>
        <v>-1.088361765363648E-2</v>
      </c>
    </row>
    <row r="167" spans="1:13" x14ac:dyDescent="0.3">
      <c r="A167" s="21">
        <v>163</v>
      </c>
      <c r="B167" s="7" t="s">
        <v>114</v>
      </c>
      <c r="C167" s="8">
        <f>VLOOKUP($B167,NBAData[#All],4,FALSE)</f>
        <v>12</v>
      </c>
      <c r="D167" s="8">
        <f>VLOOKUP($B167,NBAData[#All],17,FALSE)</f>
        <v>2.8</v>
      </c>
      <c r="E167" s="8">
        <f>VLOOKUP($B167,NBAData[#All],18,FALSE)</f>
        <v>0.7</v>
      </c>
      <c r="F167" s="8">
        <f>VLOOKUP($B167,NBAData[#All],19,FALSE)</f>
        <v>0.1</v>
      </c>
      <c r="G167" s="8">
        <f>VLOOKUP($B167,NBAData[#All],16,FALSE)</f>
        <v>2.2000000000000002</v>
      </c>
      <c r="H167" s="8">
        <f>(FiveStats[[#This Row],[Points]]-C$2)/C$3</f>
        <v>0.14067189171592362</v>
      </c>
      <c r="I167" s="8">
        <f>(FiveStats[[#This Row],[Assists]]-D$2)/D$3</f>
        <v>0.19638853617848645</v>
      </c>
      <c r="J167" s="8">
        <f>(FiveStats[[#This Row],[Steals]]-E$2)/E$3</f>
        <v>-0.26175345511489767</v>
      </c>
      <c r="K167" s="8">
        <f>(FiveStats[[#This Row],[Blocks]]-F$2)/F$3</f>
        <v>-0.90319114183130622</v>
      </c>
      <c r="L167" s="8">
        <f>(FiveStats[[#This Row],[Rebounds]]-G$2)/G$3</f>
        <v>-0.91738254773190187</v>
      </c>
      <c r="M167" s="8">
        <f>AVERAGE(FiveStats[[#This Row],[t PTS]:[t REB]])</f>
        <v>-0.34905334335673915</v>
      </c>
    </row>
    <row r="168" spans="1:13" x14ac:dyDescent="0.3">
      <c r="A168" s="22">
        <v>164</v>
      </c>
      <c r="B168" s="7" t="s">
        <v>196</v>
      </c>
      <c r="C168" s="8">
        <f>VLOOKUP($B168,NBAData[#All],4,FALSE)</f>
        <v>7.6</v>
      </c>
      <c r="D168" s="8">
        <f>VLOOKUP($B168,NBAData[#All],17,FALSE)</f>
        <v>4.7</v>
      </c>
      <c r="E168" s="8">
        <f>VLOOKUP($B168,NBAData[#All],18,FALSE)</f>
        <v>0.7</v>
      </c>
      <c r="F168" s="8">
        <f>VLOOKUP($B168,NBAData[#All],19,FALSE)</f>
        <v>0</v>
      </c>
      <c r="G168" s="8">
        <f>VLOOKUP($B168,NBAData[#All],16,FALSE)</f>
        <v>1.9</v>
      </c>
      <c r="H168" s="8">
        <f>(FiveStats[[#This Row],[Points]]-C$2)/C$3</f>
        <v>-0.58420781304667635</v>
      </c>
      <c r="I168" s="8">
        <f>(FiveStats[[#This Row],[Assists]]-D$2)/D$3</f>
        <v>1.155785664056127</v>
      </c>
      <c r="J168" s="8">
        <f>(FiveStats[[#This Row],[Steals]]-E$2)/E$3</f>
        <v>-0.26175345511489767</v>
      </c>
      <c r="K168" s="8">
        <f>(FiveStats[[#This Row],[Blocks]]-F$2)/F$3</f>
        <v>-1.1376401834369427</v>
      </c>
      <c r="L168" s="8">
        <f>(FiveStats[[#This Row],[Rebounds]]-G$2)/G$3</f>
        <v>-1.0372719563970743</v>
      </c>
      <c r="M168" s="8">
        <f>AVERAGE(FiveStats[[#This Row],[t PTS]:[t REB]])</f>
        <v>-0.37301754878789278</v>
      </c>
    </row>
    <row r="169" spans="1:13" x14ac:dyDescent="0.3">
      <c r="A169" s="21">
        <v>165</v>
      </c>
      <c r="B169" s="7" t="s">
        <v>216</v>
      </c>
      <c r="C169" s="8">
        <f>VLOOKUP($B169,NBAData[#All],4,FALSE)</f>
        <v>6.8</v>
      </c>
      <c r="D169" s="8">
        <f>VLOOKUP($B169,NBAData[#All],17,FALSE)</f>
        <v>1.2</v>
      </c>
      <c r="E169" s="8">
        <f>VLOOKUP($B169,NBAData[#All],18,FALSE)</f>
        <v>0.6</v>
      </c>
      <c r="F169" s="8">
        <f>VLOOKUP($B169,NBAData[#All],19,FALSE)</f>
        <v>0.3</v>
      </c>
      <c r="G169" s="8">
        <f>VLOOKUP($B169,NBAData[#All],16,FALSE)</f>
        <v>4.5</v>
      </c>
      <c r="H169" s="8">
        <f>(FiveStats[[#This Row],[Points]]-C$2)/C$3</f>
        <v>-0.71600412300351268</v>
      </c>
      <c r="I169" s="8">
        <f>(FiveStats[[#This Row],[Assists]]-D$2)/D$3</f>
        <v>-0.61152483466584218</v>
      </c>
      <c r="J169" s="8">
        <f>(FiveStats[[#This Row],[Steals]]-E$2)/E$3</f>
        <v>-0.51969958724630627</v>
      </c>
      <c r="K169" s="8">
        <f>(FiveStats[[#This Row],[Blocks]]-F$2)/F$3</f>
        <v>-0.43429305862003348</v>
      </c>
      <c r="L169" s="8">
        <f>(FiveStats[[#This Row],[Rebounds]]-G$2)/G$3</f>
        <v>1.7695853677531955E-3</v>
      </c>
      <c r="M169" s="8">
        <f>AVERAGE(FiveStats[[#This Row],[t PTS]:[t REB]])</f>
        <v>-0.4559504036335883</v>
      </c>
    </row>
    <row r="170" spans="1:13" x14ac:dyDescent="0.3">
      <c r="A170" s="22">
        <v>166</v>
      </c>
      <c r="B170" s="7" t="s">
        <v>155</v>
      </c>
      <c r="C170" s="8">
        <f>VLOOKUP($B170,NBAData[#All],4,FALSE)</f>
        <v>9.5</v>
      </c>
      <c r="D170" s="8">
        <f>VLOOKUP($B170,NBAData[#All],17,FALSE)</f>
        <v>3.5</v>
      </c>
      <c r="E170" s="8">
        <f>VLOOKUP($B170,NBAData[#All],18,FALSE)</f>
        <v>0.8</v>
      </c>
      <c r="F170" s="8">
        <f>VLOOKUP($B170,NBAData[#All],19,FALSE)</f>
        <v>0</v>
      </c>
      <c r="G170" s="8">
        <f>VLOOKUP($B170,NBAData[#All],16,FALSE)</f>
        <v>1.8</v>
      </c>
      <c r="H170" s="8">
        <f>(FiveStats[[#This Row],[Points]]-C$2)/C$3</f>
        <v>-0.27119157689918999</v>
      </c>
      <c r="I170" s="8">
        <f>(FiveStats[[#This Row],[Assists]]-D$2)/D$3</f>
        <v>0.54985063592288042</v>
      </c>
      <c r="J170" s="8">
        <f>(FiveStats[[#This Row],[Steals]]-E$2)/E$3</f>
        <v>-3.8073229834888018E-3</v>
      </c>
      <c r="K170" s="8">
        <f>(FiveStats[[#This Row],[Blocks]]-F$2)/F$3</f>
        <v>-1.1376401834369427</v>
      </c>
      <c r="L170" s="8">
        <f>(FiveStats[[#This Row],[Rebounds]]-G$2)/G$3</f>
        <v>-1.0772350926187986</v>
      </c>
      <c r="M170" s="8">
        <f>AVERAGE(FiveStats[[#This Row],[t PTS]:[t REB]])</f>
        <v>-0.38800470800310793</v>
      </c>
    </row>
    <row r="171" spans="1:13" x14ac:dyDescent="0.3">
      <c r="A171" s="21">
        <v>167</v>
      </c>
      <c r="B171" s="7" t="s">
        <v>188</v>
      </c>
      <c r="C171" s="8">
        <f>VLOOKUP($B171,NBAData[#All],4,FALSE)</f>
        <v>8</v>
      </c>
      <c r="D171" s="8">
        <f>VLOOKUP($B171,NBAData[#All],17,FALSE)</f>
        <v>1.8</v>
      </c>
      <c r="E171" s="8">
        <f>VLOOKUP($B171,NBAData[#All],18,FALSE)</f>
        <v>0.8</v>
      </c>
      <c r="F171" s="8">
        <f>VLOOKUP($B171,NBAData[#All],19,FALSE)</f>
        <v>0.5</v>
      </c>
      <c r="G171" s="8">
        <f>VLOOKUP($B171,NBAData[#All],16,FALSE)</f>
        <v>3.1</v>
      </c>
      <c r="H171" s="8">
        <f>(FiveStats[[#This Row],[Points]]-C$2)/C$3</f>
        <v>-0.51830965806825813</v>
      </c>
      <c r="I171" s="8">
        <f>(FiveStats[[#This Row],[Assists]]-D$2)/D$3</f>
        <v>-0.30855732059921892</v>
      </c>
      <c r="J171" s="8">
        <f>(FiveStats[[#This Row],[Steals]]-E$2)/E$3</f>
        <v>-3.8073229834888018E-3</v>
      </c>
      <c r="K171" s="8">
        <f>(FiveStats[[#This Row],[Blocks]]-F$2)/F$3</f>
        <v>3.4605024591239326E-2</v>
      </c>
      <c r="L171" s="8">
        <f>(FiveStats[[#This Row],[Rebounds]]-G$2)/G$3</f>
        <v>-0.55771432173638469</v>
      </c>
      <c r="M171" s="8">
        <f>AVERAGE(FiveStats[[#This Row],[t PTS]:[t REB]])</f>
        <v>-0.27075671975922228</v>
      </c>
    </row>
    <row r="172" spans="1:13" x14ac:dyDescent="0.3">
      <c r="A172" s="22">
        <v>168</v>
      </c>
      <c r="B172" s="7" t="s">
        <v>75</v>
      </c>
      <c r="C172" s="8">
        <f>VLOOKUP($B172,NBAData[#All],4,FALSE)</f>
        <v>15</v>
      </c>
      <c r="D172" s="8">
        <f>VLOOKUP($B172,NBAData[#All],17,FALSE)</f>
        <v>1.4</v>
      </c>
      <c r="E172" s="8">
        <f>VLOOKUP($B172,NBAData[#All],18,FALSE)</f>
        <v>0.7</v>
      </c>
      <c r="F172" s="8">
        <f>VLOOKUP($B172,NBAData[#All],19,FALSE)</f>
        <v>0.2</v>
      </c>
      <c r="G172" s="8">
        <f>VLOOKUP($B172,NBAData[#All],16,FALSE)</f>
        <v>2.2000000000000002</v>
      </c>
      <c r="H172" s="8">
        <f>(FiveStats[[#This Row],[Points]]-C$2)/C$3</f>
        <v>0.63490805405405992</v>
      </c>
      <c r="I172" s="8">
        <f>(FiveStats[[#This Row],[Assists]]-D$2)/D$3</f>
        <v>-0.5105356633103012</v>
      </c>
      <c r="J172" s="8">
        <f>(FiveStats[[#This Row],[Steals]]-E$2)/E$3</f>
        <v>-0.26175345511489767</v>
      </c>
      <c r="K172" s="8">
        <f>(FiveStats[[#This Row],[Blocks]]-F$2)/F$3</f>
        <v>-0.66874210022566982</v>
      </c>
      <c r="L172" s="8">
        <f>(FiveStats[[#This Row],[Rebounds]]-G$2)/G$3</f>
        <v>-0.91738254773190187</v>
      </c>
      <c r="M172" s="8">
        <f>AVERAGE(FiveStats[[#This Row],[t PTS]:[t REB]])</f>
        <v>-0.34470114246574213</v>
      </c>
    </row>
    <row r="173" spans="1:13" x14ac:dyDescent="0.3">
      <c r="A173" s="21">
        <v>169</v>
      </c>
      <c r="B173" s="7" t="s">
        <v>90</v>
      </c>
      <c r="C173" s="8">
        <f>VLOOKUP($B173,NBAData[#All],4,FALSE)</f>
        <v>13.7</v>
      </c>
      <c r="D173" s="8">
        <f>VLOOKUP($B173,NBAData[#All],17,FALSE)</f>
        <v>1.4</v>
      </c>
      <c r="E173" s="8">
        <f>VLOOKUP($B173,NBAData[#All],18,FALSE)</f>
        <v>0.4</v>
      </c>
      <c r="F173" s="8">
        <f>VLOOKUP($B173,NBAData[#All],19,FALSE)</f>
        <v>0.1</v>
      </c>
      <c r="G173" s="8">
        <f>VLOOKUP($B173,NBAData[#All],16,FALSE)</f>
        <v>3.4</v>
      </c>
      <c r="H173" s="8">
        <f>(FiveStats[[#This Row],[Points]]-C$2)/C$3</f>
        <v>0.42073905037420073</v>
      </c>
      <c r="I173" s="8">
        <f>(FiveStats[[#This Row],[Assists]]-D$2)/D$3</f>
        <v>-0.5105356633103012</v>
      </c>
      <c r="J173" s="8">
        <f>(FiveStats[[#This Row],[Steals]]-E$2)/E$3</f>
        <v>-1.0355918515091234</v>
      </c>
      <c r="K173" s="8">
        <f>(FiveStats[[#This Row],[Blocks]]-F$2)/F$3</f>
        <v>-0.90319114183130622</v>
      </c>
      <c r="L173" s="8">
        <f>(FiveStats[[#This Row],[Rebounds]]-G$2)/G$3</f>
        <v>-0.4378249130712123</v>
      </c>
      <c r="M173" s="8">
        <f>AVERAGE(FiveStats[[#This Row],[t PTS]:[t REB]])</f>
        <v>-0.49328090386954848</v>
      </c>
    </row>
    <row r="174" spans="1:13" x14ac:dyDescent="0.3">
      <c r="A174" s="22">
        <v>170</v>
      </c>
      <c r="B174" s="7" t="s">
        <v>219</v>
      </c>
      <c r="C174" s="8">
        <f>VLOOKUP($B174,NBAData[#All],4,FALSE)</f>
        <v>6.8</v>
      </c>
      <c r="D174" s="8">
        <f>VLOOKUP($B174,NBAData[#All],17,FALSE)</f>
        <v>1.9</v>
      </c>
      <c r="E174" s="8">
        <f>VLOOKUP($B174,NBAData[#All],18,FALSE)</f>
        <v>0.7</v>
      </c>
      <c r="F174" s="8">
        <f>VLOOKUP($B174,NBAData[#All],19,FALSE)</f>
        <v>0.3</v>
      </c>
      <c r="G174" s="8">
        <f>VLOOKUP($B174,NBAData[#All],16,FALSE)</f>
        <v>3.5</v>
      </c>
      <c r="H174" s="8">
        <f>(FiveStats[[#This Row],[Points]]-C$2)/C$3</f>
        <v>-0.71600412300351268</v>
      </c>
      <c r="I174" s="8">
        <f>(FiveStats[[#This Row],[Assists]]-D$2)/D$3</f>
        <v>-0.25806273492144843</v>
      </c>
      <c r="J174" s="8">
        <f>(FiveStats[[#This Row],[Steals]]-E$2)/E$3</f>
        <v>-0.26175345511489767</v>
      </c>
      <c r="K174" s="8">
        <f>(FiveStats[[#This Row],[Blocks]]-F$2)/F$3</f>
        <v>-0.43429305862003348</v>
      </c>
      <c r="L174" s="8">
        <f>(FiveStats[[#This Row],[Rebounds]]-G$2)/G$3</f>
        <v>-0.39786177684948815</v>
      </c>
      <c r="M174" s="8">
        <f>AVERAGE(FiveStats[[#This Row],[t PTS]:[t REB]])</f>
        <v>-0.41359502970187612</v>
      </c>
    </row>
    <row r="175" spans="1:13" x14ac:dyDescent="0.3">
      <c r="A175" s="21">
        <v>171</v>
      </c>
      <c r="B175" s="7" t="s">
        <v>151</v>
      </c>
      <c r="C175" s="8">
        <f>VLOOKUP($B175,NBAData[#All],4,FALSE)</f>
        <v>9.6999999999999993</v>
      </c>
      <c r="D175" s="8">
        <f>VLOOKUP($B175,NBAData[#All],17,FALSE)</f>
        <v>1.2</v>
      </c>
      <c r="E175" s="8">
        <f>VLOOKUP($B175,NBAData[#All],18,FALSE)</f>
        <v>0.4</v>
      </c>
      <c r="F175" s="8">
        <f>VLOOKUP($B175,NBAData[#All],19,FALSE)</f>
        <v>0.4</v>
      </c>
      <c r="G175" s="8">
        <f>VLOOKUP($B175,NBAData[#All],16,FALSE)</f>
        <v>4.3</v>
      </c>
      <c r="H175" s="8">
        <f>(FiveStats[[#This Row],[Points]]-C$2)/C$3</f>
        <v>-0.23824249940998099</v>
      </c>
      <c r="I175" s="8">
        <f>(FiveStats[[#This Row],[Assists]]-D$2)/D$3</f>
        <v>-0.61152483466584218</v>
      </c>
      <c r="J175" s="8">
        <f>(FiveStats[[#This Row],[Steals]]-E$2)/E$3</f>
        <v>-1.0355918515091234</v>
      </c>
      <c r="K175" s="8">
        <f>(FiveStats[[#This Row],[Blocks]]-F$2)/F$3</f>
        <v>-0.19984401701439702</v>
      </c>
      <c r="L175" s="8">
        <f>(FiveStats[[#This Row],[Rebounds]]-G$2)/G$3</f>
        <v>-7.8156687075695147E-2</v>
      </c>
      <c r="M175" s="8">
        <f>AVERAGE(FiveStats[[#This Row],[t PTS]:[t REB]])</f>
        <v>-0.43267197793500778</v>
      </c>
    </row>
    <row r="176" spans="1:13" x14ac:dyDescent="0.3">
      <c r="A176" s="22">
        <v>172</v>
      </c>
      <c r="B176" s="7" t="s">
        <v>224</v>
      </c>
      <c r="C176" s="8">
        <f>VLOOKUP($B176,NBAData[#All],4,FALSE)</f>
        <v>6.7</v>
      </c>
      <c r="D176" s="8">
        <f>VLOOKUP($B176,NBAData[#All],17,FALSE)</f>
        <v>0.6</v>
      </c>
      <c r="E176" s="8">
        <f>VLOOKUP($B176,NBAData[#All],18,FALSE)</f>
        <v>0.8</v>
      </c>
      <c r="F176" s="8">
        <f>VLOOKUP($B176,NBAData[#All],19,FALSE)</f>
        <v>0.5</v>
      </c>
      <c r="G176" s="8">
        <f>VLOOKUP($B176,NBAData[#All],16,FALSE)</f>
        <v>4</v>
      </c>
      <c r="H176" s="8">
        <f>(FiveStats[[#This Row],[Points]]-C$2)/C$3</f>
        <v>-0.73247866174811715</v>
      </c>
      <c r="I176" s="8">
        <f>(FiveStats[[#This Row],[Assists]]-D$2)/D$3</f>
        <v>-0.91449234873246543</v>
      </c>
      <c r="J176" s="8">
        <f>(FiveStats[[#This Row],[Steals]]-E$2)/E$3</f>
        <v>-3.8073229834888018E-3</v>
      </c>
      <c r="K176" s="8">
        <f>(FiveStats[[#This Row],[Blocks]]-F$2)/F$3</f>
        <v>3.4605024591239326E-2</v>
      </c>
      <c r="L176" s="8">
        <f>(FiveStats[[#This Row],[Rebounds]]-G$2)/G$3</f>
        <v>-0.19804609574086748</v>
      </c>
      <c r="M176" s="8">
        <f>AVERAGE(FiveStats[[#This Row],[t PTS]:[t REB]])</f>
        <v>-0.36284388092273989</v>
      </c>
    </row>
    <row r="177" spans="1:13" x14ac:dyDescent="0.3">
      <c r="A177" s="21">
        <v>173</v>
      </c>
      <c r="B177" s="7" t="s">
        <v>143</v>
      </c>
      <c r="C177" s="8">
        <f>VLOOKUP($B177,NBAData[#All],4,FALSE)</f>
        <v>10.1</v>
      </c>
      <c r="D177" s="8">
        <f>VLOOKUP($B177,NBAData[#All],17,FALSE)</f>
        <v>4.5</v>
      </c>
      <c r="E177" s="8">
        <f>VLOOKUP($B177,NBAData[#All],18,FALSE)</f>
        <v>0.5</v>
      </c>
      <c r="F177" s="8">
        <f>VLOOKUP($B177,NBAData[#All],19,FALSE)</f>
        <v>0</v>
      </c>
      <c r="G177" s="8">
        <f>VLOOKUP($B177,NBAData[#All],16,FALSE)</f>
        <v>1.8</v>
      </c>
      <c r="H177" s="8">
        <f>(FiveStats[[#This Row],[Points]]-C$2)/C$3</f>
        <v>-0.17234434443156277</v>
      </c>
      <c r="I177" s="8">
        <f>(FiveStats[[#This Row],[Assists]]-D$2)/D$3</f>
        <v>1.054796492700586</v>
      </c>
      <c r="J177" s="8">
        <f>(FiveStats[[#This Row],[Steals]]-E$2)/E$3</f>
        <v>-0.77764571937771476</v>
      </c>
      <c r="K177" s="8">
        <f>(FiveStats[[#This Row],[Blocks]]-F$2)/F$3</f>
        <v>-1.1376401834369427</v>
      </c>
      <c r="L177" s="8">
        <f>(FiveStats[[#This Row],[Rebounds]]-G$2)/G$3</f>
        <v>-1.0772350926187986</v>
      </c>
      <c r="M177" s="8">
        <f>AVERAGE(FiveStats[[#This Row],[t PTS]:[t REB]])</f>
        <v>-0.4220137694328866</v>
      </c>
    </row>
    <row r="178" spans="1:13" x14ac:dyDescent="0.3">
      <c r="A178" s="22">
        <v>174</v>
      </c>
      <c r="B178" s="7" t="s">
        <v>223</v>
      </c>
      <c r="C178" s="8">
        <f>VLOOKUP($B178,NBAData[#All],4,FALSE)</f>
        <v>6.7</v>
      </c>
      <c r="D178" s="8">
        <f>VLOOKUP($B178,NBAData[#All],17,FALSE)</f>
        <v>1</v>
      </c>
      <c r="E178" s="8">
        <f>VLOOKUP($B178,NBAData[#All],18,FALSE)</f>
        <v>0.7</v>
      </c>
      <c r="F178" s="8">
        <f>VLOOKUP($B178,NBAData[#All],19,FALSE)</f>
        <v>0.3</v>
      </c>
      <c r="G178" s="8">
        <f>VLOOKUP($B178,NBAData[#All],16,FALSE)</f>
        <v>4</v>
      </c>
      <c r="H178" s="8">
        <f>(FiveStats[[#This Row],[Points]]-C$2)/C$3</f>
        <v>-0.73247866174811715</v>
      </c>
      <c r="I178" s="8">
        <f>(FiveStats[[#This Row],[Assists]]-D$2)/D$3</f>
        <v>-0.71251400602138326</v>
      </c>
      <c r="J178" s="8">
        <f>(FiveStats[[#This Row],[Steals]]-E$2)/E$3</f>
        <v>-0.26175345511489767</v>
      </c>
      <c r="K178" s="8">
        <f>(FiveStats[[#This Row],[Blocks]]-F$2)/F$3</f>
        <v>-0.43429305862003348</v>
      </c>
      <c r="L178" s="8">
        <f>(FiveStats[[#This Row],[Rebounds]]-G$2)/G$3</f>
        <v>-0.19804609574086748</v>
      </c>
      <c r="M178" s="8">
        <f>AVERAGE(FiveStats[[#This Row],[t PTS]:[t REB]])</f>
        <v>-0.46781705544905983</v>
      </c>
    </row>
    <row r="179" spans="1:13" x14ac:dyDescent="0.3">
      <c r="A179" s="21">
        <v>175</v>
      </c>
      <c r="B179" s="7" t="s">
        <v>156</v>
      </c>
      <c r="C179" s="8">
        <f>VLOOKUP($B179,NBAData[#All],4,FALSE)</f>
        <v>9.5</v>
      </c>
      <c r="D179" s="8">
        <f>VLOOKUP($B179,NBAData[#All],17,FALSE)</f>
        <v>2.4</v>
      </c>
      <c r="E179" s="8">
        <f>VLOOKUP($B179,NBAData[#All],18,FALSE)</f>
        <v>0.6</v>
      </c>
      <c r="F179" s="8">
        <f>VLOOKUP($B179,NBAData[#All],19,FALSE)</f>
        <v>0.4</v>
      </c>
      <c r="G179" s="8">
        <f>VLOOKUP($B179,NBAData[#All],16,FALSE)</f>
        <v>2.8</v>
      </c>
      <c r="H179" s="8">
        <f>(FiveStats[[#This Row],[Points]]-C$2)/C$3</f>
        <v>-0.27119157689918999</v>
      </c>
      <c r="I179" s="8">
        <f>(FiveStats[[#This Row],[Assists]]-D$2)/D$3</f>
        <v>-5.5898065325956829E-3</v>
      </c>
      <c r="J179" s="8">
        <f>(FiveStats[[#This Row],[Steals]]-E$2)/E$3</f>
        <v>-0.51969958724630627</v>
      </c>
      <c r="K179" s="8">
        <f>(FiveStats[[#This Row],[Blocks]]-F$2)/F$3</f>
        <v>-0.19984401701439702</v>
      </c>
      <c r="L179" s="8">
        <f>(FiveStats[[#This Row],[Rebounds]]-G$2)/G$3</f>
        <v>-0.67760373040155719</v>
      </c>
      <c r="M179" s="8">
        <f>AVERAGE(FiveStats[[#This Row],[t PTS]:[t REB]])</f>
        <v>-0.3347857436188092</v>
      </c>
    </row>
    <row r="180" spans="1:13" x14ac:dyDescent="0.3">
      <c r="A180" s="22">
        <v>176</v>
      </c>
      <c r="B180" s="7" t="s">
        <v>221</v>
      </c>
      <c r="C180" s="8">
        <f>VLOOKUP($B180,NBAData[#All],4,FALSE)</f>
        <v>6.7</v>
      </c>
      <c r="D180" s="8">
        <f>VLOOKUP($B180,NBAData[#All],17,FALSE)</f>
        <v>2.4</v>
      </c>
      <c r="E180" s="8">
        <f>VLOOKUP($B180,NBAData[#All],18,FALSE)</f>
        <v>0.8</v>
      </c>
      <c r="F180" s="8">
        <f>VLOOKUP($B180,NBAData[#All],19,FALSE)</f>
        <v>0.3</v>
      </c>
      <c r="G180" s="8">
        <f>VLOOKUP($B180,NBAData[#All],16,FALSE)</f>
        <v>2.7</v>
      </c>
      <c r="H180" s="8">
        <f>(FiveStats[[#This Row],[Points]]-C$2)/C$3</f>
        <v>-0.73247866174811715</v>
      </c>
      <c r="I180" s="8">
        <f>(FiveStats[[#This Row],[Assists]]-D$2)/D$3</f>
        <v>-5.5898065325956829E-3</v>
      </c>
      <c r="J180" s="8">
        <f>(FiveStats[[#This Row],[Steals]]-E$2)/E$3</f>
        <v>-3.8073229834888018E-3</v>
      </c>
      <c r="K180" s="8">
        <f>(FiveStats[[#This Row],[Blocks]]-F$2)/F$3</f>
        <v>-0.43429305862003348</v>
      </c>
      <c r="L180" s="8">
        <f>(FiveStats[[#This Row],[Rebounds]]-G$2)/G$3</f>
        <v>-0.71756686662328117</v>
      </c>
      <c r="M180" s="8">
        <f>AVERAGE(FiveStats[[#This Row],[t PTS]:[t REB]])</f>
        <v>-0.37874714330150328</v>
      </c>
    </row>
    <row r="181" spans="1:13" x14ac:dyDescent="0.3">
      <c r="A181" s="21">
        <v>177</v>
      </c>
      <c r="B181" s="7" t="s">
        <v>130</v>
      </c>
      <c r="C181" s="8">
        <f>VLOOKUP($B181,NBAData[#All],4,FALSE)</f>
        <v>10.7</v>
      </c>
      <c r="D181" s="8">
        <f>VLOOKUP($B181,NBAData[#All],17,FALSE)</f>
        <v>1.2</v>
      </c>
      <c r="E181" s="8">
        <f>VLOOKUP($B181,NBAData[#All],18,FALSE)</f>
        <v>0.7</v>
      </c>
      <c r="F181" s="8">
        <f>VLOOKUP($B181,NBAData[#All],19,FALSE)</f>
        <v>0.3</v>
      </c>
      <c r="G181" s="8">
        <f>VLOOKUP($B181,NBAData[#All],16,FALSE)</f>
        <v>2.9</v>
      </c>
      <c r="H181" s="8">
        <f>(FiveStats[[#This Row],[Points]]-C$2)/C$3</f>
        <v>-7.3497111963935574E-2</v>
      </c>
      <c r="I181" s="8">
        <f>(FiveStats[[#This Row],[Assists]]-D$2)/D$3</f>
        <v>-0.61152483466584218</v>
      </c>
      <c r="J181" s="8">
        <f>(FiveStats[[#This Row],[Steals]]-E$2)/E$3</f>
        <v>-0.26175345511489767</v>
      </c>
      <c r="K181" s="8">
        <f>(FiveStats[[#This Row],[Blocks]]-F$2)/F$3</f>
        <v>-0.43429305862003348</v>
      </c>
      <c r="L181" s="8">
        <f>(FiveStats[[#This Row],[Rebounds]]-G$2)/G$3</f>
        <v>-0.63764059417983299</v>
      </c>
      <c r="M181" s="8">
        <f>AVERAGE(FiveStats[[#This Row],[t PTS]:[t REB]])</f>
        <v>-0.40374181090890843</v>
      </c>
    </row>
    <row r="182" spans="1:13" x14ac:dyDescent="0.3">
      <c r="A182" s="22">
        <v>178</v>
      </c>
      <c r="B182" s="7" t="s">
        <v>133</v>
      </c>
      <c r="C182" s="8">
        <f>VLOOKUP($B182,NBAData[#All],4,FALSE)</f>
        <v>10.6</v>
      </c>
      <c r="D182" s="8">
        <f>VLOOKUP($B182,NBAData[#All],17,FALSE)</f>
        <v>1.5</v>
      </c>
      <c r="E182" s="8">
        <f>VLOOKUP($B182,NBAData[#All],18,FALSE)</f>
        <v>0.5</v>
      </c>
      <c r="F182" s="8">
        <f>VLOOKUP($B182,NBAData[#All],19,FALSE)</f>
        <v>0.1</v>
      </c>
      <c r="G182" s="8">
        <f>VLOOKUP($B182,NBAData[#All],16,FALSE)</f>
        <v>3.3</v>
      </c>
      <c r="H182" s="8">
        <f>(FiveStats[[#This Row],[Points]]-C$2)/C$3</f>
        <v>-8.9971650708540046E-2</v>
      </c>
      <c r="I182" s="8">
        <f>(FiveStats[[#This Row],[Assists]]-D$2)/D$3</f>
        <v>-0.46004107763253055</v>
      </c>
      <c r="J182" s="8">
        <f>(FiveStats[[#This Row],[Steals]]-E$2)/E$3</f>
        <v>-0.77764571937771476</v>
      </c>
      <c r="K182" s="8">
        <f>(FiveStats[[#This Row],[Blocks]]-F$2)/F$3</f>
        <v>-0.90319114183130622</v>
      </c>
      <c r="L182" s="8">
        <f>(FiveStats[[#This Row],[Rebounds]]-G$2)/G$3</f>
        <v>-0.4777880492929365</v>
      </c>
      <c r="M182" s="8">
        <f>AVERAGE(FiveStats[[#This Row],[t PTS]:[t REB]])</f>
        <v>-0.54172752776860555</v>
      </c>
    </row>
    <row r="183" spans="1:13" x14ac:dyDescent="0.3">
      <c r="A183" s="21">
        <v>179</v>
      </c>
      <c r="B183" s="7" t="s">
        <v>113</v>
      </c>
      <c r="C183" s="8">
        <f>VLOOKUP($B183,NBAData[#All],4,FALSE)</f>
        <v>12.3</v>
      </c>
      <c r="D183" s="8">
        <f>VLOOKUP($B183,NBAData[#All],17,FALSE)</f>
        <v>2.6</v>
      </c>
      <c r="E183" s="8">
        <f>VLOOKUP($B183,NBAData[#All],18,FALSE)</f>
        <v>0.7</v>
      </c>
      <c r="F183" s="8">
        <f>VLOOKUP($B183,NBAData[#All],19,FALSE)</f>
        <v>0.2</v>
      </c>
      <c r="G183" s="8">
        <f>VLOOKUP($B183,NBAData[#All],16,FALSE)</f>
        <v>1.6</v>
      </c>
      <c r="H183" s="8">
        <f>(FiveStats[[#This Row],[Points]]-C$2)/C$3</f>
        <v>0.19009550794973737</v>
      </c>
      <c r="I183" s="8">
        <f>(FiveStats[[#This Row],[Assists]]-D$2)/D$3</f>
        <v>9.5399364822945504E-2</v>
      </c>
      <c r="J183" s="8">
        <f>(FiveStats[[#This Row],[Steals]]-E$2)/E$3</f>
        <v>-0.26175345511489767</v>
      </c>
      <c r="K183" s="8">
        <f>(FiveStats[[#This Row],[Blocks]]-F$2)/F$3</f>
        <v>-0.66874210022566982</v>
      </c>
      <c r="L183" s="8">
        <f>(FiveStats[[#This Row],[Rebounds]]-G$2)/G$3</f>
        <v>-1.1571613650622468</v>
      </c>
      <c r="M183" s="8">
        <f>AVERAGE(FiveStats[[#This Row],[t PTS]:[t REB]])</f>
        <v>-0.36043240952602629</v>
      </c>
    </row>
    <row r="184" spans="1:13" x14ac:dyDescent="0.3">
      <c r="A184" s="22">
        <v>180</v>
      </c>
      <c r="B184" s="7" t="s">
        <v>204</v>
      </c>
      <c r="C184" s="8">
        <f>VLOOKUP($B184,NBAData[#All],4,FALSE)</f>
        <v>7.3</v>
      </c>
      <c r="D184" s="8">
        <f>VLOOKUP($B184,NBAData[#All],17,FALSE)</f>
        <v>3.7</v>
      </c>
      <c r="E184" s="8">
        <f>VLOOKUP($B184,NBAData[#All],18,FALSE)</f>
        <v>0.8</v>
      </c>
      <c r="F184" s="8">
        <f>VLOOKUP($B184,NBAData[#All],19,FALSE)</f>
        <v>0.1</v>
      </c>
      <c r="G184" s="8">
        <f>VLOOKUP($B184,NBAData[#All],16,FALSE)</f>
        <v>1.6</v>
      </c>
      <c r="H184" s="8">
        <f>(FiveStats[[#This Row],[Points]]-C$2)/C$3</f>
        <v>-0.63363142928048999</v>
      </c>
      <c r="I184" s="8">
        <f>(FiveStats[[#This Row],[Assists]]-D$2)/D$3</f>
        <v>0.65083980727842161</v>
      </c>
      <c r="J184" s="8">
        <f>(FiveStats[[#This Row],[Steals]]-E$2)/E$3</f>
        <v>-3.8073229834888018E-3</v>
      </c>
      <c r="K184" s="8">
        <f>(FiveStats[[#This Row],[Blocks]]-F$2)/F$3</f>
        <v>-0.90319114183130622</v>
      </c>
      <c r="L184" s="8">
        <f>(FiveStats[[#This Row],[Rebounds]]-G$2)/G$3</f>
        <v>-1.1571613650622468</v>
      </c>
      <c r="M184" s="8">
        <f>AVERAGE(FiveStats[[#This Row],[t PTS]:[t REB]])</f>
        <v>-0.40939029037582203</v>
      </c>
    </row>
    <row r="185" spans="1:13" x14ac:dyDescent="0.3">
      <c r="A185" s="21">
        <v>181</v>
      </c>
      <c r="B185" s="7" t="s">
        <v>253</v>
      </c>
      <c r="C185" s="8">
        <f>VLOOKUP($B185,NBAData[#All],4,FALSE)</f>
        <v>5.7</v>
      </c>
      <c r="D185" s="8">
        <f>VLOOKUP($B185,NBAData[#All],17,FALSE)</f>
        <v>0.6</v>
      </c>
      <c r="E185" s="8">
        <f>VLOOKUP($B185,NBAData[#All],18,FALSE)</f>
        <v>0.4</v>
      </c>
      <c r="F185" s="8">
        <f>VLOOKUP($B185,NBAData[#All],19,FALSE)</f>
        <v>0.7</v>
      </c>
      <c r="G185" s="8">
        <f>VLOOKUP($B185,NBAData[#All],16,FALSE)</f>
        <v>5.0999999999999996</v>
      </c>
      <c r="H185" s="8">
        <f>(FiveStats[[#This Row],[Points]]-C$2)/C$3</f>
        <v>-0.89722404919416254</v>
      </c>
      <c r="I185" s="8">
        <f>(FiveStats[[#This Row],[Assists]]-D$2)/D$3</f>
        <v>-0.91449234873246543</v>
      </c>
      <c r="J185" s="8">
        <f>(FiveStats[[#This Row],[Steals]]-E$2)/E$3</f>
        <v>-1.0355918515091234</v>
      </c>
      <c r="K185" s="8">
        <f>(FiveStats[[#This Row],[Blocks]]-F$2)/F$3</f>
        <v>0.50350310780251206</v>
      </c>
      <c r="L185" s="8">
        <f>(FiveStats[[#This Row],[Rebounds]]-G$2)/G$3</f>
        <v>0.24154840269809785</v>
      </c>
      <c r="M185" s="8">
        <f>AVERAGE(FiveStats[[#This Row],[t PTS]:[t REB]])</f>
        <v>-0.42045134778702825</v>
      </c>
    </row>
    <row r="186" spans="1:13" x14ac:dyDescent="0.3">
      <c r="A186" s="22">
        <v>182</v>
      </c>
      <c r="B186" s="7" t="s">
        <v>199</v>
      </c>
      <c r="C186" s="8">
        <f>VLOOKUP($B186,NBAData[#All],4,FALSE)</f>
        <v>7.5</v>
      </c>
      <c r="D186" s="8">
        <f>VLOOKUP($B186,NBAData[#All],17,FALSE)</f>
        <v>1.4</v>
      </c>
      <c r="E186" s="8">
        <f>VLOOKUP($B186,NBAData[#All],18,FALSE)</f>
        <v>0.8</v>
      </c>
      <c r="F186" s="8">
        <f>VLOOKUP($B186,NBAData[#All],19,FALSE)</f>
        <v>0.4</v>
      </c>
      <c r="G186" s="8">
        <f>VLOOKUP($B186,NBAData[#All],16,FALSE)</f>
        <v>2.9</v>
      </c>
      <c r="H186" s="8">
        <f>(FiveStats[[#This Row],[Points]]-C$2)/C$3</f>
        <v>-0.60068235179128082</v>
      </c>
      <c r="I186" s="8">
        <f>(FiveStats[[#This Row],[Assists]]-D$2)/D$3</f>
        <v>-0.5105356633103012</v>
      </c>
      <c r="J186" s="8">
        <f>(FiveStats[[#This Row],[Steals]]-E$2)/E$3</f>
        <v>-3.8073229834888018E-3</v>
      </c>
      <c r="K186" s="8">
        <f>(FiveStats[[#This Row],[Blocks]]-F$2)/F$3</f>
        <v>-0.19984401701439702</v>
      </c>
      <c r="L186" s="8">
        <f>(FiveStats[[#This Row],[Rebounds]]-G$2)/G$3</f>
        <v>-0.63764059417983299</v>
      </c>
      <c r="M186" s="8">
        <f>AVERAGE(FiveStats[[#This Row],[t PTS]:[t REB]])</f>
        <v>-0.39050198985586021</v>
      </c>
    </row>
    <row r="187" spans="1:13" x14ac:dyDescent="0.3">
      <c r="A187" s="21">
        <v>183</v>
      </c>
      <c r="B187" s="7" t="s">
        <v>149</v>
      </c>
      <c r="C187" s="8">
        <f>VLOOKUP($B187,NBAData[#All],4,FALSE)</f>
        <v>9.9</v>
      </c>
      <c r="D187" s="8">
        <f>VLOOKUP($B187,NBAData[#All],17,FALSE)</f>
        <v>2.1</v>
      </c>
      <c r="E187" s="8">
        <f>VLOOKUP($B187,NBAData[#All],18,FALSE)</f>
        <v>0.6</v>
      </c>
      <c r="F187" s="8">
        <f>VLOOKUP($B187,NBAData[#All],19,FALSE)</f>
        <v>0.3</v>
      </c>
      <c r="G187" s="8">
        <f>VLOOKUP($B187,NBAData[#All],16,FALSE)</f>
        <v>2.6</v>
      </c>
      <c r="H187" s="8">
        <f>(FiveStats[[#This Row],[Points]]-C$2)/C$3</f>
        <v>-0.20529342192077174</v>
      </c>
      <c r="I187" s="8">
        <f>(FiveStats[[#This Row],[Assists]]-D$2)/D$3</f>
        <v>-0.15707356356590724</v>
      </c>
      <c r="J187" s="8">
        <f>(FiveStats[[#This Row],[Steals]]-E$2)/E$3</f>
        <v>-0.51969958724630627</v>
      </c>
      <c r="K187" s="8">
        <f>(FiveStats[[#This Row],[Blocks]]-F$2)/F$3</f>
        <v>-0.43429305862003348</v>
      </c>
      <c r="L187" s="8">
        <f>(FiveStats[[#This Row],[Rebounds]]-G$2)/G$3</f>
        <v>-0.75753000284500538</v>
      </c>
      <c r="M187" s="8">
        <f>AVERAGE(FiveStats[[#This Row],[t PTS]:[t REB]])</f>
        <v>-0.41477792683960485</v>
      </c>
    </row>
    <row r="188" spans="1:13" x14ac:dyDescent="0.3">
      <c r="A188" s="22">
        <v>184</v>
      </c>
      <c r="B188" s="7" t="s">
        <v>229</v>
      </c>
      <c r="C188" s="8">
        <f>VLOOKUP($B188,NBAData[#All],4,FALSE)</f>
        <v>6.6</v>
      </c>
      <c r="D188" s="8">
        <f>VLOOKUP($B188,NBAData[#All],17,FALSE)</f>
        <v>0.6</v>
      </c>
      <c r="E188" s="8">
        <f>VLOOKUP($B188,NBAData[#All],18,FALSE)</f>
        <v>0.6</v>
      </c>
      <c r="F188" s="8">
        <f>VLOOKUP($B188,NBAData[#All],19,FALSE)</f>
        <v>0.4</v>
      </c>
      <c r="G188" s="8">
        <f>VLOOKUP($B188,NBAData[#All],16,FALSE)</f>
        <v>4.2</v>
      </c>
      <c r="H188" s="8">
        <f>(FiveStats[[#This Row],[Points]]-C$2)/C$3</f>
        <v>-0.74895320049272174</v>
      </c>
      <c r="I188" s="8">
        <f>(FiveStats[[#This Row],[Assists]]-D$2)/D$3</f>
        <v>-0.91449234873246543</v>
      </c>
      <c r="J188" s="8">
        <f>(FiveStats[[#This Row],[Steals]]-E$2)/E$3</f>
        <v>-0.51969958724630627</v>
      </c>
      <c r="K188" s="8">
        <f>(FiveStats[[#This Row],[Blocks]]-F$2)/F$3</f>
        <v>-0.19984401701439702</v>
      </c>
      <c r="L188" s="8">
        <f>(FiveStats[[#This Row],[Rebounds]]-G$2)/G$3</f>
        <v>-0.11811982329741914</v>
      </c>
      <c r="M188" s="8">
        <f>AVERAGE(FiveStats[[#This Row],[t PTS]:[t REB]])</f>
        <v>-0.50022179535666189</v>
      </c>
    </row>
    <row r="189" spans="1:13" x14ac:dyDescent="0.3">
      <c r="A189" s="21">
        <v>185</v>
      </c>
      <c r="B189" s="7" t="s">
        <v>178</v>
      </c>
      <c r="C189" s="8">
        <f>VLOOKUP($B189,NBAData[#All],4,FALSE)</f>
        <v>8.5</v>
      </c>
      <c r="D189" s="8">
        <f>VLOOKUP($B189,NBAData[#All],17,FALSE)</f>
        <v>1.2</v>
      </c>
      <c r="E189" s="8">
        <f>VLOOKUP($B189,NBAData[#All],18,FALSE)</f>
        <v>0.7</v>
      </c>
      <c r="F189" s="8">
        <f>VLOOKUP($B189,NBAData[#All],19,FALSE)</f>
        <v>0.2</v>
      </c>
      <c r="G189" s="8">
        <f>VLOOKUP($B189,NBAData[#All],16,FALSE)</f>
        <v>3.1</v>
      </c>
      <c r="H189" s="8">
        <f>(FiveStats[[#This Row],[Points]]-C$2)/C$3</f>
        <v>-0.43593696434523538</v>
      </c>
      <c r="I189" s="8">
        <f>(FiveStats[[#This Row],[Assists]]-D$2)/D$3</f>
        <v>-0.61152483466584218</v>
      </c>
      <c r="J189" s="8">
        <f>(FiveStats[[#This Row],[Steals]]-E$2)/E$3</f>
        <v>-0.26175345511489767</v>
      </c>
      <c r="K189" s="8">
        <f>(FiveStats[[#This Row],[Blocks]]-F$2)/F$3</f>
        <v>-0.66874210022566982</v>
      </c>
      <c r="L189" s="8">
        <f>(FiveStats[[#This Row],[Rebounds]]-G$2)/G$3</f>
        <v>-0.55771432173638469</v>
      </c>
      <c r="M189" s="8">
        <f>AVERAGE(FiveStats[[#This Row],[t PTS]:[t REB]])</f>
        <v>-0.50713433521760598</v>
      </c>
    </row>
    <row r="190" spans="1:13" x14ac:dyDescent="0.3">
      <c r="A190" s="22">
        <v>186</v>
      </c>
      <c r="B190" s="7" t="s">
        <v>241</v>
      </c>
      <c r="C190" s="8">
        <f>VLOOKUP($B190,NBAData[#All],4,FALSE)</f>
        <v>6.2</v>
      </c>
      <c r="D190" s="8">
        <f>VLOOKUP($B190,NBAData[#All],17,FALSE)</f>
        <v>1.2</v>
      </c>
      <c r="E190" s="8">
        <f>VLOOKUP($B190,NBAData[#All],18,FALSE)</f>
        <v>0.6</v>
      </c>
      <c r="F190" s="8">
        <f>VLOOKUP($B190,NBAData[#All],19,FALSE)</f>
        <v>0.3</v>
      </c>
      <c r="G190" s="8">
        <f>VLOOKUP($B190,NBAData[#All],16,FALSE)</f>
        <v>3.8</v>
      </c>
      <c r="H190" s="8">
        <f>(FiveStats[[#This Row],[Points]]-C$2)/C$3</f>
        <v>-0.81485135547113985</v>
      </c>
      <c r="I190" s="8">
        <f>(FiveStats[[#This Row],[Assists]]-D$2)/D$3</f>
        <v>-0.61152483466584218</v>
      </c>
      <c r="J190" s="8">
        <f>(FiveStats[[#This Row],[Steals]]-E$2)/E$3</f>
        <v>-0.51969958724630627</v>
      </c>
      <c r="K190" s="8">
        <f>(FiveStats[[#This Row],[Blocks]]-F$2)/F$3</f>
        <v>-0.43429305862003348</v>
      </c>
      <c r="L190" s="8">
        <f>(FiveStats[[#This Row],[Rebounds]]-G$2)/G$3</f>
        <v>-0.27797236818431581</v>
      </c>
      <c r="M190" s="8">
        <f>AVERAGE(FiveStats[[#This Row],[t PTS]:[t REB]])</f>
        <v>-0.53166824083752751</v>
      </c>
    </row>
    <row r="191" spans="1:13" x14ac:dyDescent="0.3">
      <c r="A191" s="21">
        <v>187</v>
      </c>
      <c r="B191" s="7" t="s">
        <v>166</v>
      </c>
      <c r="C191" s="8">
        <f>VLOOKUP($B191,NBAData[#All],4,FALSE)</f>
        <v>9.1</v>
      </c>
      <c r="D191" s="8">
        <f>VLOOKUP($B191,NBAData[#All],17,FALSE)</f>
        <v>0.6</v>
      </c>
      <c r="E191" s="8">
        <f>VLOOKUP($B191,NBAData[#All],18,FALSE)</f>
        <v>0.5</v>
      </c>
      <c r="F191" s="8">
        <f>VLOOKUP($B191,NBAData[#All],19,FALSE)</f>
        <v>0.5</v>
      </c>
      <c r="G191" s="8">
        <f>VLOOKUP($B191,NBAData[#All],16,FALSE)</f>
        <v>3.9</v>
      </c>
      <c r="H191" s="8">
        <f>(FiveStats[[#This Row],[Points]]-C$2)/C$3</f>
        <v>-0.33708973187760821</v>
      </c>
      <c r="I191" s="8">
        <f>(FiveStats[[#This Row],[Assists]]-D$2)/D$3</f>
        <v>-0.91449234873246543</v>
      </c>
      <c r="J191" s="8">
        <f>(FiveStats[[#This Row],[Steals]]-E$2)/E$3</f>
        <v>-0.77764571937771476</v>
      </c>
      <c r="K191" s="8">
        <f>(FiveStats[[#This Row],[Blocks]]-F$2)/F$3</f>
        <v>3.4605024591239326E-2</v>
      </c>
      <c r="L191" s="8">
        <f>(FiveStats[[#This Row],[Rebounds]]-G$2)/G$3</f>
        <v>-0.23800923196259166</v>
      </c>
      <c r="M191" s="8">
        <f>AVERAGE(FiveStats[[#This Row],[t PTS]:[t REB]])</f>
        <v>-0.4465264014718282</v>
      </c>
    </row>
    <row r="192" spans="1:13" x14ac:dyDescent="0.3">
      <c r="A192" s="22">
        <v>188</v>
      </c>
      <c r="B192" s="7" t="s">
        <v>176</v>
      </c>
      <c r="C192" s="8">
        <f>VLOOKUP($B192,NBAData[#All],4,FALSE)</f>
        <v>8.6999999999999993</v>
      </c>
      <c r="D192" s="8">
        <f>VLOOKUP($B192,NBAData[#All],17,FALSE)</f>
        <v>0.8</v>
      </c>
      <c r="E192" s="8">
        <f>VLOOKUP($B192,NBAData[#All],18,FALSE)</f>
        <v>0.3</v>
      </c>
      <c r="F192" s="8">
        <f>VLOOKUP($B192,NBAData[#All],19,FALSE)</f>
        <v>0.5</v>
      </c>
      <c r="G192" s="8">
        <f>VLOOKUP($B192,NBAData[#All],16,FALSE)</f>
        <v>4.5</v>
      </c>
      <c r="H192" s="8">
        <f>(FiveStats[[#This Row],[Points]]-C$2)/C$3</f>
        <v>-0.40298788685602643</v>
      </c>
      <c r="I192" s="8">
        <f>(FiveStats[[#This Row],[Assists]]-D$2)/D$3</f>
        <v>-0.81350317737692435</v>
      </c>
      <c r="J192" s="8">
        <f>(FiveStats[[#This Row],[Steals]]-E$2)/E$3</f>
        <v>-1.2935379836405319</v>
      </c>
      <c r="K192" s="8">
        <f>(FiveStats[[#This Row],[Blocks]]-F$2)/F$3</f>
        <v>3.4605024591239326E-2</v>
      </c>
      <c r="L192" s="8">
        <f>(FiveStats[[#This Row],[Rebounds]]-G$2)/G$3</f>
        <v>1.7695853677531955E-3</v>
      </c>
      <c r="M192" s="8">
        <f>AVERAGE(FiveStats[[#This Row],[t PTS]:[t REB]])</f>
        <v>-0.49473088758289796</v>
      </c>
    </row>
    <row r="193" spans="1:13" x14ac:dyDescent="0.3">
      <c r="A193" s="21">
        <v>189</v>
      </c>
      <c r="B193" s="7" t="s">
        <v>134</v>
      </c>
      <c r="C193" s="8">
        <f>VLOOKUP($B193,NBAData[#All],4,FALSE)</f>
        <v>10.5</v>
      </c>
      <c r="D193" s="8">
        <f>VLOOKUP($B193,NBAData[#All],17,FALSE)</f>
        <v>2</v>
      </c>
      <c r="E193" s="8">
        <f>VLOOKUP($B193,NBAData[#All],18,FALSE)</f>
        <v>0.6</v>
      </c>
      <c r="F193" s="8">
        <f>VLOOKUP($B193,NBAData[#All],19,FALSE)</f>
        <v>0.1</v>
      </c>
      <c r="G193" s="8">
        <f>VLOOKUP($B193,NBAData[#All],16,FALSE)</f>
        <v>2.4</v>
      </c>
      <c r="H193" s="8">
        <f>(FiveStats[[#This Row],[Points]]-C$2)/C$3</f>
        <v>-0.10644618945314453</v>
      </c>
      <c r="I193" s="8">
        <f>(FiveStats[[#This Row],[Assists]]-D$2)/D$3</f>
        <v>-0.20756814924367784</v>
      </c>
      <c r="J193" s="8">
        <f>(FiveStats[[#This Row],[Steals]]-E$2)/E$3</f>
        <v>-0.51969958724630627</v>
      </c>
      <c r="K193" s="8">
        <f>(FiveStats[[#This Row],[Blocks]]-F$2)/F$3</f>
        <v>-0.90319114183130622</v>
      </c>
      <c r="L193" s="8">
        <f>(FiveStats[[#This Row],[Rebounds]]-G$2)/G$3</f>
        <v>-0.83745627528845368</v>
      </c>
      <c r="M193" s="8">
        <f>AVERAGE(FiveStats[[#This Row],[t PTS]:[t REB]])</f>
        <v>-0.51487226861257773</v>
      </c>
    </row>
    <row r="194" spans="1:13" x14ac:dyDescent="0.3">
      <c r="A194" s="22">
        <v>190</v>
      </c>
      <c r="B194" s="7" t="s">
        <v>164</v>
      </c>
      <c r="C194" s="8">
        <f>VLOOKUP($B194,NBAData[#All],4,FALSE)</f>
        <v>9.1999999999999993</v>
      </c>
      <c r="D194" s="8">
        <f>VLOOKUP($B194,NBAData[#All],17,FALSE)</f>
        <v>1.8</v>
      </c>
      <c r="E194" s="8">
        <f>VLOOKUP($B194,NBAData[#All],18,FALSE)</f>
        <v>0.5</v>
      </c>
      <c r="F194" s="8">
        <f>VLOOKUP($B194,NBAData[#All],19,FALSE)</f>
        <v>0.2</v>
      </c>
      <c r="G194" s="8">
        <f>VLOOKUP($B194,NBAData[#All],16,FALSE)</f>
        <v>3.1</v>
      </c>
      <c r="H194" s="8">
        <f>(FiveStats[[#This Row],[Points]]-C$2)/C$3</f>
        <v>-0.32061519313300374</v>
      </c>
      <c r="I194" s="8">
        <f>(FiveStats[[#This Row],[Assists]]-D$2)/D$3</f>
        <v>-0.30855732059921892</v>
      </c>
      <c r="J194" s="8">
        <f>(FiveStats[[#This Row],[Steals]]-E$2)/E$3</f>
        <v>-0.77764571937771476</v>
      </c>
      <c r="K194" s="8">
        <f>(FiveStats[[#This Row],[Blocks]]-F$2)/F$3</f>
        <v>-0.66874210022566982</v>
      </c>
      <c r="L194" s="8">
        <f>(FiveStats[[#This Row],[Rebounds]]-G$2)/G$3</f>
        <v>-0.55771432173638469</v>
      </c>
      <c r="M194" s="8">
        <f>AVERAGE(FiveStats[[#This Row],[t PTS]:[t REB]])</f>
        <v>-0.52665493101439842</v>
      </c>
    </row>
    <row r="195" spans="1:13" x14ac:dyDescent="0.3">
      <c r="A195" s="21">
        <v>191</v>
      </c>
      <c r="B195" s="7" t="s">
        <v>153</v>
      </c>
      <c r="C195" s="8">
        <f>VLOOKUP($B195,NBAData[#All],4,FALSE)</f>
        <v>9.6</v>
      </c>
      <c r="D195" s="8">
        <f>VLOOKUP($B195,NBAData[#All],17,FALSE)</f>
        <v>2.2000000000000002</v>
      </c>
      <c r="E195" s="8">
        <f>VLOOKUP($B195,NBAData[#All],18,FALSE)</f>
        <v>0.7</v>
      </c>
      <c r="F195" s="8">
        <f>VLOOKUP($B195,NBAData[#All],19,FALSE)</f>
        <v>0.4</v>
      </c>
      <c r="G195" s="8">
        <f>VLOOKUP($B195,NBAData[#All],16,FALSE)</f>
        <v>2.1</v>
      </c>
      <c r="H195" s="8">
        <f>(FiveStats[[#This Row],[Points]]-C$2)/C$3</f>
        <v>-0.25471703815458546</v>
      </c>
      <c r="I195" s="8">
        <f>(FiveStats[[#This Row],[Assists]]-D$2)/D$3</f>
        <v>-0.10657897788813664</v>
      </c>
      <c r="J195" s="8">
        <f>(FiveStats[[#This Row],[Steals]]-E$2)/E$3</f>
        <v>-0.26175345511489767</v>
      </c>
      <c r="K195" s="8">
        <f>(FiveStats[[#This Row],[Blocks]]-F$2)/F$3</f>
        <v>-0.19984401701439702</v>
      </c>
      <c r="L195" s="8">
        <f>(FiveStats[[#This Row],[Rebounds]]-G$2)/G$3</f>
        <v>-0.95734568395362596</v>
      </c>
      <c r="M195" s="8">
        <f>AVERAGE(FiveStats[[#This Row],[t PTS]:[t REB]])</f>
        <v>-0.35604783442512855</v>
      </c>
    </row>
    <row r="196" spans="1:13" x14ac:dyDescent="0.3">
      <c r="A196" s="22">
        <v>192</v>
      </c>
      <c r="B196" s="7" t="s">
        <v>214</v>
      </c>
      <c r="C196" s="8">
        <f>VLOOKUP($B196,NBAData[#All],4,FALSE)</f>
        <v>6.9</v>
      </c>
      <c r="D196" s="8">
        <f>VLOOKUP($B196,NBAData[#All],17,FALSE)</f>
        <v>0.9</v>
      </c>
      <c r="E196" s="8">
        <f>VLOOKUP($B196,NBAData[#All],18,FALSE)</f>
        <v>0.5</v>
      </c>
      <c r="F196" s="8">
        <f>VLOOKUP($B196,NBAData[#All],19,FALSE)</f>
        <v>0.7</v>
      </c>
      <c r="G196" s="8">
        <f>VLOOKUP($B196,NBAData[#All],16,FALSE)</f>
        <v>4.0999999999999996</v>
      </c>
      <c r="H196" s="8">
        <f>(FiveStats[[#This Row],[Points]]-C$2)/C$3</f>
        <v>-0.69952958425890799</v>
      </c>
      <c r="I196" s="8">
        <f>(FiveStats[[#This Row],[Assists]]-D$2)/D$3</f>
        <v>-0.76300859169915392</v>
      </c>
      <c r="J196" s="8">
        <f>(FiveStats[[#This Row],[Steals]]-E$2)/E$3</f>
        <v>-0.77764571937771476</v>
      </c>
      <c r="K196" s="8">
        <f>(FiveStats[[#This Row],[Blocks]]-F$2)/F$3</f>
        <v>0.50350310780251206</v>
      </c>
      <c r="L196" s="8">
        <f>(FiveStats[[#This Row],[Rebounds]]-G$2)/G$3</f>
        <v>-0.15808295951914347</v>
      </c>
      <c r="M196" s="8">
        <f>AVERAGE(FiveStats[[#This Row],[t PTS]:[t REB]])</f>
        <v>-0.37895274941048163</v>
      </c>
    </row>
    <row r="197" spans="1:13" x14ac:dyDescent="0.3">
      <c r="A197" s="21">
        <v>193</v>
      </c>
      <c r="B197" s="7" t="s">
        <v>277</v>
      </c>
      <c r="C197" s="8">
        <f>VLOOKUP($B197,NBAData[#All],4,FALSE)</f>
        <v>4.4000000000000004</v>
      </c>
      <c r="D197" s="8">
        <f>VLOOKUP($B197,NBAData[#All],17,FALSE)</f>
        <v>0.4</v>
      </c>
      <c r="E197" s="8">
        <f>VLOOKUP($B197,NBAData[#All],18,FALSE)</f>
        <v>0.4</v>
      </c>
      <c r="F197" s="8">
        <f>VLOOKUP($B197,NBAData[#All],19,FALSE)</f>
        <v>0.4</v>
      </c>
      <c r="G197" s="8">
        <f>VLOOKUP($B197,NBAData[#All],16,FALSE)</f>
        <v>5.2</v>
      </c>
      <c r="H197" s="8">
        <f>(FiveStats[[#This Row],[Points]]-C$2)/C$3</f>
        <v>-1.1113930528740217</v>
      </c>
      <c r="I197" s="8">
        <f>(FiveStats[[#This Row],[Assists]]-D$2)/D$3</f>
        <v>-1.0154815200880067</v>
      </c>
      <c r="J197" s="8">
        <f>(FiveStats[[#This Row],[Steals]]-E$2)/E$3</f>
        <v>-1.0355918515091234</v>
      </c>
      <c r="K197" s="8">
        <f>(FiveStats[[#This Row],[Blocks]]-F$2)/F$3</f>
        <v>-0.19984401701439702</v>
      </c>
      <c r="L197" s="8">
        <f>(FiveStats[[#This Row],[Rebounds]]-G$2)/G$3</f>
        <v>0.28151153891982222</v>
      </c>
      <c r="M197" s="8">
        <f>AVERAGE(FiveStats[[#This Row],[t PTS]:[t REB]])</f>
        <v>-0.61615978051314535</v>
      </c>
    </row>
    <row r="198" spans="1:13" x14ac:dyDescent="0.3">
      <c r="A198" s="22">
        <v>194</v>
      </c>
      <c r="B198" s="7" t="s">
        <v>195</v>
      </c>
      <c r="C198" s="8">
        <f>VLOOKUP($B198,NBAData[#All],4,FALSE)</f>
        <v>7.7</v>
      </c>
      <c r="D198" s="8">
        <f>VLOOKUP($B198,NBAData[#All],17,FALSE)</f>
        <v>1.2</v>
      </c>
      <c r="E198" s="8">
        <f>VLOOKUP($B198,NBAData[#All],18,FALSE)</f>
        <v>0.8</v>
      </c>
      <c r="F198" s="8">
        <f>VLOOKUP($B198,NBAData[#All],19,FALSE)</f>
        <v>0.4</v>
      </c>
      <c r="G198" s="8">
        <f>VLOOKUP($B198,NBAData[#All],16,FALSE)</f>
        <v>2.7</v>
      </c>
      <c r="H198" s="8">
        <f>(FiveStats[[#This Row],[Points]]-C$2)/C$3</f>
        <v>-0.56773327430207177</v>
      </c>
      <c r="I198" s="8">
        <f>(FiveStats[[#This Row],[Assists]]-D$2)/D$3</f>
        <v>-0.61152483466584218</v>
      </c>
      <c r="J198" s="8">
        <f>(FiveStats[[#This Row],[Steals]]-E$2)/E$3</f>
        <v>-3.8073229834888018E-3</v>
      </c>
      <c r="K198" s="8">
        <f>(FiveStats[[#This Row],[Blocks]]-F$2)/F$3</f>
        <v>-0.19984401701439702</v>
      </c>
      <c r="L198" s="8">
        <f>(FiveStats[[#This Row],[Rebounds]]-G$2)/G$3</f>
        <v>-0.71756686662328117</v>
      </c>
      <c r="M198" s="8">
        <f>AVERAGE(FiveStats[[#This Row],[t PTS]:[t REB]])</f>
        <v>-0.4200952631178162</v>
      </c>
    </row>
    <row r="199" spans="1:13" x14ac:dyDescent="0.3">
      <c r="A199" s="21">
        <v>195</v>
      </c>
      <c r="B199" s="7" t="s">
        <v>283</v>
      </c>
      <c r="C199" s="8">
        <f>VLOOKUP($B199,NBAData[#All],4,FALSE)</f>
        <v>3.8</v>
      </c>
      <c r="D199" s="8">
        <f>VLOOKUP($B199,NBAData[#All],17,FALSE)</f>
        <v>2.4</v>
      </c>
      <c r="E199" s="8">
        <f>VLOOKUP($B199,NBAData[#All],18,FALSE)</f>
        <v>1</v>
      </c>
      <c r="F199" s="8">
        <f>VLOOKUP($B199,NBAData[#All],19,FALSE)</f>
        <v>0.5</v>
      </c>
      <c r="G199" s="8">
        <f>VLOOKUP($B199,NBAData[#All],16,FALSE)</f>
        <v>2.1</v>
      </c>
      <c r="H199" s="8">
        <f>(FiveStats[[#This Row],[Points]]-C$2)/C$3</f>
        <v>-1.210240285341649</v>
      </c>
      <c r="I199" s="8">
        <f>(FiveStats[[#This Row],[Assists]]-D$2)/D$3</f>
        <v>-5.5898065325956829E-3</v>
      </c>
      <c r="J199" s="8">
        <f>(FiveStats[[#This Row],[Steals]]-E$2)/E$3</f>
        <v>0.51208494127932835</v>
      </c>
      <c r="K199" s="8">
        <f>(FiveStats[[#This Row],[Blocks]]-F$2)/F$3</f>
        <v>3.4605024591239326E-2</v>
      </c>
      <c r="L199" s="8">
        <f>(FiveStats[[#This Row],[Rebounds]]-G$2)/G$3</f>
        <v>-0.95734568395362596</v>
      </c>
      <c r="M199" s="8">
        <f>AVERAGE(FiveStats[[#This Row],[t PTS]:[t REB]])</f>
        <v>-0.32529716199146053</v>
      </c>
    </row>
    <row r="200" spans="1:13" x14ac:dyDescent="0.3">
      <c r="A200" s="22">
        <v>196</v>
      </c>
      <c r="B200" s="7" t="s">
        <v>200</v>
      </c>
      <c r="C200" s="8">
        <f>VLOOKUP($B200,NBAData[#All],4,FALSE)</f>
        <v>7.4</v>
      </c>
      <c r="D200" s="8">
        <f>VLOOKUP($B200,NBAData[#All],17,FALSE)</f>
        <v>2.6</v>
      </c>
      <c r="E200" s="8">
        <f>VLOOKUP($B200,NBAData[#All],18,FALSE)</f>
        <v>0.6</v>
      </c>
      <c r="F200" s="8">
        <f>VLOOKUP($B200,NBAData[#All],19,FALSE)</f>
        <v>0.5</v>
      </c>
      <c r="G200" s="8">
        <f>VLOOKUP($B200,NBAData[#All],16,FALSE)</f>
        <v>2.5</v>
      </c>
      <c r="H200" s="8">
        <f>(FiveStats[[#This Row],[Points]]-C$2)/C$3</f>
        <v>-0.61715689053588529</v>
      </c>
      <c r="I200" s="8">
        <f>(FiveStats[[#This Row],[Assists]]-D$2)/D$3</f>
        <v>9.5399364822945504E-2</v>
      </c>
      <c r="J200" s="8">
        <f>(FiveStats[[#This Row],[Steals]]-E$2)/E$3</f>
        <v>-0.51969958724630627</v>
      </c>
      <c r="K200" s="8">
        <f>(FiveStats[[#This Row],[Blocks]]-F$2)/F$3</f>
        <v>3.4605024591239326E-2</v>
      </c>
      <c r="L200" s="8">
        <f>(FiveStats[[#This Row],[Rebounds]]-G$2)/G$3</f>
        <v>-0.79749313906672947</v>
      </c>
      <c r="M200" s="8">
        <f>AVERAGE(FiveStats[[#This Row],[t PTS]:[t REB]])</f>
        <v>-0.36086904548694726</v>
      </c>
    </row>
    <row r="201" spans="1:13" x14ac:dyDescent="0.3">
      <c r="A201" s="21">
        <v>197</v>
      </c>
      <c r="B201" s="7" t="s">
        <v>99</v>
      </c>
      <c r="C201" s="8">
        <f>VLOOKUP($B201,NBAData[#All],4,FALSE)</f>
        <v>13.2</v>
      </c>
      <c r="D201" s="8">
        <f>VLOOKUP($B201,NBAData[#All],17,FALSE)</f>
        <v>1</v>
      </c>
      <c r="E201" s="8">
        <f>VLOOKUP($B201,NBAData[#All],18,FALSE)</f>
        <v>0.6</v>
      </c>
      <c r="F201" s="8">
        <f>VLOOKUP($B201,NBAData[#All],19,FALSE)</f>
        <v>0.2</v>
      </c>
      <c r="G201" s="8">
        <f>VLOOKUP($B201,NBAData[#All],16,FALSE)</f>
        <v>2.2999999999999998</v>
      </c>
      <c r="H201" s="8">
        <f>(FiveStats[[#This Row],[Points]]-C$2)/C$3</f>
        <v>0.33836635665117804</v>
      </c>
      <c r="I201" s="8">
        <f>(FiveStats[[#This Row],[Assists]]-D$2)/D$3</f>
        <v>-0.71251400602138326</v>
      </c>
      <c r="J201" s="8">
        <f>(FiveStats[[#This Row],[Steals]]-E$2)/E$3</f>
        <v>-0.51969958724630627</v>
      </c>
      <c r="K201" s="8">
        <f>(FiveStats[[#This Row],[Blocks]]-F$2)/F$3</f>
        <v>-0.66874210022566982</v>
      </c>
      <c r="L201" s="8">
        <f>(FiveStats[[#This Row],[Rebounds]]-G$2)/G$3</f>
        <v>-0.87741941151017788</v>
      </c>
      <c r="M201" s="8">
        <f>AVERAGE(FiveStats[[#This Row],[t PTS]:[t REB]])</f>
        <v>-0.48800174967047188</v>
      </c>
    </row>
    <row r="202" spans="1:13" x14ac:dyDescent="0.3">
      <c r="A202" s="22">
        <v>198</v>
      </c>
      <c r="B202" s="7" t="s">
        <v>234</v>
      </c>
      <c r="C202" s="8">
        <f>VLOOKUP($B202,NBAData[#All],4,FALSE)</f>
        <v>6.4</v>
      </c>
      <c r="D202" s="8">
        <f>VLOOKUP($B202,NBAData[#All],17,FALSE)</f>
        <v>1.6</v>
      </c>
      <c r="E202" s="8">
        <f>VLOOKUP($B202,NBAData[#All],18,FALSE)</f>
        <v>0.6</v>
      </c>
      <c r="F202" s="8">
        <f>VLOOKUP($B202,NBAData[#All],19,FALSE)</f>
        <v>0.2</v>
      </c>
      <c r="G202" s="8">
        <f>VLOOKUP($B202,NBAData[#All],16,FALSE)</f>
        <v>3.3</v>
      </c>
      <c r="H202" s="8">
        <f>(FiveStats[[#This Row],[Points]]-C$2)/C$3</f>
        <v>-0.78190227798193079</v>
      </c>
      <c r="I202" s="8">
        <f>(FiveStats[[#This Row],[Assists]]-D$2)/D$3</f>
        <v>-0.40954649195475995</v>
      </c>
      <c r="J202" s="8">
        <f>(FiveStats[[#This Row],[Steals]]-E$2)/E$3</f>
        <v>-0.51969958724630627</v>
      </c>
      <c r="K202" s="8">
        <f>(FiveStats[[#This Row],[Blocks]]-F$2)/F$3</f>
        <v>-0.66874210022566982</v>
      </c>
      <c r="L202" s="8">
        <f>(FiveStats[[#This Row],[Rebounds]]-G$2)/G$3</f>
        <v>-0.4777880492929365</v>
      </c>
      <c r="M202" s="8">
        <f>AVERAGE(FiveStats[[#This Row],[t PTS]:[t REB]])</f>
        <v>-0.57153570134032061</v>
      </c>
    </row>
    <row r="203" spans="1:13" x14ac:dyDescent="0.3">
      <c r="A203" s="21">
        <v>199</v>
      </c>
      <c r="B203" s="7" t="s">
        <v>129</v>
      </c>
      <c r="C203" s="8">
        <f>VLOOKUP($B203,NBAData[#All],4,FALSE)</f>
        <v>10.7</v>
      </c>
      <c r="D203" s="8">
        <f>VLOOKUP($B203,NBAData[#All],17,FALSE)</f>
        <v>0.6</v>
      </c>
      <c r="E203" s="8">
        <f>VLOOKUP($B203,NBAData[#All],18,FALSE)</f>
        <v>0.6</v>
      </c>
      <c r="F203" s="8">
        <f>VLOOKUP($B203,NBAData[#All],19,FALSE)</f>
        <v>0.3</v>
      </c>
      <c r="G203" s="8">
        <f>VLOOKUP($B203,NBAData[#All],16,FALSE)</f>
        <v>3</v>
      </c>
      <c r="H203" s="8">
        <f>(FiveStats[[#This Row],[Points]]-C$2)/C$3</f>
        <v>-7.3497111963935574E-2</v>
      </c>
      <c r="I203" s="8">
        <f>(FiveStats[[#This Row],[Assists]]-D$2)/D$3</f>
        <v>-0.91449234873246543</v>
      </c>
      <c r="J203" s="8">
        <f>(FiveStats[[#This Row],[Steals]]-E$2)/E$3</f>
        <v>-0.51969958724630627</v>
      </c>
      <c r="K203" s="8">
        <f>(FiveStats[[#This Row],[Blocks]]-F$2)/F$3</f>
        <v>-0.43429305862003348</v>
      </c>
      <c r="L203" s="8">
        <f>(FiveStats[[#This Row],[Rebounds]]-G$2)/G$3</f>
        <v>-0.59767745795810878</v>
      </c>
      <c r="M203" s="8">
        <f>AVERAGE(FiveStats[[#This Row],[t PTS]:[t REB]])</f>
        <v>-0.50793191290416995</v>
      </c>
    </row>
    <row r="204" spans="1:13" x14ac:dyDescent="0.3">
      <c r="A204" s="22">
        <v>200</v>
      </c>
      <c r="B204" s="7" t="s">
        <v>144</v>
      </c>
      <c r="C204" s="8">
        <f>VLOOKUP($B204,NBAData[#All],4,FALSE)</f>
        <v>10.1</v>
      </c>
      <c r="D204" s="8">
        <f>VLOOKUP($B204,NBAData[#All],17,FALSE)</f>
        <v>1.6</v>
      </c>
      <c r="E204" s="8">
        <f>VLOOKUP($B204,NBAData[#All],18,FALSE)</f>
        <v>0.5</v>
      </c>
      <c r="F204" s="8">
        <f>VLOOKUP($B204,NBAData[#All],19,FALSE)</f>
        <v>0.3</v>
      </c>
      <c r="G204" s="8">
        <f>VLOOKUP($B204,NBAData[#All],16,FALSE)</f>
        <v>2.8</v>
      </c>
      <c r="H204" s="8">
        <f>(FiveStats[[#This Row],[Points]]-C$2)/C$3</f>
        <v>-0.17234434443156277</v>
      </c>
      <c r="I204" s="8">
        <f>(FiveStats[[#This Row],[Assists]]-D$2)/D$3</f>
        <v>-0.40954649195475995</v>
      </c>
      <c r="J204" s="8">
        <f>(FiveStats[[#This Row],[Steals]]-E$2)/E$3</f>
        <v>-0.77764571937771476</v>
      </c>
      <c r="K204" s="8">
        <f>(FiveStats[[#This Row],[Blocks]]-F$2)/F$3</f>
        <v>-0.43429305862003348</v>
      </c>
      <c r="L204" s="8">
        <f>(FiveStats[[#This Row],[Rebounds]]-G$2)/G$3</f>
        <v>-0.67760373040155719</v>
      </c>
      <c r="M204" s="8">
        <f>AVERAGE(FiveStats[[#This Row],[t PTS]:[t REB]])</f>
        <v>-0.49428666895712559</v>
      </c>
    </row>
    <row r="205" spans="1:13" x14ac:dyDescent="0.3">
      <c r="A205" s="21">
        <v>201</v>
      </c>
      <c r="B205" s="7" t="s">
        <v>161</v>
      </c>
      <c r="C205" s="8">
        <f>VLOOKUP($B205,NBAData[#All],4,FALSE)</f>
        <v>9.1999999999999993</v>
      </c>
      <c r="D205" s="8">
        <f>VLOOKUP($B205,NBAData[#All],17,FALSE)</f>
        <v>1.6</v>
      </c>
      <c r="E205" s="8">
        <f>VLOOKUP($B205,NBAData[#All],18,FALSE)</f>
        <v>0.6</v>
      </c>
      <c r="F205" s="8">
        <f>VLOOKUP($B205,NBAData[#All],19,FALSE)</f>
        <v>0.2</v>
      </c>
      <c r="G205" s="8">
        <f>VLOOKUP($B205,NBAData[#All],16,FALSE)</f>
        <v>2.6</v>
      </c>
      <c r="H205" s="8">
        <f>(FiveStats[[#This Row],[Points]]-C$2)/C$3</f>
        <v>-0.32061519313300374</v>
      </c>
      <c r="I205" s="8">
        <f>(FiveStats[[#This Row],[Assists]]-D$2)/D$3</f>
        <v>-0.40954649195475995</v>
      </c>
      <c r="J205" s="8">
        <f>(FiveStats[[#This Row],[Steals]]-E$2)/E$3</f>
        <v>-0.51969958724630627</v>
      </c>
      <c r="K205" s="8">
        <f>(FiveStats[[#This Row],[Blocks]]-F$2)/F$3</f>
        <v>-0.66874210022566982</v>
      </c>
      <c r="L205" s="8">
        <f>(FiveStats[[#This Row],[Rebounds]]-G$2)/G$3</f>
        <v>-0.75753000284500538</v>
      </c>
      <c r="M205" s="8">
        <f>AVERAGE(FiveStats[[#This Row],[t PTS]:[t REB]])</f>
        <v>-0.53522667508094912</v>
      </c>
    </row>
    <row r="206" spans="1:13" x14ac:dyDescent="0.3">
      <c r="A206" s="22">
        <v>202</v>
      </c>
      <c r="B206" s="7" t="s">
        <v>211</v>
      </c>
      <c r="C206" s="8">
        <f>VLOOKUP($B206,NBAData[#All],4,FALSE)</f>
        <v>7.1</v>
      </c>
      <c r="D206" s="8">
        <f>VLOOKUP($B206,NBAData[#All],17,FALSE)</f>
        <v>1.2</v>
      </c>
      <c r="E206" s="8">
        <f>VLOOKUP($B206,NBAData[#All],18,FALSE)</f>
        <v>0.5</v>
      </c>
      <c r="F206" s="8">
        <f>VLOOKUP($B206,NBAData[#All],19,FALSE)</f>
        <v>0.3</v>
      </c>
      <c r="G206" s="8">
        <f>VLOOKUP($B206,NBAData[#All],16,FALSE)</f>
        <v>3.6</v>
      </c>
      <c r="H206" s="8">
        <f>(FiveStats[[#This Row],[Points]]-C$2)/C$3</f>
        <v>-0.66658050676969904</v>
      </c>
      <c r="I206" s="8">
        <f>(FiveStats[[#This Row],[Assists]]-D$2)/D$3</f>
        <v>-0.61152483466584218</v>
      </c>
      <c r="J206" s="8">
        <f>(FiveStats[[#This Row],[Steals]]-E$2)/E$3</f>
        <v>-0.77764571937771476</v>
      </c>
      <c r="K206" s="8">
        <f>(FiveStats[[#This Row],[Blocks]]-F$2)/F$3</f>
        <v>-0.43429305862003348</v>
      </c>
      <c r="L206" s="8">
        <f>(FiveStats[[#This Row],[Rebounds]]-G$2)/G$3</f>
        <v>-0.357898640627764</v>
      </c>
      <c r="M206" s="8">
        <f>AVERAGE(FiveStats[[#This Row],[t PTS]:[t REB]])</f>
        <v>-0.56958855201221081</v>
      </c>
    </row>
    <row r="207" spans="1:13" x14ac:dyDescent="0.3">
      <c r="A207" s="21">
        <v>203</v>
      </c>
      <c r="B207" s="7" t="s">
        <v>186</v>
      </c>
      <c r="C207" s="8">
        <f>VLOOKUP($B207,NBAData[#All],4,FALSE)</f>
        <v>8.1</v>
      </c>
      <c r="D207" s="8">
        <f>VLOOKUP($B207,NBAData[#All],17,FALSE)</f>
        <v>0.9</v>
      </c>
      <c r="E207" s="8">
        <f>VLOOKUP($B207,NBAData[#All],18,FALSE)</f>
        <v>0.3</v>
      </c>
      <c r="F207" s="8">
        <f>VLOOKUP($B207,NBAData[#All],19,FALSE)</f>
        <v>0.2</v>
      </c>
      <c r="G207" s="8">
        <f>VLOOKUP($B207,NBAData[#All],16,FALSE)</f>
        <v>4.2</v>
      </c>
      <c r="H207" s="8">
        <f>(FiveStats[[#This Row],[Points]]-C$2)/C$3</f>
        <v>-0.50183511932365366</v>
      </c>
      <c r="I207" s="8">
        <f>(FiveStats[[#This Row],[Assists]]-D$2)/D$3</f>
        <v>-0.76300859169915392</v>
      </c>
      <c r="J207" s="8">
        <f>(FiveStats[[#This Row],[Steals]]-E$2)/E$3</f>
        <v>-1.2935379836405319</v>
      </c>
      <c r="K207" s="8">
        <f>(FiveStats[[#This Row],[Blocks]]-F$2)/F$3</f>
        <v>-0.66874210022566982</v>
      </c>
      <c r="L207" s="8">
        <f>(FiveStats[[#This Row],[Rebounds]]-G$2)/G$3</f>
        <v>-0.11811982329741914</v>
      </c>
      <c r="M207" s="8">
        <f>AVERAGE(FiveStats[[#This Row],[t PTS]:[t REB]])</f>
        <v>-0.66904872363728574</v>
      </c>
    </row>
    <row r="208" spans="1:13" x14ac:dyDescent="0.3">
      <c r="A208" s="22">
        <v>204</v>
      </c>
      <c r="B208" s="7" t="s">
        <v>160</v>
      </c>
      <c r="C208" s="8">
        <f>VLOOKUP($B208,NBAData[#All],4,FALSE)</f>
        <v>9.1999999999999993</v>
      </c>
      <c r="D208" s="8">
        <f>VLOOKUP($B208,NBAData[#All],17,FALSE)</f>
        <v>1.2</v>
      </c>
      <c r="E208" s="8">
        <f>VLOOKUP($B208,NBAData[#All],18,FALSE)</f>
        <v>0.5</v>
      </c>
      <c r="F208" s="8">
        <f>VLOOKUP($B208,NBAData[#All],19,FALSE)</f>
        <v>0.2</v>
      </c>
      <c r="G208" s="8">
        <f>VLOOKUP($B208,NBAData[#All],16,FALSE)</f>
        <v>3.1</v>
      </c>
      <c r="H208" s="8">
        <f>(FiveStats[[#This Row],[Points]]-C$2)/C$3</f>
        <v>-0.32061519313300374</v>
      </c>
      <c r="I208" s="8">
        <f>(FiveStats[[#This Row],[Assists]]-D$2)/D$3</f>
        <v>-0.61152483466584218</v>
      </c>
      <c r="J208" s="8">
        <f>(FiveStats[[#This Row],[Steals]]-E$2)/E$3</f>
        <v>-0.77764571937771476</v>
      </c>
      <c r="K208" s="8">
        <f>(FiveStats[[#This Row],[Blocks]]-F$2)/F$3</f>
        <v>-0.66874210022566982</v>
      </c>
      <c r="L208" s="8">
        <f>(FiveStats[[#This Row],[Rebounds]]-G$2)/G$3</f>
        <v>-0.55771432173638469</v>
      </c>
      <c r="M208" s="8">
        <f>AVERAGE(FiveStats[[#This Row],[t PTS]:[t REB]])</f>
        <v>-0.58724843382772307</v>
      </c>
    </row>
    <row r="209" spans="1:13" x14ac:dyDescent="0.3">
      <c r="A209" s="21">
        <v>205</v>
      </c>
      <c r="B209" s="7" t="s">
        <v>270</v>
      </c>
      <c r="C209" s="8">
        <f>VLOOKUP($B209,NBAData[#All],4,FALSE)</f>
        <v>4.8</v>
      </c>
      <c r="D209" s="8">
        <f>VLOOKUP($B209,NBAData[#All],17,FALSE)</f>
        <v>0.6</v>
      </c>
      <c r="E209" s="8">
        <f>VLOOKUP($B209,NBAData[#All],18,FALSE)</f>
        <v>0.4</v>
      </c>
      <c r="F209" s="8">
        <f>VLOOKUP($B209,NBAData[#All],19,FALSE)</f>
        <v>0.3</v>
      </c>
      <c r="G209" s="8">
        <f>VLOOKUP($B209,NBAData[#All],16,FALSE)</f>
        <v>4.7</v>
      </c>
      <c r="H209" s="8">
        <f>(FiveStats[[#This Row],[Points]]-C$2)/C$3</f>
        <v>-1.0454948978956036</v>
      </c>
      <c r="I209" s="8">
        <f>(FiveStats[[#This Row],[Assists]]-D$2)/D$3</f>
        <v>-0.91449234873246543</v>
      </c>
      <c r="J209" s="8">
        <f>(FiveStats[[#This Row],[Steals]]-E$2)/E$3</f>
        <v>-1.0355918515091234</v>
      </c>
      <c r="K209" s="8">
        <f>(FiveStats[[#This Row],[Blocks]]-F$2)/F$3</f>
        <v>-0.43429305862003348</v>
      </c>
      <c r="L209" s="8">
        <f>(FiveStats[[#This Row],[Rebounds]]-G$2)/G$3</f>
        <v>8.1695857811201533E-2</v>
      </c>
      <c r="M209" s="8">
        <f>AVERAGE(FiveStats[[#This Row],[t PTS]:[t REB]])</f>
        <v>-0.66963525978920491</v>
      </c>
    </row>
    <row r="210" spans="1:13" x14ac:dyDescent="0.3">
      <c r="A210" s="22">
        <v>206</v>
      </c>
      <c r="B210" s="7" t="s">
        <v>168</v>
      </c>
      <c r="C210" s="8">
        <f>VLOOKUP($B210,NBAData[#All],4,FALSE)</f>
        <v>9.1</v>
      </c>
      <c r="D210" s="8">
        <f>VLOOKUP($B210,NBAData[#All],17,FALSE)</f>
        <v>1.1000000000000001</v>
      </c>
      <c r="E210" s="8">
        <f>VLOOKUP($B210,NBAData[#All],18,FALSE)</f>
        <v>0.3</v>
      </c>
      <c r="F210" s="8">
        <f>VLOOKUP($B210,NBAData[#All],19,FALSE)</f>
        <v>0.7</v>
      </c>
      <c r="G210" s="8">
        <f>VLOOKUP($B210,NBAData[#All],16,FALSE)</f>
        <v>3.8</v>
      </c>
      <c r="H210" s="8">
        <f>(FiveStats[[#This Row],[Points]]-C$2)/C$3</f>
        <v>-0.33708973187760821</v>
      </c>
      <c r="I210" s="8">
        <f>(FiveStats[[#This Row],[Assists]]-D$2)/D$3</f>
        <v>-0.66201942034361272</v>
      </c>
      <c r="J210" s="8">
        <f>(FiveStats[[#This Row],[Steals]]-E$2)/E$3</f>
        <v>-1.2935379836405319</v>
      </c>
      <c r="K210" s="8">
        <f>(FiveStats[[#This Row],[Blocks]]-F$2)/F$3</f>
        <v>0.50350310780251206</v>
      </c>
      <c r="L210" s="8">
        <f>(FiveStats[[#This Row],[Rebounds]]-G$2)/G$3</f>
        <v>-0.27797236818431581</v>
      </c>
      <c r="M210" s="8">
        <f>AVERAGE(FiveStats[[#This Row],[t PTS]:[t REB]])</f>
        <v>-0.41342327924871131</v>
      </c>
    </row>
    <row r="211" spans="1:13" x14ac:dyDescent="0.3">
      <c r="A211" s="21">
        <v>207</v>
      </c>
      <c r="B211" s="7" t="s">
        <v>257</v>
      </c>
      <c r="C211" s="8">
        <f>VLOOKUP($B211,NBAData[#All],4,FALSE)</f>
        <v>5.5</v>
      </c>
      <c r="D211" s="8">
        <f>VLOOKUP($B211,NBAData[#All],17,FALSE)</f>
        <v>1.8</v>
      </c>
      <c r="E211" s="8">
        <f>VLOOKUP($B211,NBAData[#All],18,FALSE)</f>
        <v>0.6</v>
      </c>
      <c r="F211" s="8">
        <f>VLOOKUP($B211,NBAData[#All],19,FALSE)</f>
        <v>0.1</v>
      </c>
      <c r="G211" s="8">
        <f>VLOOKUP($B211,NBAData[#All],16,FALSE)</f>
        <v>3.1</v>
      </c>
      <c r="H211" s="8">
        <f>(FiveStats[[#This Row],[Points]]-C$2)/C$3</f>
        <v>-0.93017312668337171</v>
      </c>
      <c r="I211" s="8">
        <f>(FiveStats[[#This Row],[Assists]]-D$2)/D$3</f>
        <v>-0.30855732059921892</v>
      </c>
      <c r="J211" s="8">
        <f>(FiveStats[[#This Row],[Steals]]-E$2)/E$3</f>
        <v>-0.51969958724630627</v>
      </c>
      <c r="K211" s="8">
        <f>(FiveStats[[#This Row],[Blocks]]-F$2)/F$3</f>
        <v>-0.90319114183130622</v>
      </c>
      <c r="L211" s="8">
        <f>(FiveStats[[#This Row],[Rebounds]]-G$2)/G$3</f>
        <v>-0.55771432173638469</v>
      </c>
      <c r="M211" s="8">
        <f>AVERAGE(FiveStats[[#This Row],[t PTS]:[t REB]])</f>
        <v>-0.64386709961931765</v>
      </c>
    </row>
    <row r="212" spans="1:13" x14ac:dyDescent="0.3">
      <c r="A212" s="22">
        <v>208</v>
      </c>
      <c r="B212" s="7" t="s">
        <v>218</v>
      </c>
      <c r="C212" s="8">
        <f>VLOOKUP($B212,NBAData[#All],4,FALSE)</f>
        <v>6.8</v>
      </c>
      <c r="D212" s="8">
        <f>VLOOKUP($B212,NBAData[#All],17,FALSE)</f>
        <v>0.5</v>
      </c>
      <c r="E212" s="8">
        <f>VLOOKUP($B212,NBAData[#All],18,FALSE)</f>
        <v>0.3</v>
      </c>
      <c r="F212" s="8">
        <f>VLOOKUP($B212,NBAData[#All],19,FALSE)</f>
        <v>0.2</v>
      </c>
      <c r="G212" s="8">
        <f>VLOOKUP($B212,NBAData[#All],16,FALSE)</f>
        <v>4.5999999999999996</v>
      </c>
      <c r="H212" s="8">
        <f>(FiveStats[[#This Row],[Points]]-C$2)/C$3</f>
        <v>-0.71600412300351268</v>
      </c>
      <c r="I212" s="8">
        <f>(FiveStats[[#This Row],[Assists]]-D$2)/D$3</f>
        <v>-0.96498693441023609</v>
      </c>
      <c r="J212" s="8">
        <f>(FiveStats[[#This Row],[Steals]]-E$2)/E$3</f>
        <v>-1.2935379836405319</v>
      </c>
      <c r="K212" s="8">
        <f>(FiveStats[[#This Row],[Blocks]]-F$2)/F$3</f>
        <v>-0.66874210022566982</v>
      </c>
      <c r="L212" s="8">
        <f>(FiveStats[[#This Row],[Rebounds]]-G$2)/G$3</f>
        <v>4.173272158947719E-2</v>
      </c>
      <c r="M212" s="8">
        <f>AVERAGE(FiveStats[[#This Row],[t PTS]:[t REB]])</f>
        <v>-0.72030768393809463</v>
      </c>
    </row>
    <row r="213" spans="1:13" x14ac:dyDescent="0.3">
      <c r="A213" s="21">
        <v>209</v>
      </c>
      <c r="B213" s="7" t="s">
        <v>230</v>
      </c>
      <c r="C213" s="8">
        <f>VLOOKUP($B213,NBAData[#All],4,FALSE)</f>
        <v>6.5</v>
      </c>
      <c r="D213" s="8">
        <f>VLOOKUP($B213,NBAData[#All],17,FALSE)</f>
        <v>1</v>
      </c>
      <c r="E213" s="8">
        <f>VLOOKUP($B213,NBAData[#All],18,FALSE)</f>
        <v>0.5</v>
      </c>
      <c r="F213" s="8">
        <f>VLOOKUP($B213,NBAData[#All],19,FALSE)</f>
        <v>0.3</v>
      </c>
      <c r="G213" s="8">
        <f>VLOOKUP($B213,NBAData[#All],16,FALSE)</f>
        <v>3.7</v>
      </c>
      <c r="H213" s="8">
        <f>(FiveStats[[#This Row],[Points]]-C$2)/C$3</f>
        <v>-0.76542773923732632</v>
      </c>
      <c r="I213" s="8">
        <f>(FiveStats[[#This Row],[Assists]]-D$2)/D$3</f>
        <v>-0.71251400602138326</v>
      </c>
      <c r="J213" s="8">
        <f>(FiveStats[[#This Row],[Steals]]-E$2)/E$3</f>
        <v>-0.77764571937771476</v>
      </c>
      <c r="K213" s="8">
        <f>(FiveStats[[#This Row],[Blocks]]-F$2)/F$3</f>
        <v>-0.43429305862003348</v>
      </c>
      <c r="L213" s="8">
        <f>(FiveStats[[#This Row],[Rebounds]]-G$2)/G$3</f>
        <v>-0.31793550440603979</v>
      </c>
      <c r="M213" s="8">
        <f>AVERAGE(FiveStats[[#This Row],[t PTS]:[t REB]])</f>
        <v>-0.60156320553249953</v>
      </c>
    </row>
    <row r="214" spans="1:13" x14ac:dyDescent="0.3">
      <c r="A214" s="22">
        <v>210</v>
      </c>
      <c r="B214" s="7" t="s">
        <v>272</v>
      </c>
      <c r="C214" s="8">
        <f>VLOOKUP($B214,NBAData[#All],4,FALSE)</f>
        <v>4.5999999999999996</v>
      </c>
      <c r="D214" s="8">
        <f>VLOOKUP($B214,NBAData[#All],17,FALSE)</f>
        <v>2.2000000000000002</v>
      </c>
      <c r="E214" s="8">
        <f>VLOOKUP($B214,NBAData[#All],18,FALSE)</f>
        <v>0.6</v>
      </c>
      <c r="F214" s="8">
        <f>VLOOKUP($B214,NBAData[#All],19,FALSE)</f>
        <v>0.7</v>
      </c>
      <c r="G214" s="8">
        <f>VLOOKUP($B214,NBAData[#All],16,FALSE)</f>
        <v>3</v>
      </c>
      <c r="H214" s="8">
        <f>(FiveStats[[#This Row],[Points]]-C$2)/C$3</f>
        <v>-1.0784439753848127</v>
      </c>
      <c r="I214" s="8">
        <f>(FiveStats[[#This Row],[Assists]]-D$2)/D$3</f>
        <v>-0.10657897788813664</v>
      </c>
      <c r="J214" s="8">
        <f>(FiveStats[[#This Row],[Steals]]-E$2)/E$3</f>
        <v>-0.51969958724630627</v>
      </c>
      <c r="K214" s="8">
        <f>(FiveStats[[#This Row],[Blocks]]-F$2)/F$3</f>
        <v>0.50350310780251206</v>
      </c>
      <c r="L214" s="8">
        <f>(FiveStats[[#This Row],[Rebounds]]-G$2)/G$3</f>
        <v>-0.59767745795810878</v>
      </c>
      <c r="M214" s="8">
        <f>AVERAGE(FiveStats[[#This Row],[t PTS]:[t REB]])</f>
        <v>-0.35977937813497052</v>
      </c>
    </row>
    <row r="215" spans="1:13" x14ac:dyDescent="0.3">
      <c r="A215" s="21">
        <v>211</v>
      </c>
      <c r="B215" s="7" t="s">
        <v>210</v>
      </c>
      <c r="C215" s="8">
        <f>VLOOKUP($B215,NBAData[#All],4,FALSE)</f>
        <v>7.1</v>
      </c>
      <c r="D215" s="8">
        <f>VLOOKUP($B215,NBAData[#All],17,FALSE)</f>
        <v>0.9</v>
      </c>
      <c r="E215" s="8">
        <f>VLOOKUP($B215,NBAData[#All],18,FALSE)</f>
        <v>0.6</v>
      </c>
      <c r="F215" s="8">
        <f>VLOOKUP($B215,NBAData[#All],19,FALSE)</f>
        <v>0.3</v>
      </c>
      <c r="G215" s="8">
        <f>VLOOKUP($B215,NBAData[#All],16,FALSE)</f>
        <v>3.3</v>
      </c>
      <c r="H215" s="8">
        <f>(FiveStats[[#This Row],[Points]]-C$2)/C$3</f>
        <v>-0.66658050676969904</v>
      </c>
      <c r="I215" s="8">
        <f>(FiveStats[[#This Row],[Assists]]-D$2)/D$3</f>
        <v>-0.76300859169915392</v>
      </c>
      <c r="J215" s="8">
        <f>(FiveStats[[#This Row],[Steals]]-E$2)/E$3</f>
        <v>-0.51969958724630627</v>
      </c>
      <c r="K215" s="8">
        <f>(FiveStats[[#This Row],[Blocks]]-F$2)/F$3</f>
        <v>-0.43429305862003348</v>
      </c>
      <c r="L215" s="8">
        <f>(FiveStats[[#This Row],[Rebounds]]-G$2)/G$3</f>
        <v>-0.4777880492929365</v>
      </c>
      <c r="M215" s="8">
        <f>AVERAGE(FiveStats[[#This Row],[t PTS]:[t REB]])</f>
        <v>-0.57227395872562581</v>
      </c>
    </row>
    <row r="216" spans="1:13" x14ac:dyDescent="0.3">
      <c r="A216" s="22">
        <v>212</v>
      </c>
      <c r="B216" s="7" t="s">
        <v>235</v>
      </c>
      <c r="C216" s="8">
        <f>VLOOKUP($B216,NBAData[#All],4,FALSE)</f>
        <v>6.3</v>
      </c>
      <c r="D216" s="8">
        <f>VLOOKUP($B216,NBAData[#All],17,FALSE)</f>
        <v>0.6</v>
      </c>
      <c r="E216" s="8">
        <f>VLOOKUP($B216,NBAData[#All],18,FALSE)</f>
        <v>0.7</v>
      </c>
      <c r="F216" s="8">
        <f>VLOOKUP($B216,NBAData[#All],19,FALSE)</f>
        <v>0.2</v>
      </c>
      <c r="G216" s="8">
        <f>VLOOKUP($B216,NBAData[#All],16,FALSE)</f>
        <v>3.3</v>
      </c>
      <c r="H216" s="8">
        <f>(FiveStats[[#This Row],[Points]]-C$2)/C$3</f>
        <v>-0.79837681672653538</v>
      </c>
      <c r="I216" s="8">
        <f>(FiveStats[[#This Row],[Assists]]-D$2)/D$3</f>
        <v>-0.91449234873246543</v>
      </c>
      <c r="J216" s="8">
        <f>(FiveStats[[#This Row],[Steals]]-E$2)/E$3</f>
        <v>-0.26175345511489767</v>
      </c>
      <c r="K216" s="8">
        <f>(FiveStats[[#This Row],[Blocks]]-F$2)/F$3</f>
        <v>-0.66874210022566982</v>
      </c>
      <c r="L216" s="8">
        <f>(FiveStats[[#This Row],[Rebounds]]-G$2)/G$3</f>
        <v>-0.4777880492929365</v>
      </c>
      <c r="M216" s="8">
        <f>AVERAGE(FiveStats[[#This Row],[t PTS]:[t REB]])</f>
        <v>-0.62423055401850092</v>
      </c>
    </row>
    <row r="217" spans="1:13" x14ac:dyDescent="0.3">
      <c r="A217" s="21">
        <v>213</v>
      </c>
      <c r="B217" s="7" t="s">
        <v>246</v>
      </c>
      <c r="C217" s="8">
        <f>VLOOKUP($B217,NBAData[#All],4,FALSE)</f>
        <v>6.1</v>
      </c>
      <c r="D217" s="8">
        <f>VLOOKUP($B217,NBAData[#All],17,FALSE)</f>
        <v>0.7</v>
      </c>
      <c r="E217" s="8">
        <f>VLOOKUP($B217,NBAData[#All],18,FALSE)</f>
        <v>0.6</v>
      </c>
      <c r="F217" s="8">
        <f>VLOOKUP($B217,NBAData[#All],19,FALSE)</f>
        <v>0.3</v>
      </c>
      <c r="G217" s="8">
        <f>VLOOKUP($B217,NBAData[#All],16,FALSE)</f>
        <v>3.6</v>
      </c>
      <c r="H217" s="8">
        <f>(FiveStats[[#This Row],[Points]]-C$2)/C$3</f>
        <v>-0.83132589421574454</v>
      </c>
      <c r="I217" s="8">
        <f>(FiveStats[[#This Row],[Assists]]-D$2)/D$3</f>
        <v>-0.863997763054695</v>
      </c>
      <c r="J217" s="8">
        <f>(FiveStats[[#This Row],[Steals]]-E$2)/E$3</f>
        <v>-0.51969958724630627</v>
      </c>
      <c r="K217" s="8">
        <f>(FiveStats[[#This Row],[Blocks]]-F$2)/F$3</f>
        <v>-0.43429305862003348</v>
      </c>
      <c r="L217" s="8">
        <f>(FiveStats[[#This Row],[Rebounds]]-G$2)/G$3</f>
        <v>-0.357898640627764</v>
      </c>
      <c r="M217" s="8">
        <f>AVERAGE(FiveStats[[#This Row],[t PTS]:[t REB]])</f>
        <v>-0.60144298875290869</v>
      </c>
    </row>
    <row r="218" spans="1:13" x14ac:dyDescent="0.3">
      <c r="A218" s="22">
        <v>214</v>
      </c>
      <c r="B218" s="7" t="s">
        <v>251</v>
      </c>
      <c r="C218" s="8">
        <f>VLOOKUP($B218,NBAData[#All],4,FALSE)</f>
        <v>5.9</v>
      </c>
      <c r="D218" s="8">
        <f>VLOOKUP($B218,NBAData[#All],17,FALSE)</f>
        <v>2.8</v>
      </c>
      <c r="E218" s="8">
        <f>VLOOKUP($B218,NBAData[#All],18,FALSE)</f>
        <v>0.7</v>
      </c>
      <c r="F218" s="8">
        <f>VLOOKUP($B218,NBAData[#All],19,FALSE)</f>
        <v>0.3</v>
      </c>
      <c r="G218" s="8">
        <f>VLOOKUP($B218,NBAData[#All],16,FALSE)</f>
        <v>1.9</v>
      </c>
      <c r="H218" s="8">
        <f>(FiveStats[[#This Row],[Points]]-C$2)/C$3</f>
        <v>-0.86427497170495349</v>
      </c>
      <c r="I218" s="8">
        <f>(FiveStats[[#This Row],[Assists]]-D$2)/D$3</f>
        <v>0.19638853617848645</v>
      </c>
      <c r="J218" s="8">
        <f>(FiveStats[[#This Row],[Steals]]-E$2)/E$3</f>
        <v>-0.26175345511489767</v>
      </c>
      <c r="K218" s="8">
        <f>(FiveStats[[#This Row],[Blocks]]-F$2)/F$3</f>
        <v>-0.43429305862003348</v>
      </c>
      <c r="L218" s="8">
        <f>(FiveStats[[#This Row],[Rebounds]]-G$2)/G$3</f>
        <v>-1.0372719563970743</v>
      </c>
      <c r="M218" s="8">
        <f>AVERAGE(FiveStats[[#This Row],[t PTS]:[t REB]])</f>
        <v>-0.4802409811316945</v>
      </c>
    </row>
    <row r="219" spans="1:13" x14ac:dyDescent="0.3">
      <c r="A219" s="21">
        <v>215</v>
      </c>
      <c r="B219" s="7" t="s">
        <v>250</v>
      </c>
      <c r="C219" s="8">
        <f>VLOOKUP($B219,NBAData[#All],4,FALSE)</f>
        <v>5.9</v>
      </c>
      <c r="D219" s="8">
        <f>VLOOKUP($B219,NBAData[#All],17,FALSE)</f>
        <v>1</v>
      </c>
      <c r="E219" s="8">
        <f>VLOOKUP($B219,NBAData[#All],18,FALSE)</f>
        <v>0.5</v>
      </c>
      <c r="F219" s="8">
        <f>VLOOKUP($B219,NBAData[#All],19,FALSE)</f>
        <v>0.4</v>
      </c>
      <c r="G219" s="8">
        <f>VLOOKUP($B219,NBAData[#All],16,FALSE)</f>
        <v>3.6</v>
      </c>
      <c r="H219" s="8">
        <f>(FiveStats[[#This Row],[Points]]-C$2)/C$3</f>
        <v>-0.86427497170495349</v>
      </c>
      <c r="I219" s="8">
        <f>(FiveStats[[#This Row],[Assists]]-D$2)/D$3</f>
        <v>-0.71251400602138326</v>
      </c>
      <c r="J219" s="8">
        <f>(FiveStats[[#This Row],[Steals]]-E$2)/E$3</f>
        <v>-0.77764571937771476</v>
      </c>
      <c r="K219" s="8">
        <f>(FiveStats[[#This Row],[Blocks]]-F$2)/F$3</f>
        <v>-0.19984401701439702</v>
      </c>
      <c r="L219" s="8">
        <f>(FiveStats[[#This Row],[Rebounds]]-G$2)/G$3</f>
        <v>-0.357898640627764</v>
      </c>
      <c r="M219" s="8">
        <f>AVERAGE(FiveStats[[#This Row],[t PTS]:[t REB]])</f>
        <v>-0.58243547094924253</v>
      </c>
    </row>
    <row r="220" spans="1:13" x14ac:dyDescent="0.3">
      <c r="A220" s="22">
        <v>216</v>
      </c>
      <c r="B220" s="7" t="s">
        <v>262</v>
      </c>
      <c r="C220" s="8">
        <f>VLOOKUP($B220,NBAData[#All],4,FALSE)</f>
        <v>5.3</v>
      </c>
      <c r="D220" s="8">
        <f>VLOOKUP($B220,NBAData[#All],17,FALSE)</f>
        <v>0.4</v>
      </c>
      <c r="E220" s="8">
        <f>VLOOKUP($B220,NBAData[#All],18,FALSE)</f>
        <v>0.3</v>
      </c>
      <c r="F220" s="8">
        <f>VLOOKUP($B220,NBAData[#All],19,FALSE)</f>
        <v>0.7</v>
      </c>
      <c r="G220" s="8">
        <f>VLOOKUP($B220,NBAData[#All],16,FALSE)</f>
        <v>4.7</v>
      </c>
      <c r="H220" s="8">
        <f>(FiveStats[[#This Row],[Points]]-C$2)/C$3</f>
        <v>-0.96312220417258088</v>
      </c>
      <c r="I220" s="8">
        <f>(FiveStats[[#This Row],[Assists]]-D$2)/D$3</f>
        <v>-1.0154815200880067</v>
      </c>
      <c r="J220" s="8">
        <f>(FiveStats[[#This Row],[Steals]]-E$2)/E$3</f>
        <v>-1.2935379836405319</v>
      </c>
      <c r="K220" s="8">
        <f>(FiveStats[[#This Row],[Blocks]]-F$2)/F$3</f>
        <v>0.50350310780251206</v>
      </c>
      <c r="L220" s="8">
        <f>(FiveStats[[#This Row],[Rebounds]]-G$2)/G$3</f>
        <v>8.1695857811201533E-2</v>
      </c>
      <c r="M220" s="8">
        <f>AVERAGE(FiveStats[[#This Row],[t PTS]:[t REB]])</f>
        <v>-0.53738854845748119</v>
      </c>
    </row>
    <row r="221" spans="1:13" x14ac:dyDescent="0.3">
      <c r="A221" s="21">
        <v>217</v>
      </c>
      <c r="B221" s="7" t="s">
        <v>222</v>
      </c>
      <c r="C221" s="8">
        <f>VLOOKUP($B221,NBAData[#All],4,FALSE)</f>
        <v>6.7</v>
      </c>
      <c r="D221" s="8">
        <f>VLOOKUP($B221,NBAData[#All],17,FALSE)</f>
        <v>2.1</v>
      </c>
      <c r="E221" s="8">
        <f>VLOOKUP($B221,NBAData[#All],18,FALSE)</f>
        <v>0.7</v>
      </c>
      <c r="F221" s="8">
        <f>VLOOKUP($B221,NBAData[#All],19,FALSE)</f>
        <v>0.1</v>
      </c>
      <c r="G221" s="8">
        <f>VLOOKUP($B221,NBAData[#All],16,FALSE)</f>
        <v>2</v>
      </c>
      <c r="H221" s="8">
        <f>(FiveStats[[#This Row],[Points]]-C$2)/C$3</f>
        <v>-0.73247866174811715</v>
      </c>
      <c r="I221" s="8">
        <f>(FiveStats[[#This Row],[Assists]]-D$2)/D$3</f>
        <v>-0.15707356356590724</v>
      </c>
      <c r="J221" s="8">
        <f>(FiveStats[[#This Row],[Steals]]-E$2)/E$3</f>
        <v>-0.26175345511489767</v>
      </c>
      <c r="K221" s="8">
        <f>(FiveStats[[#This Row],[Blocks]]-F$2)/F$3</f>
        <v>-0.90319114183130622</v>
      </c>
      <c r="L221" s="8">
        <f>(FiveStats[[#This Row],[Rebounds]]-G$2)/G$3</f>
        <v>-0.99730882017535016</v>
      </c>
      <c r="M221" s="8">
        <f>AVERAGE(FiveStats[[#This Row],[t PTS]:[t REB]])</f>
        <v>-0.61036112848711566</v>
      </c>
    </row>
    <row r="222" spans="1:13" x14ac:dyDescent="0.3">
      <c r="A222" s="22">
        <v>218</v>
      </c>
      <c r="B222" s="7" t="s">
        <v>247</v>
      </c>
      <c r="C222" s="8">
        <f>VLOOKUP($B222,NBAData[#All],4,FALSE)</f>
        <v>6.1</v>
      </c>
      <c r="D222" s="8">
        <f>VLOOKUP($B222,NBAData[#All],17,FALSE)</f>
        <v>0.5</v>
      </c>
      <c r="E222" s="8">
        <f>VLOOKUP($B222,NBAData[#All],18,FALSE)</f>
        <v>1</v>
      </c>
      <c r="F222" s="8">
        <f>VLOOKUP($B222,NBAData[#All],19,FALSE)</f>
        <v>0.4</v>
      </c>
      <c r="G222" s="8">
        <f>VLOOKUP($B222,NBAData[#All],16,FALSE)</f>
        <v>2.1</v>
      </c>
      <c r="H222" s="8">
        <f>(FiveStats[[#This Row],[Points]]-C$2)/C$3</f>
        <v>-0.83132589421574454</v>
      </c>
      <c r="I222" s="8">
        <f>(FiveStats[[#This Row],[Assists]]-D$2)/D$3</f>
        <v>-0.96498693441023609</v>
      </c>
      <c r="J222" s="8">
        <f>(FiveStats[[#This Row],[Steals]]-E$2)/E$3</f>
        <v>0.51208494127932835</v>
      </c>
      <c r="K222" s="8">
        <f>(FiveStats[[#This Row],[Blocks]]-F$2)/F$3</f>
        <v>-0.19984401701439702</v>
      </c>
      <c r="L222" s="8">
        <f>(FiveStats[[#This Row],[Rebounds]]-G$2)/G$3</f>
        <v>-0.95734568395362596</v>
      </c>
      <c r="M222" s="8">
        <f>AVERAGE(FiveStats[[#This Row],[t PTS]:[t REB]])</f>
        <v>-0.48828351766293504</v>
      </c>
    </row>
    <row r="223" spans="1:13" x14ac:dyDescent="0.3">
      <c r="A223" s="21">
        <v>219</v>
      </c>
      <c r="B223" s="7" t="s">
        <v>135</v>
      </c>
      <c r="C223" s="8">
        <f>VLOOKUP($B223,NBAData[#All],4,FALSE)</f>
        <v>10.5</v>
      </c>
      <c r="D223" s="8">
        <f>VLOOKUP($B223,NBAData[#All],17,FALSE)</f>
        <v>1.1000000000000001</v>
      </c>
      <c r="E223" s="8">
        <f>VLOOKUP($B223,NBAData[#All],18,FALSE)</f>
        <v>0.6</v>
      </c>
      <c r="F223" s="8">
        <f>VLOOKUP($B223,NBAData[#All],19,FALSE)</f>
        <v>0.1</v>
      </c>
      <c r="G223" s="8">
        <f>VLOOKUP($B223,NBAData[#All],16,FALSE)</f>
        <v>2.1</v>
      </c>
      <c r="H223" s="8">
        <f>(FiveStats[[#This Row],[Points]]-C$2)/C$3</f>
        <v>-0.10644618945314453</v>
      </c>
      <c r="I223" s="8">
        <f>(FiveStats[[#This Row],[Assists]]-D$2)/D$3</f>
        <v>-0.66201942034361272</v>
      </c>
      <c r="J223" s="8">
        <f>(FiveStats[[#This Row],[Steals]]-E$2)/E$3</f>
        <v>-0.51969958724630627</v>
      </c>
      <c r="K223" s="8">
        <f>(FiveStats[[#This Row],[Blocks]]-F$2)/F$3</f>
        <v>-0.90319114183130622</v>
      </c>
      <c r="L223" s="8">
        <f>(FiveStats[[#This Row],[Rebounds]]-G$2)/G$3</f>
        <v>-0.95734568395362596</v>
      </c>
      <c r="M223" s="8">
        <f>AVERAGE(FiveStats[[#This Row],[t PTS]:[t REB]])</f>
        <v>-0.6297404045655991</v>
      </c>
    </row>
    <row r="224" spans="1:13" x14ac:dyDescent="0.3">
      <c r="A224" s="22">
        <v>220</v>
      </c>
      <c r="B224" s="7" t="s">
        <v>181</v>
      </c>
      <c r="C224" s="8">
        <f>VLOOKUP($B224,NBAData[#All],4,FALSE)</f>
        <v>8.4</v>
      </c>
      <c r="D224" s="8">
        <f>VLOOKUP($B224,NBAData[#All],17,FALSE)</f>
        <v>1.1000000000000001</v>
      </c>
      <c r="E224" s="8">
        <f>VLOOKUP($B224,NBAData[#All],18,FALSE)</f>
        <v>0.7</v>
      </c>
      <c r="F224" s="8">
        <f>VLOOKUP($B224,NBAData[#All],19,FALSE)</f>
        <v>0.2</v>
      </c>
      <c r="G224" s="8">
        <f>VLOOKUP($B224,NBAData[#All],16,FALSE)</f>
        <v>2.2000000000000002</v>
      </c>
      <c r="H224" s="8">
        <f>(FiveStats[[#This Row],[Points]]-C$2)/C$3</f>
        <v>-0.45241150308983991</v>
      </c>
      <c r="I224" s="8">
        <f>(FiveStats[[#This Row],[Assists]]-D$2)/D$3</f>
        <v>-0.66201942034361272</v>
      </c>
      <c r="J224" s="8">
        <f>(FiveStats[[#This Row],[Steals]]-E$2)/E$3</f>
        <v>-0.26175345511489767</v>
      </c>
      <c r="K224" s="8">
        <f>(FiveStats[[#This Row],[Blocks]]-F$2)/F$3</f>
        <v>-0.66874210022566982</v>
      </c>
      <c r="L224" s="8">
        <f>(FiveStats[[#This Row],[Rebounds]]-G$2)/G$3</f>
        <v>-0.91738254773190187</v>
      </c>
      <c r="M224" s="8">
        <f>AVERAGE(FiveStats[[#This Row],[t PTS]:[t REB]])</f>
        <v>-0.59246180530118442</v>
      </c>
    </row>
    <row r="225" spans="1:13" x14ac:dyDescent="0.3">
      <c r="A225" s="21">
        <v>221</v>
      </c>
      <c r="B225" s="7" t="s">
        <v>240</v>
      </c>
      <c r="C225" s="8">
        <f>VLOOKUP($B225,NBAData[#All],4,FALSE)</f>
        <v>6.2</v>
      </c>
      <c r="D225" s="8">
        <f>VLOOKUP($B225,NBAData[#All],17,FALSE)</f>
        <v>1.4</v>
      </c>
      <c r="E225" s="8">
        <f>VLOOKUP($B225,NBAData[#All],18,FALSE)</f>
        <v>0.4</v>
      </c>
      <c r="F225" s="8">
        <f>VLOOKUP($B225,NBAData[#All],19,FALSE)</f>
        <v>0.6</v>
      </c>
      <c r="G225" s="8">
        <f>VLOOKUP($B225,NBAData[#All],16,FALSE)</f>
        <v>3.4</v>
      </c>
      <c r="H225" s="8">
        <f>(FiveStats[[#This Row],[Points]]-C$2)/C$3</f>
        <v>-0.81485135547113985</v>
      </c>
      <c r="I225" s="8">
        <f>(FiveStats[[#This Row],[Assists]]-D$2)/D$3</f>
        <v>-0.5105356633103012</v>
      </c>
      <c r="J225" s="8">
        <f>(FiveStats[[#This Row],[Steals]]-E$2)/E$3</f>
        <v>-1.0355918515091234</v>
      </c>
      <c r="K225" s="8">
        <f>(FiveStats[[#This Row],[Blocks]]-F$2)/F$3</f>
        <v>0.26905406619687566</v>
      </c>
      <c r="L225" s="8">
        <f>(FiveStats[[#This Row],[Rebounds]]-G$2)/G$3</f>
        <v>-0.4378249130712123</v>
      </c>
      <c r="M225" s="8">
        <f>AVERAGE(FiveStats[[#This Row],[t PTS]:[t REB]])</f>
        <v>-0.50594994343298016</v>
      </c>
    </row>
    <row r="226" spans="1:13" x14ac:dyDescent="0.3">
      <c r="A226" s="22">
        <v>222</v>
      </c>
      <c r="B226" s="7" t="s">
        <v>252</v>
      </c>
      <c r="C226" s="8">
        <f>VLOOKUP($B226,NBAData[#All],4,FALSE)</f>
        <v>5.9</v>
      </c>
      <c r="D226" s="8">
        <f>VLOOKUP($B226,NBAData[#All],17,FALSE)</f>
        <v>1.9</v>
      </c>
      <c r="E226" s="8">
        <f>VLOOKUP($B226,NBAData[#All],18,FALSE)</f>
        <v>0.8</v>
      </c>
      <c r="F226" s="8">
        <f>VLOOKUP($B226,NBAData[#All],19,FALSE)</f>
        <v>0.1</v>
      </c>
      <c r="G226" s="8">
        <f>VLOOKUP($B226,NBAData[#All],16,FALSE)</f>
        <v>1.8</v>
      </c>
      <c r="H226" s="8">
        <f>(FiveStats[[#This Row],[Points]]-C$2)/C$3</f>
        <v>-0.86427497170495349</v>
      </c>
      <c r="I226" s="8">
        <f>(FiveStats[[#This Row],[Assists]]-D$2)/D$3</f>
        <v>-0.25806273492144843</v>
      </c>
      <c r="J226" s="8">
        <f>(FiveStats[[#This Row],[Steals]]-E$2)/E$3</f>
        <v>-3.8073229834888018E-3</v>
      </c>
      <c r="K226" s="8">
        <f>(FiveStats[[#This Row],[Blocks]]-F$2)/F$3</f>
        <v>-0.90319114183130622</v>
      </c>
      <c r="L226" s="8">
        <f>(FiveStats[[#This Row],[Rebounds]]-G$2)/G$3</f>
        <v>-1.0772350926187986</v>
      </c>
      <c r="M226" s="8">
        <f>AVERAGE(FiveStats[[#This Row],[t PTS]:[t REB]])</f>
        <v>-0.62131425281199915</v>
      </c>
    </row>
    <row r="227" spans="1:13" x14ac:dyDescent="0.3">
      <c r="A227" s="21">
        <v>223</v>
      </c>
      <c r="B227" s="7" t="s">
        <v>254</v>
      </c>
      <c r="C227" s="8">
        <f>VLOOKUP($B227,NBAData[#All],4,FALSE)</f>
        <v>5.7</v>
      </c>
      <c r="D227" s="8">
        <f>VLOOKUP($B227,NBAData[#All],17,FALSE)</f>
        <v>0.9</v>
      </c>
      <c r="E227" s="8">
        <f>VLOOKUP($B227,NBAData[#All],18,FALSE)</f>
        <v>0.7</v>
      </c>
      <c r="F227" s="8">
        <f>VLOOKUP($B227,NBAData[#All],19,FALSE)</f>
        <v>0.5</v>
      </c>
      <c r="G227" s="8">
        <f>VLOOKUP($B227,NBAData[#All],16,FALSE)</f>
        <v>2.7</v>
      </c>
      <c r="H227" s="8">
        <f>(FiveStats[[#This Row],[Points]]-C$2)/C$3</f>
        <v>-0.89722404919416254</v>
      </c>
      <c r="I227" s="8">
        <f>(FiveStats[[#This Row],[Assists]]-D$2)/D$3</f>
        <v>-0.76300859169915392</v>
      </c>
      <c r="J227" s="8">
        <f>(FiveStats[[#This Row],[Steals]]-E$2)/E$3</f>
        <v>-0.26175345511489767</v>
      </c>
      <c r="K227" s="8">
        <f>(FiveStats[[#This Row],[Blocks]]-F$2)/F$3</f>
        <v>3.4605024591239326E-2</v>
      </c>
      <c r="L227" s="8">
        <f>(FiveStats[[#This Row],[Rebounds]]-G$2)/G$3</f>
        <v>-0.71756686662328117</v>
      </c>
      <c r="M227" s="8">
        <f>AVERAGE(FiveStats[[#This Row],[t PTS]:[t REB]])</f>
        <v>-0.52098958760805114</v>
      </c>
    </row>
    <row r="228" spans="1:13" x14ac:dyDescent="0.3">
      <c r="A228" s="22">
        <v>224</v>
      </c>
      <c r="B228" s="7" t="s">
        <v>285</v>
      </c>
      <c r="C228" s="8">
        <f>VLOOKUP($B228,NBAData[#All],4,FALSE)</f>
        <v>3.4</v>
      </c>
      <c r="D228" s="8">
        <f>VLOOKUP($B228,NBAData[#All],17,FALSE)</f>
        <v>1.3</v>
      </c>
      <c r="E228" s="8">
        <f>VLOOKUP($B228,NBAData[#All],18,FALSE)</f>
        <v>0.7</v>
      </c>
      <c r="F228" s="8">
        <f>VLOOKUP($B228,NBAData[#All],19,FALSE)</f>
        <v>0.4</v>
      </c>
      <c r="G228" s="8">
        <f>VLOOKUP($B228,NBAData[#All],16,FALSE)</f>
        <v>2.9</v>
      </c>
      <c r="H228" s="8">
        <f>(FiveStats[[#This Row],[Points]]-C$2)/C$3</f>
        <v>-1.2761384403200671</v>
      </c>
      <c r="I228" s="8">
        <f>(FiveStats[[#This Row],[Assists]]-D$2)/D$3</f>
        <v>-0.56103024898807163</v>
      </c>
      <c r="J228" s="8">
        <f>(FiveStats[[#This Row],[Steals]]-E$2)/E$3</f>
        <v>-0.26175345511489767</v>
      </c>
      <c r="K228" s="8">
        <f>(FiveStats[[#This Row],[Blocks]]-F$2)/F$3</f>
        <v>-0.19984401701439702</v>
      </c>
      <c r="L228" s="8">
        <f>(FiveStats[[#This Row],[Rebounds]]-G$2)/G$3</f>
        <v>-0.63764059417983299</v>
      </c>
      <c r="M228" s="8">
        <f>AVERAGE(FiveStats[[#This Row],[t PTS]:[t REB]])</f>
        <v>-0.58728135112345325</v>
      </c>
    </row>
    <row r="229" spans="1:13" x14ac:dyDescent="0.3">
      <c r="A229" s="21">
        <v>225</v>
      </c>
      <c r="B229" s="7" t="s">
        <v>260</v>
      </c>
      <c r="C229" s="8">
        <f>VLOOKUP($B229,NBAData[#All],4,FALSE)</f>
        <v>5.4</v>
      </c>
      <c r="D229" s="8">
        <f>VLOOKUP($B229,NBAData[#All],17,FALSE)</f>
        <v>1</v>
      </c>
      <c r="E229" s="8">
        <f>VLOOKUP($B229,NBAData[#All],18,FALSE)</f>
        <v>0.4</v>
      </c>
      <c r="F229" s="8">
        <f>VLOOKUP($B229,NBAData[#All],19,FALSE)</f>
        <v>0.1</v>
      </c>
      <c r="G229" s="8">
        <f>VLOOKUP($B229,NBAData[#All],16,FALSE)</f>
        <v>3.6</v>
      </c>
      <c r="H229" s="8">
        <f>(FiveStats[[#This Row],[Points]]-C$2)/C$3</f>
        <v>-0.94664766542797618</v>
      </c>
      <c r="I229" s="8">
        <f>(FiveStats[[#This Row],[Assists]]-D$2)/D$3</f>
        <v>-0.71251400602138326</v>
      </c>
      <c r="J229" s="8">
        <f>(FiveStats[[#This Row],[Steals]]-E$2)/E$3</f>
        <v>-1.0355918515091234</v>
      </c>
      <c r="K229" s="8">
        <f>(FiveStats[[#This Row],[Blocks]]-F$2)/F$3</f>
        <v>-0.90319114183130622</v>
      </c>
      <c r="L229" s="8">
        <f>(FiveStats[[#This Row],[Rebounds]]-G$2)/G$3</f>
        <v>-0.357898640627764</v>
      </c>
      <c r="M229" s="8">
        <f>AVERAGE(FiveStats[[#This Row],[t PTS]:[t REB]])</f>
        <v>-0.79116866108351069</v>
      </c>
    </row>
    <row r="230" spans="1:13" x14ac:dyDescent="0.3">
      <c r="A230" s="22">
        <v>226</v>
      </c>
      <c r="B230" s="7" t="s">
        <v>278</v>
      </c>
      <c r="C230" s="8">
        <f>VLOOKUP($B230,NBAData[#All],4,FALSE)</f>
        <v>4.4000000000000004</v>
      </c>
      <c r="D230" s="8">
        <f>VLOOKUP($B230,NBAData[#All],17,FALSE)</f>
        <v>1.4</v>
      </c>
      <c r="E230" s="8">
        <f>VLOOKUP($B230,NBAData[#All],18,FALSE)</f>
        <v>0.7</v>
      </c>
      <c r="F230" s="8">
        <f>VLOOKUP($B230,NBAData[#All],19,FALSE)</f>
        <v>0.3</v>
      </c>
      <c r="G230" s="8">
        <f>VLOOKUP($B230,NBAData[#All],16,FALSE)</f>
        <v>2.5</v>
      </c>
      <c r="H230" s="8">
        <f>(FiveStats[[#This Row],[Points]]-C$2)/C$3</f>
        <v>-1.1113930528740217</v>
      </c>
      <c r="I230" s="8">
        <f>(FiveStats[[#This Row],[Assists]]-D$2)/D$3</f>
        <v>-0.5105356633103012</v>
      </c>
      <c r="J230" s="8">
        <f>(FiveStats[[#This Row],[Steals]]-E$2)/E$3</f>
        <v>-0.26175345511489767</v>
      </c>
      <c r="K230" s="8">
        <f>(FiveStats[[#This Row],[Blocks]]-F$2)/F$3</f>
        <v>-0.43429305862003348</v>
      </c>
      <c r="L230" s="8">
        <f>(FiveStats[[#This Row],[Rebounds]]-G$2)/G$3</f>
        <v>-0.79749313906672947</v>
      </c>
      <c r="M230" s="8">
        <f>AVERAGE(FiveStats[[#This Row],[t PTS]:[t REB]])</f>
        <v>-0.62309367379719671</v>
      </c>
    </row>
    <row r="231" spans="1:13" x14ac:dyDescent="0.3">
      <c r="A231" s="21">
        <v>227</v>
      </c>
      <c r="B231" s="7" t="s">
        <v>242</v>
      </c>
      <c r="C231" s="8">
        <f>VLOOKUP($B231,NBAData[#All],4,FALSE)</f>
        <v>6.2</v>
      </c>
      <c r="D231" s="8">
        <f>VLOOKUP($B231,NBAData[#All],17,FALSE)</f>
        <v>1</v>
      </c>
      <c r="E231" s="8">
        <f>VLOOKUP($B231,NBAData[#All],18,FALSE)</f>
        <v>0.4</v>
      </c>
      <c r="F231" s="8">
        <f>VLOOKUP($B231,NBAData[#All],19,FALSE)</f>
        <v>0.3</v>
      </c>
      <c r="G231" s="8">
        <f>VLOOKUP($B231,NBAData[#All],16,FALSE)</f>
        <v>3.3</v>
      </c>
      <c r="H231" s="8">
        <f>(FiveStats[[#This Row],[Points]]-C$2)/C$3</f>
        <v>-0.81485135547113985</v>
      </c>
      <c r="I231" s="8">
        <f>(FiveStats[[#This Row],[Assists]]-D$2)/D$3</f>
        <v>-0.71251400602138326</v>
      </c>
      <c r="J231" s="8">
        <f>(FiveStats[[#This Row],[Steals]]-E$2)/E$3</f>
        <v>-1.0355918515091234</v>
      </c>
      <c r="K231" s="8">
        <f>(FiveStats[[#This Row],[Blocks]]-F$2)/F$3</f>
        <v>-0.43429305862003348</v>
      </c>
      <c r="L231" s="8">
        <f>(FiveStats[[#This Row],[Rebounds]]-G$2)/G$3</f>
        <v>-0.4777880492929365</v>
      </c>
      <c r="M231" s="8">
        <f>AVERAGE(FiveStats[[#This Row],[t PTS]:[t REB]])</f>
        <v>-0.69500766418292326</v>
      </c>
    </row>
    <row r="232" spans="1:13" x14ac:dyDescent="0.3">
      <c r="A232" s="22">
        <v>228</v>
      </c>
      <c r="B232" s="7" t="s">
        <v>190</v>
      </c>
      <c r="C232" s="8">
        <f>VLOOKUP($B232,NBAData[#All],4,FALSE)</f>
        <v>7.9</v>
      </c>
      <c r="D232" s="8">
        <f>VLOOKUP($B232,NBAData[#All],17,FALSE)</f>
        <v>1.3</v>
      </c>
      <c r="E232" s="8">
        <f>VLOOKUP($B232,NBAData[#All],18,FALSE)</f>
        <v>0.6</v>
      </c>
      <c r="F232" s="8">
        <f>VLOOKUP($B232,NBAData[#All],19,FALSE)</f>
        <v>0.1</v>
      </c>
      <c r="G232" s="8">
        <f>VLOOKUP($B232,NBAData[#All],16,FALSE)</f>
        <v>2.1</v>
      </c>
      <c r="H232" s="8">
        <f>(FiveStats[[#This Row],[Points]]-C$2)/C$3</f>
        <v>-0.5347841968128626</v>
      </c>
      <c r="I232" s="8">
        <f>(FiveStats[[#This Row],[Assists]]-D$2)/D$3</f>
        <v>-0.56103024898807163</v>
      </c>
      <c r="J232" s="8">
        <f>(FiveStats[[#This Row],[Steals]]-E$2)/E$3</f>
        <v>-0.51969958724630627</v>
      </c>
      <c r="K232" s="8">
        <f>(FiveStats[[#This Row],[Blocks]]-F$2)/F$3</f>
        <v>-0.90319114183130622</v>
      </c>
      <c r="L232" s="8">
        <f>(FiveStats[[#This Row],[Rebounds]]-G$2)/G$3</f>
        <v>-0.95734568395362596</v>
      </c>
      <c r="M232" s="8">
        <f>AVERAGE(FiveStats[[#This Row],[t PTS]:[t REB]])</f>
        <v>-0.69521017176643451</v>
      </c>
    </row>
    <row r="233" spans="1:13" x14ac:dyDescent="0.3">
      <c r="A233" s="21">
        <v>229</v>
      </c>
      <c r="B233" s="7" t="s">
        <v>243</v>
      </c>
      <c r="C233" s="8">
        <f>VLOOKUP($B233,NBAData[#All],4,FALSE)</f>
        <v>6.2</v>
      </c>
      <c r="D233" s="8">
        <f>VLOOKUP($B233,NBAData[#All],17,FALSE)</f>
        <v>1.6</v>
      </c>
      <c r="E233" s="8">
        <f>VLOOKUP($B233,NBAData[#All],18,FALSE)</f>
        <v>0.6</v>
      </c>
      <c r="F233" s="8">
        <f>VLOOKUP($B233,NBAData[#All],19,FALSE)</f>
        <v>0.3</v>
      </c>
      <c r="G233" s="8">
        <f>VLOOKUP($B233,NBAData[#All],16,FALSE)</f>
        <v>2.1</v>
      </c>
      <c r="H233" s="8">
        <f>(FiveStats[[#This Row],[Points]]-C$2)/C$3</f>
        <v>-0.81485135547113985</v>
      </c>
      <c r="I233" s="8">
        <f>(FiveStats[[#This Row],[Assists]]-D$2)/D$3</f>
        <v>-0.40954649195475995</v>
      </c>
      <c r="J233" s="8">
        <f>(FiveStats[[#This Row],[Steals]]-E$2)/E$3</f>
        <v>-0.51969958724630627</v>
      </c>
      <c r="K233" s="8">
        <f>(FiveStats[[#This Row],[Blocks]]-F$2)/F$3</f>
        <v>-0.43429305862003348</v>
      </c>
      <c r="L233" s="8">
        <f>(FiveStats[[#This Row],[Rebounds]]-G$2)/G$3</f>
        <v>-0.95734568395362596</v>
      </c>
      <c r="M233" s="8">
        <f>AVERAGE(FiveStats[[#This Row],[t PTS]:[t REB]])</f>
        <v>-0.62714723544917317</v>
      </c>
    </row>
    <row r="234" spans="1:13" x14ac:dyDescent="0.3">
      <c r="A234" s="22">
        <v>230</v>
      </c>
      <c r="B234" s="7" t="s">
        <v>269</v>
      </c>
      <c r="C234" s="8">
        <f>VLOOKUP($B234,NBAData[#All],4,FALSE)</f>
        <v>4.9000000000000004</v>
      </c>
      <c r="D234" s="8">
        <f>VLOOKUP($B234,NBAData[#All],17,FALSE)</f>
        <v>0.4</v>
      </c>
      <c r="E234" s="8">
        <f>VLOOKUP($B234,NBAData[#All],18,FALSE)</f>
        <v>0.2</v>
      </c>
      <c r="F234" s="8">
        <f>VLOOKUP($B234,NBAData[#All],19,FALSE)</f>
        <v>0.5</v>
      </c>
      <c r="G234" s="8">
        <f>VLOOKUP($B234,NBAData[#All],16,FALSE)</f>
        <v>4.4000000000000004</v>
      </c>
      <c r="H234" s="8">
        <f>(FiveStats[[#This Row],[Points]]-C$2)/C$3</f>
        <v>-1.029020359150999</v>
      </c>
      <c r="I234" s="8">
        <f>(FiveStats[[#This Row],[Assists]]-D$2)/D$3</f>
        <v>-1.0154815200880067</v>
      </c>
      <c r="J234" s="8">
        <f>(FiveStats[[#This Row],[Steals]]-E$2)/E$3</f>
        <v>-1.5514841157719408</v>
      </c>
      <c r="K234" s="8">
        <f>(FiveStats[[#This Row],[Blocks]]-F$2)/F$3</f>
        <v>3.4605024591239326E-2</v>
      </c>
      <c r="L234" s="8">
        <f>(FiveStats[[#This Row],[Rebounds]]-G$2)/G$3</f>
        <v>-3.8193550853970797E-2</v>
      </c>
      <c r="M234" s="8">
        <f>AVERAGE(FiveStats[[#This Row],[t PTS]:[t REB]])</f>
        <v>-0.71991490425473548</v>
      </c>
    </row>
    <row r="235" spans="1:13" x14ac:dyDescent="0.3">
      <c r="A235" s="21">
        <v>231</v>
      </c>
      <c r="B235" s="7" t="s">
        <v>228</v>
      </c>
      <c r="C235" s="8">
        <f>VLOOKUP($B235,NBAData[#All],4,FALSE)</f>
        <v>6.6</v>
      </c>
      <c r="D235" s="8">
        <f>VLOOKUP($B235,NBAData[#All],17,FALSE)</f>
        <v>0.8</v>
      </c>
      <c r="E235" s="8">
        <f>VLOOKUP($B235,NBAData[#All],18,FALSE)</f>
        <v>0.5</v>
      </c>
      <c r="F235" s="8">
        <f>VLOOKUP($B235,NBAData[#All],19,FALSE)</f>
        <v>0.2</v>
      </c>
      <c r="G235" s="8">
        <f>VLOOKUP($B235,NBAData[#All],16,FALSE)</f>
        <v>2.8</v>
      </c>
      <c r="H235" s="8">
        <f>(FiveStats[[#This Row],[Points]]-C$2)/C$3</f>
        <v>-0.74895320049272174</v>
      </c>
      <c r="I235" s="8">
        <f>(FiveStats[[#This Row],[Assists]]-D$2)/D$3</f>
        <v>-0.81350317737692435</v>
      </c>
      <c r="J235" s="8">
        <f>(FiveStats[[#This Row],[Steals]]-E$2)/E$3</f>
        <v>-0.77764571937771476</v>
      </c>
      <c r="K235" s="8">
        <f>(FiveStats[[#This Row],[Blocks]]-F$2)/F$3</f>
        <v>-0.66874210022566982</v>
      </c>
      <c r="L235" s="8">
        <f>(FiveStats[[#This Row],[Rebounds]]-G$2)/G$3</f>
        <v>-0.67760373040155719</v>
      </c>
      <c r="M235" s="8">
        <f>AVERAGE(FiveStats[[#This Row],[t PTS]:[t REB]])</f>
        <v>-0.73728958557491764</v>
      </c>
    </row>
    <row r="236" spans="1:13" x14ac:dyDescent="0.3">
      <c r="A236" s="22">
        <v>232</v>
      </c>
      <c r="B236" s="7" t="s">
        <v>286</v>
      </c>
      <c r="C236" s="8">
        <f>VLOOKUP($B236,NBAData[#All],4,FALSE)</f>
        <v>2.9</v>
      </c>
      <c r="D236" s="8">
        <f>VLOOKUP($B236,NBAData[#All],17,FALSE)</f>
        <v>0.2</v>
      </c>
      <c r="E236" s="8">
        <f>VLOOKUP($B236,NBAData[#All],18,FALSE)</f>
        <v>0.4</v>
      </c>
      <c r="F236" s="8">
        <f>VLOOKUP($B236,NBAData[#All],19,FALSE)</f>
        <v>0.8</v>
      </c>
      <c r="G236" s="8">
        <f>VLOOKUP($B236,NBAData[#All],16,FALSE)</f>
        <v>4.2</v>
      </c>
      <c r="H236" s="8">
        <f>(FiveStats[[#This Row],[Points]]-C$2)/C$3</f>
        <v>-1.3585111340430898</v>
      </c>
      <c r="I236" s="8">
        <f>(FiveStats[[#This Row],[Assists]]-D$2)/D$3</f>
        <v>-1.1164706914435476</v>
      </c>
      <c r="J236" s="8">
        <f>(FiveStats[[#This Row],[Steals]]-E$2)/E$3</f>
        <v>-1.0355918515091234</v>
      </c>
      <c r="K236" s="8">
        <f>(FiveStats[[#This Row],[Blocks]]-F$2)/F$3</f>
        <v>0.73795214940814857</v>
      </c>
      <c r="L236" s="8">
        <f>(FiveStats[[#This Row],[Rebounds]]-G$2)/G$3</f>
        <v>-0.11811982329741914</v>
      </c>
      <c r="M236" s="8">
        <f>AVERAGE(FiveStats[[#This Row],[t PTS]:[t REB]])</f>
        <v>-0.57814827017700632</v>
      </c>
    </row>
    <row r="237" spans="1:13" x14ac:dyDescent="0.3">
      <c r="A237" s="21">
        <v>233</v>
      </c>
      <c r="B237" s="7" t="s">
        <v>263</v>
      </c>
      <c r="C237" s="8">
        <f>VLOOKUP($B237,NBAData[#All],4,FALSE)</f>
        <v>5.2</v>
      </c>
      <c r="D237" s="8">
        <f>VLOOKUP($B237,NBAData[#All],17,FALSE)</f>
        <v>2</v>
      </c>
      <c r="E237" s="8">
        <f>VLOOKUP($B237,NBAData[#All],18,FALSE)</f>
        <v>0.5</v>
      </c>
      <c r="F237" s="8">
        <f>VLOOKUP($B237,NBAData[#All],19,FALSE)</f>
        <v>0.1</v>
      </c>
      <c r="G237" s="8">
        <f>VLOOKUP($B237,NBAData[#All],16,FALSE)</f>
        <v>2.2000000000000002</v>
      </c>
      <c r="H237" s="8">
        <f>(FiveStats[[#This Row],[Points]]-C$2)/C$3</f>
        <v>-0.97959674291718535</v>
      </c>
      <c r="I237" s="8">
        <f>(FiveStats[[#This Row],[Assists]]-D$2)/D$3</f>
        <v>-0.20756814924367784</v>
      </c>
      <c r="J237" s="8">
        <f>(FiveStats[[#This Row],[Steals]]-E$2)/E$3</f>
        <v>-0.77764571937771476</v>
      </c>
      <c r="K237" s="8">
        <f>(FiveStats[[#This Row],[Blocks]]-F$2)/F$3</f>
        <v>-0.90319114183130622</v>
      </c>
      <c r="L237" s="8">
        <f>(FiveStats[[#This Row],[Rebounds]]-G$2)/G$3</f>
        <v>-0.91738254773190187</v>
      </c>
      <c r="M237" s="8">
        <f>AVERAGE(FiveStats[[#This Row],[t PTS]:[t REB]])</f>
        <v>-0.75707686022035725</v>
      </c>
    </row>
    <row r="238" spans="1:13" x14ac:dyDescent="0.3">
      <c r="A238" s="22">
        <v>234</v>
      </c>
      <c r="B238" s="7" t="s">
        <v>191</v>
      </c>
      <c r="C238" s="8">
        <f>VLOOKUP($B238,NBAData[#All],4,FALSE)</f>
        <v>7.9</v>
      </c>
      <c r="D238" s="8">
        <f>VLOOKUP($B238,NBAData[#All],17,FALSE)</f>
        <v>2.7</v>
      </c>
      <c r="E238" s="8">
        <f>VLOOKUP($B238,NBAData[#All],18,FALSE)</f>
        <v>0.4</v>
      </c>
      <c r="F238" s="8">
        <f>VLOOKUP($B238,NBAData[#All],19,FALSE)</f>
        <v>0</v>
      </c>
      <c r="G238" s="8">
        <f>VLOOKUP($B238,NBAData[#All],16,FALSE)</f>
        <v>1.5</v>
      </c>
      <c r="H238" s="8">
        <f>(FiveStats[[#This Row],[Points]]-C$2)/C$3</f>
        <v>-0.5347841968128626</v>
      </c>
      <c r="I238" s="8">
        <f>(FiveStats[[#This Row],[Assists]]-D$2)/D$3</f>
        <v>0.1458939505007161</v>
      </c>
      <c r="J238" s="8">
        <f>(FiveStats[[#This Row],[Steals]]-E$2)/E$3</f>
        <v>-1.0355918515091234</v>
      </c>
      <c r="K238" s="8">
        <f>(FiveStats[[#This Row],[Blocks]]-F$2)/F$3</f>
        <v>-1.1376401834369427</v>
      </c>
      <c r="L238" s="8">
        <f>(FiveStats[[#This Row],[Rebounds]]-G$2)/G$3</f>
        <v>-1.1971245012839709</v>
      </c>
      <c r="M238" s="8">
        <f>AVERAGE(FiveStats[[#This Row],[t PTS]:[t REB]])</f>
        <v>-0.75184935650843676</v>
      </c>
    </row>
    <row r="239" spans="1:13" x14ac:dyDescent="0.3">
      <c r="A239" s="21">
        <v>235</v>
      </c>
      <c r="B239" s="7" t="s">
        <v>261</v>
      </c>
      <c r="C239" s="8">
        <f>VLOOKUP($B239,NBAData[#All],4,FALSE)</f>
        <v>5.4</v>
      </c>
      <c r="D239" s="8">
        <f>VLOOKUP($B239,NBAData[#All],17,FALSE)</f>
        <v>2.6</v>
      </c>
      <c r="E239" s="8">
        <f>VLOOKUP($B239,NBAData[#All],18,FALSE)</f>
        <v>0.5</v>
      </c>
      <c r="F239" s="8">
        <f>VLOOKUP($B239,NBAData[#All],19,FALSE)</f>
        <v>0</v>
      </c>
      <c r="G239" s="8">
        <f>VLOOKUP($B239,NBAData[#All],16,FALSE)</f>
        <v>1.7</v>
      </c>
      <c r="H239" s="8">
        <f>(FiveStats[[#This Row],[Points]]-C$2)/C$3</f>
        <v>-0.94664766542797618</v>
      </c>
      <c r="I239" s="8">
        <f>(FiveStats[[#This Row],[Assists]]-D$2)/D$3</f>
        <v>9.5399364822945504E-2</v>
      </c>
      <c r="J239" s="8">
        <f>(FiveStats[[#This Row],[Steals]]-E$2)/E$3</f>
        <v>-0.77764571937771476</v>
      </c>
      <c r="K239" s="8">
        <f>(FiveStats[[#This Row],[Blocks]]-F$2)/F$3</f>
        <v>-1.1376401834369427</v>
      </c>
      <c r="L239" s="8">
        <f>(FiveStats[[#This Row],[Rebounds]]-G$2)/G$3</f>
        <v>-1.1171982288405224</v>
      </c>
      <c r="M239" s="8">
        <f>AVERAGE(FiveStats[[#This Row],[t PTS]:[t REB]])</f>
        <v>-0.77674648645204214</v>
      </c>
    </row>
    <row r="240" spans="1:13" x14ac:dyDescent="0.3">
      <c r="A240" s="22">
        <v>236</v>
      </c>
      <c r="B240" s="7" t="s">
        <v>148</v>
      </c>
      <c r="C240" s="8">
        <f>VLOOKUP($B240,NBAData[#All],4,FALSE)</f>
        <v>9.9</v>
      </c>
      <c r="D240" s="8">
        <f>VLOOKUP($B240,NBAData[#All],17,FALSE)</f>
        <v>0.4</v>
      </c>
      <c r="E240" s="8">
        <f>VLOOKUP($B240,NBAData[#All],18,FALSE)</f>
        <v>0.3</v>
      </c>
      <c r="F240" s="8">
        <f>VLOOKUP($B240,NBAData[#All],19,FALSE)</f>
        <v>0.1</v>
      </c>
      <c r="G240" s="8">
        <f>VLOOKUP($B240,NBAData[#All],16,FALSE)</f>
        <v>2.8</v>
      </c>
      <c r="H240" s="8">
        <f>(FiveStats[[#This Row],[Points]]-C$2)/C$3</f>
        <v>-0.20529342192077174</v>
      </c>
      <c r="I240" s="8">
        <f>(FiveStats[[#This Row],[Assists]]-D$2)/D$3</f>
        <v>-1.0154815200880067</v>
      </c>
      <c r="J240" s="8">
        <f>(FiveStats[[#This Row],[Steals]]-E$2)/E$3</f>
        <v>-1.2935379836405319</v>
      </c>
      <c r="K240" s="8">
        <f>(FiveStats[[#This Row],[Blocks]]-F$2)/F$3</f>
        <v>-0.90319114183130622</v>
      </c>
      <c r="L240" s="8">
        <f>(FiveStats[[#This Row],[Rebounds]]-G$2)/G$3</f>
        <v>-0.67760373040155719</v>
      </c>
      <c r="M240" s="8">
        <f>AVERAGE(FiveStats[[#This Row],[t PTS]:[t REB]])</f>
        <v>-0.81902155957643485</v>
      </c>
    </row>
    <row r="241" spans="1:13" x14ac:dyDescent="0.3">
      <c r="A241" s="21">
        <v>237</v>
      </c>
      <c r="B241" s="7" t="s">
        <v>284</v>
      </c>
      <c r="C241" s="8">
        <f>VLOOKUP($B241,NBAData[#All],4,FALSE)</f>
        <v>3.5</v>
      </c>
      <c r="D241" s="8">
        <f>VLOOKUP($B241,NBAData[#All],17,FALSE)</f>
        <v>2.6</v>
      </c>
      <c r="E241" s="8">
        <f>VLOOKUP($B241,NBAData[#All],18,FALSE)</f>
        <v>0.8</v>
      </c>
      <c r="F241" s="8">
        <f>VLOOKUP($B241,NBAData[#All],19,FALSE)</f>
        <v>0.1</v>
      </c>
      <c r="G241" s="8">
        <f>VLOOKUP($B241,NBAData[#All],16,FALSE)</f>
        <v>1.1000000000000001</v>
      </c>
      <c r="H241" s="8">
        <f>(FiveStats[[#This Row],[Points]]-C$2)/C$3</f>
        <v>-1.2596639015754625</v>
      </c>
      <c r="I241" s="8">
        <f>(FiveStats[[#This Row],[Assists]]-D$2)/D$3</f>
        <v>9.5399364822945504E-2</v>
      </c>
      <c r="J241" s="8">
        <f>(FiveStats[[#This Row],[Steals]]-E$2)/E$3</f>
        <v>-3.8073229834888018E-3</v>
      </c>
      <c r="K241" s="8">
        <f>(FiveStats[[#This Row],[Blocks]]-F$2)/F$3</f>
        <v>-0.90319114183130622</v>
      </c>
      <c r="L241" s="8">
        <f>(FiveStats[[#This Row],[Rebounds]]-G$2)/G$3</f>
        <v>-1.3569770461708675</v>
      </c>
      <c r="M241" s="8">
        <f>AVERAGE(FiveStats[[#This Row],[t PTS]:[t REB]])</f>
        <v>-0.68564800954763583</v>
      </c>
    </row>
    <row r="242" spans="1:13" x14ac:dyDescent="0.3">
      <c r="A242" s="22">
        <v>238</v>
      </c>
      <c r="B242" s="7" t="s">
        <v>279</v>
      </c>
      <c r="C242" s="8">
        <f>VLOOKUP($B242,NBAData[#All],4,FALSE)</f>
        <v>4.3</v>
      </c>
      <c r="D242" s="8">
        <f>VLOOKUP($B242,NBAData[#All],17,FALSE)</f>
        <v>0.8</v>
      </c>
      <c r="E242" s="8">
        <f>VLOOKUP($B242,NBAData[#All],18,FALSE)</f>
        <v>0.6</v>
      </c>
      <c r="F242" s="8">
        <f>VLOOKUP($B242,NBAData[#All],19,FALSE)</f>
        <v>0.3</v>
      </c>
      <c r="G242" s="8">
        <f>VLOOKUP($B242,NBAData[#All],16,FALSE)</f>
        <v>2.7</v>
      </c>
      <c r="H242" s="8">
        <f>(FiveStats[[#This Row],[Points]]-C$2)/C$3</f>
        <v>-1.1278675916186263</v>
      </c>
      <c r="I242" s="8">
        <f>(FiveStats[[#This Row],[Assists]]-D$2)/D$3</f>
        <v>-0.81350317737692435</v>
      </c>
      <c r="J242" s="8">
        <f>(FiveStats[[#This Row],[Steals]]-E$2)/E$3</f>
        <v>-0.51969958724630627</v>
      </c>
      <c r="K242" s="8">
        <f>(FiveStats[[#This Row],[Blocks]]-F$2)/F$3</f>
        <v>-0.43429305862003348</v>
      </c>
      <c r="L242" s="8">
        <f>(FiveStats[[#This Row],[Rebounds]]-G$2)/G$3</f>
        <v>-0.71756686662328117</v>
      </c>
      <c r="M242" s="8">
        <f>AVERAGE(FiveStats[[#This Row],[t PTS]:[t REB]])</f>
        <v>-0.72258605629703432</v>
      </c>
    </row>
    <row r="243" spans="1:13" x14ac:dyDescent="0.3">
      <c r="A243" s="21">
        <v>239</v>
      </c>
      <c r="B243" s="7" t="s">
        <v>255</v>
      </c>
      <c r="C243" s="8">
        <f>VLOOKUP($B243,NBAData[#All],4,FALSE)</f>
        <v>5.7</v>
      </c>
      <c r="D243" s="8">
        <f>VLOOKUP($B243,NBAData[#All],17,FALSE)</f>
        <v>0.5</v>
      </c>
      <c r="E243" s="8">
        <f>VLOOKUP($B243,NBAData[#All],18,FALSE)</f>
        <v>0.3</v>
      </c>
      <c r="F243" s="8">
        <f>VLOOKUP($B243,NBAData[#All],19,FALSE)</f>
        <v>0.7</v>
      </c>
      <c r="G243" s="8">
        <f>VLOOKUP($B243,NBAData[#All],16,FALSE)</f>
        <v>3.5</v>
      </c>
      <c r="H243" s="8">
        <f>(FiveStats[[#This Row],[Points]]-C$2)/C$3</f>
        <v>-0.89722404919416254</v>
      </c>
      <c r="I243" s="8">
        <f>(FiveStats[[#This Row],[Assists]]-D$2)/D$3</f>
        <v>-0.96498693441023609</v>
      </c>
      <c r="J243" s="8">
        <f>(FiveStats[[#This Row],[Steals]]-E$2)/E$3</f>
        <v>-1.2935379836405319</v>
      </c>
      <c r="K243" s="8">
        <f>(FiveStats[[#This Row],[Blocks]]-F$2)/F$3</f>
        <v>0.50350310780251206</v>
      </c>
      <c r="L243" s="8">
        <f>(FiveStats[[#This Row],[Rebounds]]-G$2)/G$3</f>
        <v>-0.39786177684948815</v>
      </c>
      <c r="M243" s="8">
        <f>AVERAGE(FiveStats[[#This Row],[t PTS]:[t REB]])</f>
        <v>-0.61002152725838132</v>
      </c>
    </row>
    <row r="244" spans="1:13" x14ac:dyDescent="0.3">
      <c r="A244" s="22">
        <v>240</v>
      </c>
      <c r="B244" s="7" t="s">
        <v>275</v>
      </c>
      <c r="C244" s="8">
        <f>VLOOKUP($B244,NBAData[#All],4,FALSE)</f>
        <v>4.5</v>
      </c>
      <c r="D244" s="8">
        <f>VLOOKUP($B244,NBAData[#All],17,FALSE)</f>
        <v>1.2</v>
      </c>
      <c r="E244" s="8">
        <f>VLOOKUP($B244,NBAData[#All],18,FALSE)</f>
        <v>0.7</v>
      </c>
      <c r="F244" s="8">
        <f>VLOOKUP($B244,NBAData[#All],19,FALSE)</f>
        <v>0.2</v>
      </c>
      <c r="G244" s="8">
        <f>VLOOKUP($B244,NBAData[#All],16,FALSE)</f>
        <v>2</v>
      </c>
      <c r="H244" s="8">
        <f>(FiveStats[[#This Row],[Points]]-C$2)/C$3</f>
        <v>-1.0949185141294171</v>
      </c>
      <c r="I244" s="8">
        <f>(FiveStats[[#This Row],[Assists]]-D$2)/D$3</f>
        <v>-0.61152483466584218</v>
      </c>
      <c r="J244" s="8">
        <f>(FiveStats[[#This Row],[Steals]]-E$2)/E$3</f>
        <v>-0.26175345511489767</v>
      </c>
      <c r="K244" s="8">
        <f>(FiveStats[[#This Row],[Blocks]]-F$2)/F$3</f>
        <v>-0.66874210022566982</v>
      </c>
      <c r="L244" s="8">
        <f>(FiveStats[[#This Row],[Rebounds]]-G$2)/G$3</f>
        <v>-0.99730882017535016</v>
      </c>
      <c r="M244" s="8">
        <f>AVERAGE(FiveStats[[#This Row],[t PTS]:[t REB]])</f>
        <v>-0.72684954486223541</v>
      </c>
    </row>
    <row r="245" spans="1:13" x14ac:dyDescent="0.3">
      <c r="A245" s="21">
        <v>241</v>
      </c>
      <c r="B245" s="7" t="s">
        <v>267</v>
      </c>
      <c r="C245" s="8">
        <f>VLOOKUP($B245,NBAData[#All],4,FALSE)</f>
        <v>4.9000000000000004</v>
      </c>
      <c r="D245" s="8">
        <f>VLOOKUP($B245,NBAData[#All],17,FALSE)</f>
        <v>0.5</v>
      </c>
      <c r="E245" s="8">
        <f>VLOOKUP($B245,NBAData[#All],18,FALSE)</f>
        <v>0.5</v>
      </c>
      <c r="F245" s="8">
        <f>VLOOKUP($B245,NBAData[#All],19,FALSE)</f>
        <v>0.2</v>
      </c>
      <c r="G245" s="8">
        <f>VLOOKUP($B245,NBAData[#All],16,FALSE)</f>
        <v>3</v>
      </c>
      <c r="H245" s="8">
        <f>(FiveStats[[#This Row],[Points]]-C$2)/C$3</f>
        <v>-1.029020359150999</v>
      </c>
      <c r="I245" s="8">
        <f>(FiveStats[[#This Row],[Assists]]-D$2)/D$3</f>
        <v>-0.96498693441023609</v>
      </c>
      <c r="J245" s="8">
        <f>(FiveStats[[#This Row],[Steals]]-E$2)/E$3</f>
        <v>-0.77764571937771476</v>
      </c>
      <c r="K245" s="8">
        <f>(FiveStats[[#This Row],[Blocks]]-F$2)/F$3</f>
        <v>-0.66874210022566982</v>
      </c>
      <c r="L245" s="8">
        <f>(FiveStats[[#This Row],[Rebounds]]-G$2)/G$3</f>
        <v>-0.59767745795810878</v>
      </c>
      <c r="M245" s="8">
        <f>AVERAGE(FiveStats[[#This Row],[t PTS]:[t REB]])</f>
        <v>-0.80761451422454589</v>
      </c>
    </row>
    <row r="246" spans="1:13" x14ac:dyDescent="0.3">
      <c r="A246" s="22">
        <v>242</v>
      </c>
      <c r="B246" s="7" t="s">
        <v>185</v>
      </c>
      <c r="C246" s="8">
        <f>VLOOKUP($B246,NBAData[#All],4,FALSE)</f>
        <v>8.1</v>
      </c>
      <c r="D246" s="8">
        <f>VLOOKUP($B246,NBAData[#All],17,FALSE)</f>
        <v>0.8</v>
      </c>
      <c r="E246" s="8">
        <f>VLOOKUP($B246,NBAData[#All],18,FALSE)</f>
        <v>0.5</v>
      </c>
      <c r="F246" s="8">
        <f>VLOOKUP($B246,NBAData[#All],19,FALSE)</f>
        <v>0.1</v>
      </c>
      <c r="G246" s="8">
        <f>VLOOKUP($B246,NBAData[#All],16,FALSE)</f>
        <v>2.1</v>
      </c>
      <c r="H246" s="8">
        <f>(FiveStats[[#This Row],[Points]]-C$2)/C$3</f>
        <v>-0.50183511932365366</v>
      </c>
      <c r="I246" s="8">
        <f>(FiveStats[[#This Row],[Assists]]-D$2)/D$3</f>
        <v>-0.81350317737692435</v>
      </c>
      <c r="J246" s="8">
        <f>(FiveStats[[#This Row],[Steals]]-E$2)/E$3</f>
        <v>-0.77764571937771476</v>
      </c>
      <c r="K246" s="8">
        <f>(FiveStats[[#This Row],[Blocks]]-F$2)/F$3</f>
        <v>-0.90319114183130622</v>
      </c>
      <c r="L246" s="8">
        <f>(FiveStats[[#This Row],[Rebounds]]-G$2)/G$3</f>
        <v>-0.95734568395362596</v>
      </c>
      <c r="M246" s="8">
        <f>AVERAGE(FiveStats[[#This Row],[t PTS]:[t REB]])</f>
        <v>-0.79070416837264501</v>
      </c>
    </row>
    <row r="247" spans="1:13" x14ac:dyDescent="0.3">
      <c r="A247" s="21">
        <v>243</v>
      </c>
      <c r="B247" s="7" t="s">
        <v>232</v>
      </c>
      <c r="C247" s="8">
        <f>VLOOKUP($B247,NBAData[#All],4,FALSE)</f>
        <v>6.4</v>
      </c>
      <c r="D247" s="8">
        <f>VLOOKUP($B247,NBAData[#All],17,FALSE)</f>
        <v>1.1000000000000001</v>
      </c>
      <c r="E247" s="8">
        <f>VLOOKUP($B247,NBAData[#All],18,FALSE)</f>
        <v>0.5</v>
      </c>
      <c r="F247" s="8">
        <f>VLOOKUP($B247,NBAData[#All],19,FALSE)</f>
        <v>0.1</v>
      </c>
      <c r="G247" s="8">
        <f>VLOOKUP($B247,NBAData[#All],16,FALSE)</f>
        <v>2.2000000000000002</v>
      </c>
      <c r="H247" s="8">
        <f>(FiveStats[[#This Row],[Points]]-C$2)/C$3</f>
        <v>-0.78190227798193079</v>
      </c>
      <c r="I247" s="8">
        <f>(FiveStats[[#This Row],[Assists]]-D$2)/D$3</f>
        <v>-0.66201942034361272</v>
      </c>
      <c r="J247" s="8">
        <f>(FiveStats[[#This Row],[Steals]]-E$2)/E$3</f>
        <v>-0.77764571937771476</v>
      </c>
      <c r="K247" s="8">
        <f>(FiveStats[[#This Row],[Blocks]]-F$2)/F$3</f>
        <v>-0.90319114183130622</v>
      </c>
      <c r="L247" s="8">
        <f>(FiveStats[[#This Row],[Rebounds]]-G$2)/G$3</f>
        <v>-0.91738254773190187</v>
      </c>
      <c r="M247" s="8">
        <f>AVERAGE(FiveStats[[#This Row],[t PTS]:[t REB]])</f>
        <v>-0.80842822145329341</v>
      </c>
    </row>
    <row r="248" spans="1:13" x14ac:dyDescent="0.3">
      <c r="A248" s="22">
        <v>244</v>
      </c>
      <c r="B248" s="7" t="s">
        <v>282</v>
      </c>
      <c r="C248" s="8">
        <f>VLOOKUP($B248,NBAData[#All],4,FALSE)</f>
        <v>3.8</v>
      </c>
      <c r="D248" s="8">
        <f>VLOOKUP($B248,NBAData[#All],17,FALSE)</f>
        <v>0.9</v>
      </c>
      <c r="E248" s="8">
        <f>VLOOKUP($B248,NBAData[#All],18,FALSE)</f>
        <v>0.3</v>
      </c>
      <c r="F248" s="8">
        <f>VLOOKUP($B248,NBAData[#All],19,FALSE)</f>
        <v>0.2</v>
      </c>
      <c r="G248" s="8">
        <f>VLOOKUP($B248,NBAData[#All],16,FALSE)</f>
        <v>3.5</v>
      </c>
      <c r="H248" s="8">
        <f>(FiveStats[[#This Row],[Points]]-C$2)/C$3</f>
        <v>-1.210240285341649</v>
      </c>
      <c r="I248" s="8">
        <f>(FiveStats[[#This Row],[Assists]]-D$2)/D$3</f>
        <v>-0.76300859169915392</v>
      </c>
      <c r="J248" s="8">
        <f>(FiveStats[[#This Row],[Steals]]-E$2)/E$3</f>
        <v>-1.2935379836405319</v>
      </c>
      <c r="K248" s="8">
        <f>(FiveStats[[#This Row],[Blocks]]-F$2)/F$3</f>
        <v>-0.66874210022566982</v>
      </c>
      <c r="L248" s="8">
        <f>(FiveStats[[#This Row],[Rebounds]]-G$2)/G$3</f>
        <v>-0.39786177684948815</v>
      </c>
      <c r="M248" s="8">
        <f>AVERAGE(FiveStats[[#This Row],[t PTS]:[t REB]])</f>
        <v>-0.86667814755129857</v>
      </c>
    </row>
    <row r="249" spans="1:13" x14ac:dyDescent="0.3">
      <c r="A249" s="21">
        <v>245</v>
      </c>
      <c r="B249" s="7" t="s">
        <v>264</v>
      </c>
      <c r="C249" s="8">
        <f>VLOOKUP($B249,NBAData[#All],4,FALSE)</f>
        <v>5.0999999999999996</v>
      </c>
      <c r="D249" s="8">
        <f>VLOOKUP($B249,NBAData[#All],17,FALSE)</f>
        <v>1.8</v>
      </c>
      <c r="E249" s="8">
        <f>VLOOKUP($B249,NBAData[#All],18,FALSE)</f>
        <v>0.5</v>
      </c>
      <c r="F249" s="8">
        <f>VLOOKUP($B249,NBAData[#All],19,FALSE)</f>
        <v>0.3</v>
      </c>
      <c r="G249" s="8">
        <f>VLOOKUP($B249,NBAData[#All],16,FALSE)</f>
        <v>2</v>
      </c>
      <c r="H249" s="8">
        <f>(FiveStats[[#This Row],[Points]]-C$2)/C$3</f>
        <v>-0.99607128166178993</v>
      </c>
      <c r="I249" s="8">
        <f>(FiveStats[[#This Row],[Assists]]-D$2)/D$3</f>
        <v>-0.30855732059921892</v>
      </c>
      <c r="J249" s="8">
        <f>(FiveStats[[#This Row],[Steals]]-E$2)/E$3</f>
        <v>-0.77764571937771476</v>
      </c>
      <c r="K249" s="8">
        <f>(FiveStats[[#This Row],[Blocks]]-F$2)/F$3</f>
        <v>-0.43429305862003348</v>
      </c>
      <c r="L249" s="8">
        <f>(FiveStats[[#This Row],[Rebounds]]-G$2)/G$3</f>
        <v>-0.99730882017535016</v>
      </c>
      <c r="M249" s="8">
        <f>AVERAGE(FiveStats[[#This Row],[t PTS]:[t REB]])</f>
        <v>-0.70277524008682146</v>
      </c>
    </row>
    <row r="250" spans="1:13" x14ac:dyDescent="0.3">
      <c r="A250" s="22">
        <v>246</v>
      </c>
      <c r="B250" s="7" t="s">
        <v>172</v>
      </c>
      <c r="C250" s="8">
        <f>VLOOKUP($B250,NBAData[#All],4,FALSE)</f>
        <v>9</v>
      </c>
      <c r="D250" s="8">
        <f>VLOOKUP($B250,NBAData[#All],17,FALSE)</f>
        <v>0.9</v>
      </c>
      <c r="E250" s="8">
        <f>VLOOKUP($B250,NBAData[#All],18,FALSE)</f>
        <v>0.2</v>
      </c>
      <c r="F250" s="8">
        <f>VLOOKUP($B250,NBAData[#All],19,FALSE)</f>
        <v>0.1</v>
      </c>
      <c r="G250" s="8">
        <f>VLOOKUP($B250,NBAData[#All],16,FALSE)</f>
        <v>2.7</v>
      </c>
      <c r="H250" s="8">
        <f>(FiveStats[[#This Row],[Points]]-C$2)/C$3</f>
        <v>-0.35356427062221268</v>
      </c>
      <c r="I250" s="8">
        <f>(FiveStats[[#This Row],[Assists]]-D$2)/D$3</f>
        <v>-0.76300859169915392</v>
      </c>
      <c r="J250" s="8">
        <f>(FiveStats[[#This Row],[Steals]]-E$2)/E$3</f>
        <v>-1.5514841157719408</v>
      </c>
      <c r="K250" s="8">
        <f>(FiveStats[[#This Row],[Blocks]]-F$2)/F$3</f>
        <v>-0.90319114183130622</v>
      </c>
      <c r="L250" s="8">
        <f>(FiveStats[[#This Row],[Rebounds]]-G$2)/G$3</f>
        <v>-0.71756686662328117</v>
      </c>
      <c r="M250" s="8">
        <f>AVERAGE(FiveStats[[#This Row],[t PTS]:[t REB]])</f>
        <v>-0.85776299730957906</v>
      </c>
    </row>
    <row r="251" spans="1:13" x14ac:dyDescent="0.3">
      <c r="A251" s="21">
        <v>247</v>
      </c>
      <c r="B251" s="7" t="s">
        <v>287</v>
      </c>
      <c r="C251" s="8">
        <f>VLOOKUP($B251,NBAData[#All],4,FALSE)</f>
        <v>2.9</v>
      </c>
      <c r="D251" s="8">
        <f>VLOOKUP($B251,NBAData[#All],17,FALSE)</f>
        <v>0.9</v>
      </c>
      <c r="E251" s="8">
        <f>VLOOKUP($B251,NBAData[#All],18,FALSE)</f>
        <v>0.3</v>
      </c>
      <c r="F251" s="8">
        <f>VLOOKUP($B251,NBAData[#All],19,FALSE)</f>
        <v>0.4</v>
      </c>
      <c r="G251" s="8">
        <f>VLOOKUP($B251,NBAData[#All],16,FALSE)</f>
        <v>3.6</v>
      </c>
      <c r="H251" s="8">
        <f>(FiveStats[[#This Row],[Points]]-C$2)/C$3</f>
        <v>-1.3585111340430898</v>
      </c>
      <c r="I251" s="8">
        <f>(FiveStats[[#This Row],[Assists]]-D$2)/D$3</f>
        <v>-0.76300859169915392</v>
      </c>
      <c r="J251" s="8">
        <f>(FiveStats[[#This Row],[Steals]]-E$2)/E$3</f>
        <v>-1.2935379836405319</v>
      </c>
      <c r="K251" s="8">
        <f>(FiveStats[[#This Row],[Blocks]]-F$2)/F$3</f>
        <v>-0.19984401701439702</v>
      </c>
      <c r="L251" s="8">
        <f>(FiveStats[[#This Row],[Rebounds]]-G$2)/G$3</f>
        <v>-0.357898640627764</v>
      </c>
      <c r="M251" s="8">
        <f>AVERAGE(FiveStats[[#This Row],[t PTS]:[t REB]])</f>
        <v>-0.79456007340498735</v>
      </c>
    </row>
    <row r="252" spans="1:13" x14ac:dyDescent="0.3">
      <c r="A252" s="22">
        <v>248</v>
      </c>
      <c r="B252" s="7" t="s">
        <v>274</v>
      </c>
      <c r="C252" s="8">
        <f>VLOOKUP($B252,NBAData[#All],4,FALSE)</f>
        <v>4.5</v>
      </c>
      <c r="D252" s="8">
        <f>VLOOKUP($B252,NBAData[#All],17,FALSE)</f>
        <v>1.8</v>
      </c>
      <c r="E252" s="8">
        <f>VLOOKUP($B252,NBAData[#All],18,FALSE)</f>
        <v>0.7</v>
      </c>
      <c r="F252" s="8">
        <f>VLOOKUP($B252,NBAData[#All],19,FALSE)</f>
        <v>0</v>
      </c>
      <c r="G252" s="8">
        <f>VLOOKUP($B252,NBAData[#All],16,FALSE)</f>
        <v>1.4</v>
      </c>
      <c r="H252" s="8">
        <f>(FiveStats[[#This Row],[Points]]-C$2)/C$3</f>
        <v>-1.0949185141294171</v>
      </c>
      <c r="I252" s="8">
        <f>(FiveStats[[#This Row],[Assists]]-D$2)/D$3</f>
        <v>-0.30855732059921892</v>
      </c>
      <c r="J252" s="8">
        <f>(FiveStats[[#This Row],[Steals]]-E$2)/E$3</f>
        <v>-0.26175345511489767</v>
      </c>
      <c r="K252" s="8">
        <f>(FiveStats[[#This Row],[Blocks]]-F$2)/F$3</f>
        <v>-1.1376401834369427</v>
      </c>
      <c r="L252" s="8">
        <f>(FiveStats[[#This Row],[Rebounds]]-G$2)/G$3</f>
        <v>-1.2370876375056949</v>
      </c>
      <c r="M252" s="8">
        <f>AVERAGE(FiveStats[[#This Row],[t PTS]:[t REB]])</f>
        <v>-0.8079914221572343</v>
      </c>
    </row>
    <row r="253" spans="1:13" x14ac:dyDescent="0.3">
      <c r="A253" s="21">
        <v>249</v>
      </c>
      <c r="B253" s="7" t="s">
        <v>259</v>
      </c>
      <c r="C253" s="8">
        <f>VLOOKUP($B253,NBAData[#All],4,FALSE)</f>
        <v>5.4</v>
      </c>
      <c r="D253" s="8">
        <f>VLOOKUP($B253,NBAData[#All],17,FALSE)</f>
        <v>1</v>
      </c>
      <c r="E253" s="8">
        <f>VLOOKUP($B253,NBAData[#All],18,FALSE)</f>
        <v>0.2</v>
      </c>
      <c r="F253" s="8">
        <f>VLOOKUP($B253,NBAData[#All],19,FALSE)</f>
        <v>0.4</v>
      </c>
      <c r="G253" s="8">
        <f>VLOOKUP($B253,NBAData[#All],16,FALSE)</f>
        <v>3.2</v>
      </c>
      <c r="H253" s="8">
        <f>(FiveStats[[#This Row],[Points]]-C$2)/C$3</f>
        <v>-0.94664766542797618</v>
      </c>
      <c r="I253" s="8">
        <f>(FiveStats[[#This Row],[Assists]]-D$2)/D$3</f>
        <v>-0.71251400602138326</v>
      </c>
      <c r="J253" s="8">
        <f>(FiveStats[[#This Row],[Steals]]-E$2)/E$3</f>
        <v>-1.5514841157719408</v>
      </c>
      <c r="K253" s="8">
        <f>(FiveStats[[#This Row],[Blocks]]-F$2)/F$3</f>
        <v>-0.19984401701439702</v>
      </c>
      <c r="L253" s="8">
        <f>(FiveStats[[#This Row],[Rebounds]]-G$2)/G$3</f>
        <v>-0.51775118551466048</v>
      </c>
      <c r="M253" s="8">
        <f>AVERAGE(FiveStats[[#This Row],[t PTS]:[t REB]])</f>
        <v>-0.78564819795007157</v>
      </c>
    </row>
    <row r="254" spans="1:13" x14ac:dyDescent="0.3">
      <c r="A254" s="22">
        <v>250</v>
      </c>
      <c r="B254" s="7" t="s">
        <v>273</v>
      </c>
      <c r="C254" s="8">
        <f>VLOOKUP($B254,NBAData[#All],4,FALSE)</f>
        <v>4.5999999999999996</v>
      </c>
      <c r="D254" s="8">
        <f>VLOOKUP($B254,NBAData[#All],17,FALSE)</f>
        <v>2.2999999999999998</v>
      </c>
      <c r="E254" s="8">
        <f>VLOOKUP($B254,NBAData[#All],18,FALSE)</f>
        <v>0.3</v>
      </c>
      <c r="F254" s="8">
        <f>VLOOKUP($B254,NBAData[#All],19,FALSE)</f>
        <v>0.1</v>
      </c>
      <c r="G254" s="8">
        <f>VLOOKUP($B254,NBAData[#All],16,FALSE)</f>
        <v>2.2000000000000002</v>
      </c>
      <c r="H254" s="8">
        <f>(FiveStats[[#This Row],[Points]]-C$2)/C$3</f>
        <v>-1.0784439753848127</v>
      </c>
      <c r="I254" s="8">
        <f>(FiveStats[[#This Row],[Assists]]-D$2)/D$3</f>
        <v>-5.6084392210366277E-2</v>
      </c>
      <c r="J254" s="8">
        <f>(FiveStats[[#This Row],[Steals]]-E$2)/E$3</f>
        <v>-1.2935379836405319</v>
      </c>
      <c r="K254" s="8">
        <f>(FiveStats[[#This Row],[Blocks]]-F$2)/F$3</f>
        <v>-0.90319114183130622</v>
      </c>
      <c r="L254" s="8">
        <f>(FiveStats[[#This Row],[Rebounds]]-G$2)/G$3</f>
        <v>-0.91738254773190187</v>
      </c>
      <c r="M254" s="8">
        <f>AVERAGE(FiveStats[[#This Row],[t PTS]:[t REB]])</f>
        <v>-0.84972800815978378</v>
      </c>
    </row>
    <row r="255" spans="1:13" x14ac:dyDescent="0.3">
      <c r="A255" s="21">
        <v>251</v>
      </c>
      <c r="B255" s="7" t="s">
        <v>244</v>
      </c>
      <c r="C255" s="8">
        <f>VLOOKUP($B255,NBAData[#All],4,FALSE)</f>
        <v>6.1</v>
      </c>
      <c r="D255" s="8">
        <f>VLOOKUP($B255,NBAData[#All],17,FALSE)</f>
        <v>0.2</v>
      </c>
      <c r="E255" s="8">
        <f>VLOOKUP($B255,NBAData[#All],18,FALSE)</f>
        <v>0.3</v>
      </c>
      <c r="F255" s="8">
        <f>VLOOKUP($B255,NBAData[#All],19,FALSE)</f>
        <v>0.9</v>
      </c>
      <c r="G255" s="8">
        <f>VLOOKUP($B255,NBAData[#All],16,FALSE)</f>
        <v>3.2</v>
      </c>
      <c r="H255" s="8">
        <f>(FiveStats[[#This Row],[Points]]-C$2)/C$3</f>
        <v>-0.83132589421574454</v>
      </c>
      <c r="I255" s="8">
        <f>(FiveStats[[#This Row],[Assists]]-D$2)/D$3</f>
        <v>-1.1164706914435476</v>
      </c>
      <c r="J255" s="8">
        <f>(FiveStats[[#This Row],[Steals]]-E$2)/E$3</f>
        <v>-1.2935379836405319</v>
      </c>
      <c r="K255" s="8">
        <f>(FiveStats[[#This Row],[Blocks]]-F$2)/F$3</f>
        <v>0.97240119101378497</v>
      </c>
      <c r="L255" s="8">
        <f>(FiveStats[[#This Row],[Rebounds]]-G$2)/G$3</f>
        <v>-0.51775118551466048</v>
      </c>
      <c r="M255" s="8">
        <f>AVERAGE(FiveStats[[#This Row],[t PTS]:[t REB]])</f>
        <v>-0.55733691276013997</v>
      </c>
    </row>
    <row r="256" spans="1:13" x14ac:dyDescent="0.3">
      <c r="A256" s="22">
        <v>252</v>
      </c>
      <c r="B256" s="7" t="s">
        <v>180</v>
      </c>
      <c r="C256" s="8">
        <f>VLOOKUP($B256,NBAData[#All],4,FALSE)</f>
        <v>8.4</v>
      </c>
      <c r="D256" s="8">
        <f>VLOOKUP($B256,NBAData[#All],17,FALSE)</f>
        <v>1.3</v>
      </c>
      <c r="E256" s="8">
        <f>VLOOKUP($B256,NBAData[#All],18,FALSE)</f>
        <v>0.3</v>
      </c>
      <c r="F256" s="8">
        <f>VLOOKUP($B256,NBAData[#All],19,FALSE)</f>
        <v>0.1</v>
      </c>
      <c r="G256" s="8">
        <f>VLOOKUP($B256,NBAData[#All],16,FALSE)</f>
        <v>2</v>
      </c>
      <c r="H256" s="8">
        <f>(FiveStats[[#This Row],[Points]]-C$2)/C$3</f>
        <v>-0.45241150308983991</v>
      </c>
      <c r="I256" s="8">
        <f>(FiveStats[[#This Row],[Assists]]-D$2)/D$3</f>
        <v>-0.56103024898807163</v>
      </c>
      <c r="J256" s="8">
        <f>(FiveStats[[#This Row],[Steals]]-E$2)/E$3</f>
        <v>-1.2935379836405319</v>
      </c>
      <c r="K256" s="8">
        <f>(FiveStats[[#This Row],[Blocks]]-F$2)/F$3</f>
        <v>-0.90319114183130622</v>
      </c>
      <c r="L256" s="8">
        <f>(FiveStats[[#This Row],[Rebounds]]-G$2)/G$3</f>
        <v>-0.99730882017535016</v>
      </c>
      <c r="M256" s="8">
        <f>AVERAGE(FiveStats[[#This Row],[t PTS]:[t REB]])</f>
        <v>-0.84149593954502</v>
      </c>
    </row>
    <row r="257" spans="1:13" x14ac:dyDescent="0.3">
      <c r="A257" s="21">
        <v>253</v>
      </c>
      <c r="B257" s="7" t="s">
        <v>268</v>
      </c>
      <c r="C257" s="8">
        <f>VLOOKUP($B257,NBAData[#All],4,FALSE)</f>
        <v>4.9000000000000004</v>
      </c>
      <c r="D257" s="8">
        <f>VLOOKUP($B257,NBAData[#All],17,FALSE)</f>
        <v>1</v>
      </c>
      <c r="E257" s="8">
        <f>VLOOKUP($B257,NBAData[#All],18,FALSE)</f>
        <v>0.5</v>
      </c>
      <c r="F257" s="8">
        <f>VLOOKUP($B257,NBAData[#All],19,FALSE)</f>
        <v>0.2</v>
      </c>
      <c r="G257" s="8">
        <f>VLOOKUP($B257,NBAData[#All],16,FALSE)</f>
        <v>2.2000000000000002</v>
      </c>
      <c r="H257" s="8">
        <f>(FiveStats[[#This Row],[Points]]-C$2)/C$3</f>
        <v>-1.029020359150999</v>
      </c>
      <c r="I257" s="8">
        <f>(FiveStats[[#This Row],[Assists]]-D$2)/D$3</f>
        <v>-0.71251400602138326</v>
      </c>
      <c r="J257" s="8">
        <f>(FiveStats[[#This Row],[Steals]]-E$2)/E$3</f>
        <v>-0.77764571937771476</v>
      </c>
      <c r="K257" s="8">
        <f>(FiveStats[[#This Row],[Blocks]]-F$2)/F$3</f>
        <v>-0.66874210022566982</v>
      </c>
      <c r="L257" s="8">
        <f>(FiveStats[[#This Row],[Rebounds]]-G$2)/G$3</f>
        <v>-0.91738254773190187</v>
      </c>
      <c r="M257" s="8">
        <f>AVERAGE(FiveStats[[#This Row],[t PTS]:[t REB]])</f>
        <v>-0.82106094650153383</v>
      </c>
    </row>
    <row r="258" spans="1:13" x14ac:dyDescent="0.3">
      <c r="A258" s="22">
        <v>254</v>
      </c>
      <c r="B258" s="7" t="s">
        <v>258</v>
      </c>
      <c r="C258" s="8">
        <f>VLOOKUP($B258,NBAData[#All],4,FALSE)</f>
        <v>5.5</v>
      </c>
      <c r="D258" s="8">
        <f>VLOOKUP($B258,NBAData[#All],17,FALSE)</f>
        <v>0.6</v>
      </c>
      <c r="E258" s="8">
        <f>VLOOKUP($B258,NBAData[#All],18,FALSE)</f>
        <v>0.4</v>
      </c>
      <c r="F258" s="8">
        <f>VLOOKUP($B258,NBAData[#All],19,FALSE)</f>
        <v>1</v>
      </c>
      <c r="G258" s="8">
        <f>VLOOKUP($B258,NBAData[#All],16,FALSE)</f>
        <v>2.6</v>
      </c>
      <c r="H258" s="8">
        <f>(FiveStats[[#This Row],[Points]]-C$2)/C$3</f>
        <v>-0.93017312668337171</v>
      </c>
      <c r="I258" s="8">
        <f>(FiveStats[[#This Row],[Assists]]-D$2)/D$3</f>
        <v>-0.91449234873246543</v>
      </c>
      <c r="J258" s="8">
        <f>(FiveStats[[#This Row],[Steals]]-E$2)/E$3</f>
        <v>-1.0355918515091234</v>
      </c>
      <c r="K258" s="8">
        <f>(FiveStats[[#This Row],[Blocks]]-F$2)/F$3</f>
        <v>1.2068502326194215</v>
      </c>
      <c r="L258" s="8">
        <f>(FiveStats[[#This Row],[Rebounds]]-G$2)/G$3</f>
        <v>-0.75753000284500538</v>
      </c>
      <c r="M258" s="8">
        <f>AVERAGE(FiveStats[[#This Row],[t PTS]:[t REB]])</f>
        <v>-0.48618741943010885</v>
      </c>
    </row>
    <row r="259" spans="1:13" x14ac:dyDescent="0.3">
      <c r="A259" s="21">
        <v>255</v>
      </c>
      <c r="B259" s="7" t="s">
        <v>256</v>
      </c>
      <c r="C259" s="8">
        <f>VLOOKUP($B259,NBAData[#All],4,FALSE)</f>
        <v>5.7</v>
      </c>
      <c r="D259" s="8">
        <f>VLOOKUP($B259,NBAData[#All],17,FALSE)</f>
        <v>1</v>
      </c>
      <c r="E259" s="8">
        <f>VLOOKUP($B259,NBAData[#All],18,FALSE)</f>
        <v>0.3</v>
      </c>
      <c r="F259" s="8">
        <f>VLOOKUP($B259,NBAData[#All],19,FALSE)</f>
        <v>0.1</v>
      </c>
      <c r="G259" s="8">
        <f>VLOOKUP($B259,NBAData[#All],16,FALSE)</f>
        <v>2.6</v>
      </c>
      <c r="H259" s="8">
        <f>(FiveStats[[#This Row],[Points]]-C$2)/C$3</f>
        <v>-0.89722404919416254</v>
      </c>
      <c r="I259" s="8">
        <f>(FiveStats[[#This Row],[Assists]]-D$2)/D$3</f>
        <v>-0.71251400602138326</v>
      </c>
      <c r="J259" s="8">
        <f>(FiveStats[[#This Row],[Steals]]-E$2)/E$3</f>
        <v>-1.2935379836405319</v>
      </c>
      <c r="K259" s="8">
        <f>(FiveStats[[#This Row],[Blocks]]-F$2)/F$3</f>
        <v>-0.90319114183130622</v>
      </c>
      <c r="L259" s="8">
        <f>(FiveStats[[#This Row],[Rebounds]]-G$2)/G$3</f>
        <v>-0.75753000284500538</v>
      </c>
      <c r="M259" s="8">
        <f>AVERAGE(FiveStats[[#This Row],[t PTS]:[t REB]])</f>
        <v>-0.91279943670647778</v>
      </c>
    </row>
    <row r="260" spans="1:13" x14ac:dyDescent="0.3">
      <c r="A260" s="22">
        <v>256</v>
      </c>
      <c r="B260" s="7" t="s">
        <v>217</v>
      </c>
      <c r="C260" s="8">
        <f>VLOOKUP($B260,NBAData[#All],4,FALSE)</f>
        <v>6.8</v>
      </c>
      <c r="D260" s="8">
        <f>VLOOKUP($B260,NBAData[#All],17,FALSE)</f>
        <v>1.2</v>
      </c>
      <c r="E260" s="8">
        <f>VLOOKUP($B260,NBAData[#All],18,FALSE)</f>
        <v>0.5</v>
      </c>
      <c r="F260" s="8">
        <f>VLOOKUP($B260,NBAData[#All],19,FALSE)</f>
        <v>0.1</v>
      </c>
      <c r="G260" s="8">
        <f>VLOOKUP($B260,NBAData[#All],16,FALSE)</f>
        <v>1.6</v>
      </c>
      <c r="H260" s="8">
        <f>(FiveStats[[#This Row],[Points]]-C$2)/C$3</f>
        <v>-0.71600412300351268</v>
      </c>
      <c r="I260" s="8">
        <f>(FiveStats[[#This Row],[Assists]]-D$2)/D$3</f>
        <v>-0.61152483466584218</v>
      </c>
      <c r="J260" s="8">
        <f>(FiveStats[[#This Row],[Steals]]-E$2)/E$3</f>
        <v>-0.77764571937771476</v>
      </c>
      <c r="K260" s="8">
        <f>(FiveStats[[#This Row],[Blocks]]-F$2)/F$3</f>
        <v>-0.90319114183130622</v>
      </c>
      <c r="L260" s="8">
        <f>(FiveStats[[#This Row],[Rebounds]]-G$2)/G$3</f>
        <v>-1.1571613650622468</v>
      </c>
      <c r="M260" s="8">
        <f>AVERAGE(FiveStats[[#This Row],[t PTS]:[t REB]])</f>
        <v>-0.83310543678812454</v>
      </c>
    </row>
    <row r="261" spans="1:13" x14ac:dyDescent="0.3">
      <c r="A261" s="21">
        <v>257</v>
      </c>
      <c r="B261" s="7" t="s">
        <v>290</v>
      </c>
      <c r="C261" s="8">
        <f>VLOOKUP($B261,NBAData[#All],4,FALSE)</f>
        <v>2.5</v>
      </c>
      <c r="D261" s="8">
        <f>VLOOKUP($B261,NBAData[#All],17,FALSE)</f>
        <v>0.9</v>
      </c>
      <c r="E261" s="8">
        <f>VLOOKUP($B261,NBAData[#All],18,FALSE)</f>
        <v>0.8</v>
      </c>
      <c r="F261" s="8">
        <f>VLOOKUP($B261,NBAData[#All],19,FALSE)</f>
        <v>0.2</v>
      </c>
      <c r="G261" s="8">
        <f>VLOOKUP($B261,NBAData[#All],16,FALSE)</f>
        <v>1.7</v>
      </c>
      <c r="H261" s="8">
        <f>(FiveStats[[#This Row],[Points]]-C$2)/C$3</f>
        <v>-1.4244092890215081</v>
      </c>
      <c r="I261" s="8">
        <f>(FiveStats[[#This Row],[Assists]]-D$2)/D$3</f>
        <v>-0.76300859169915392</v>
      </c>
      <c r="J261" s="8">
        <f>(FiveStats[[#This Row],[Steals]]-E$2)/E$3</f>
        <v>-3.8073229834888018E-3</v>
      </c>
      <c r="K261" s="8">
        <f>(FiveStats[[#This Row],[Blocks]]-F$2)/F$3</f>
        <v>-0.66874210022566982</v>
      </c>
      <c r="L261" s="8">
        <f>(FiveStats[[#This Row],[Rebounds]]-G$2)/G$3</f>
        <v>-1.1171982288405224</v>
      </c>
      <c r="M261" s="8">
        <f>AVERAGE(FiveStats[[#This Row],[t PTS]:[t REB]])</f>
        <v>-0.79543310655406874</v>
      </c>
    </row>
    <row r="262" spans="1:13" x14ac:dyDescent="0.3">
      <c r="A262" s="22">
        <v>258</v>
      </c>
      <c r="B262" s="7" t="s">
        <v>239</v>
      </c>
      <c r="C262" s="8">
        <f>VLOOKUP($B262,NBAData[#All],4,FALSE)</f>
        <v>6.2</v>
      </c>
      <c r="D262" s="8">
        <f>VLOOKUP($B262,NBAData[#All],17,FALSE)</f>
        <v>1.7</v>
      </c>
      <c r="E262" s="8">
        <f>VLOOKUP($B262,NBAData[#All],18,FALSE)</f>
        <v>0.3</v>
      </c>
      <c r="F262" s="8">
        <f>VLOOKUP($B262,NBAData[#All],19,FALSE)</f>
        <v>0.2</v>
      </c>
      <c r="G262" s="8">
        <f>VLOOKUP($B262,NBAData[#All],16,FALSE)</f>
        <v>2</v>
      </c>
      <c r="H262" s="8">
        <f>(FiveStats[[#This Row],[Points]]-C$2)/C$3</f>
        <v>-0.81485135547113985</v>
      </c>
      <c r="I262" s="8">
        <f>(FiveStats[[#This Row],[Assists]]-D$2)/D$3</f>
        <v>-0.35905190627698952</v>
      </c>
      <c r="J262" s="8">
        <f>(FiveStats[[#This Row],[Steals]]-E$2)/E$3</f>
        <v>-1.2935379836405319</v>
      </c>
      <c r="K262" s="8">
        <f>(FiveStats[[#This Row],[Blocks]]-F$2)/F$3</f>
        <v>-0.66874210022566982</v>
      </c>
      <c r="L262" s="8">
        <f>(FiveStats[[#This Row],[Rebounds]]-G$2)/G$3</f>
        <v>-0.99730882017535016</v>
      </c>
      <c r="M262" s="8">
        <f>AVERAGE(FiveStats[[#This Row],[t PTS]:[t REB]])</f>
        <v>-0.82669843315793623</v>
      </c>
    </row>
    <row r="263" spans="1:13" x14ac:dyDescent="0.3">
      <c r="A263" s="21">
        <v>259</v>
      </c>
      <c r="B263" s="7" t="s">
        <v>237</v>
      </c>
      <c r="C263" s="8">
        <f>VLOOKUP($B263,NBAData[#All],4,FALSE)</f>
        <v>6.3</v>
      </c>
      <c r="D263" s="8">
        <f>VLOOKUP($B263,NBAData[#All],17,FALSE)</f>
        <v>1.2</v>
      </c>
      <c r="E263" s="8">
        <f>VLOOKUP($B263,NBAData[#All],18,FALSE)</f>
        <v>0.5</v>
      </c>
      <c r="F263" s="8">
        <f>VLOOKUP($B263,NBAData[#All],19,FALSE)</f>
        <v>0.1</v>
      </c>
      <c r="G263" s="8">
        <f>VLOOKUP($B263,NBAData[#All],16,FALSE)</f>
        <v>1.6</v>
      </c>
      <c r="H263" s="8">
        <f>(FiveStats[[#This Row],[Points]]-C$2)/C$3</f>
        <v>-0.79837681672653538</v>
      </c>
      <c r="I263" s="8">
        <f>(FiveStats[[#This Row],[Assists]]-D$2)/D$3</f>
        <v>-0.61152483466584218</v>
      </c>
      <c r="J263" s="8">
        <f>(FiveStats[[#This Row],[Steals]]-E$2)/E$3</f>
        <v>-0.77764571937771476</v>
      </c>
      <c r="K263" s="8">
        <f>(FiveStats[[#This Row],[Blocks]]-F$2)/F$3</f>
        <v>-0.90319114183130622</v>
      </c>
      <c r="L263" s="8">
        <f>(FiveStats[[#This Row],[Rebounds]]-G$2)/G$3</f>
        <v>-1.1571613650622468</v>
      </c>
      <c r="M263" s="8">
        <f>AVERAGE(FiveStats[[#This Row],[t PTS]:[t REB]])</f>
        <v>-0.84957997553272901</v>
      </c>
    </row>
    <row r="264" spans="1:13" x14ac:dyDescent="0.3">
      <c r="A264" s="22">
        <v>260</v>
      </c>
      <c r="B264" s="7" t="s">
        <v>238</v>
      </c>
      <c r="C264" s="8">
        <f>VLOOKUP($B264,NBAData[#All],4,FALSE)</f>
        <v>6.3</v>
      </c>
      <c r="D264" s="8">
        <f>VLOOKUP($B264,NBAData[#All],17,FALSE)</f>
        <v>1</v>
      </c>
      <c r="E264" s="8">
        <f>VLOOKUP($B264,NBAData[#All],18,FALSE)</f>
        <v>0.4</v>
      </c>
      <c r="F264" s="8">
        <f>VLOOKUP($B264,NBAData[#All],19,FALSE)</f>
        <v>0.2</v>
      </c>
      <c r="G264" s="8">
        <f>VLOOKUP($B264,NBAData[#All],16,FALSE)</f>
        <v>1.9</v>
      </c>
      <c r="H264" s="8">
        <f>(FiveStats[[#This Row],[Points]]-C$2)/C$3</f>
        <v>-0.79837681672653538</v>
      </c>
      <c r="I264" s="8">
        <f>(FiveStats[[#This Row],[Assists]]-D$2)/D$3</f>
        <v>-0.71251400602138326</v>
      </c>
      <c r="J264" s="8">
        <f>(FiveStats[[#This Row],[Steals]]-E$2)/E$3</f>
        <v>-1.0355918515091234</v>
      </c>
      <c r="K264" s="8">
        <f>(FiveStats[[#This Row],[Blocks]]-F$2)/F$3</f>
        <v>-0.66874210022566982</v>
      </c>
      <c r="L264" s="8">
        <f>(FiveStats[[#This Row],[Rebounds]]-G$2)/G$3</f>
        <v>-1.0372719563970743</v>
      </c>
      <c r="M264" s="8">
        <f>AVERAGE(FiveStats[[#This Row],[t PTS]:[t REB]])</f>
        <v>-0.85049934617595713</v>
      </c>
    </row>
    <row r="265" spans="1:13" x14ac:dyDescent="0.3">
      <c r="A265" s="21">
        <v>261</v>
      </c>
      <c r="B265" s="7" t="s">
        <v>280</v>
      </c>
      <c r="C265" s="8">
        <f>VLOOKUP($B265,NBAData[#All],4,FALSE)</f>
        <v>4.0999999999999996</v>
      </c>
      <c r="D265" s="8">
        <f>VLOOKUP($B265,NBAData[#All],17,FALSE)</f>
        <v>1.3</v>
      </c>
      <c r="E265" s="8">
        <f>VLOOKUP($B265,NBAData[#All],18,FALSE)</f>
        <v>0.6</v>
      </c>
      <c r="F265" s="8">
        <f>VLOOKUP($B265,NBAData[#All],19,FALSE)</f>
        <v>0.3</v>
      </c>
      <c r="G265" s="8">
        <f>VLOOKUP($B265,NBAData[#All],16,FALSE)</f>
        <v>1.4</v>
      </c>
      <c r="H265" s="8">
        <f>(FiveStats[[#This Row],[Points]]-C$2)/C$3</f>
        <v>-1.1608166691078354</v>
      </c>
      <c r="I265" s="8">
        <f>(FiveStats[[#This Row],[Assists]]-D$2)/D$3</f>
        <v>-0.56103024898807163</v>
      </c>
      <c r="J265" s="8">
        <f>(FiveStats[[#This Row],[Steals]]-E$2)/E$3</f>
        <v>-0.51969958724630627</v>
      </c>
      <c r="K265" s="8">
        <f>(FiveStats[[#This Row],[Blocks]]-F$2)/F$3</f>
        <v>-0.43429305862003348</v>
      </c>
      <c r="L265" s="8">
        <f>(FiveStats[[#This Row],[Rebounds]]-G$2)/G$3</f>
        <v>-1.2370876375056949</v>
      </c>
      <c r="M265" s="8">
        <f>AVERAGE(FiveStats[[#This Row],[t PTS]:[t REB]])</f>
        <v>-0.78258544029358834</v>
      </c>
    </row>
    <row r="266" spans="1:13" x14ac:dyDescent="0.3">
      <c r="A266" s="22">
        <v>262</v>
      </c>
      <c r="B266" s="7" t="s">
        <v>289</v>
      </c>
      <c r="C266" s="8">
        <f>VLOOKUP($B266,NBAData[#All],4,FALSE)</f>
        <v>2.7</v>
      </c>
      <c r="D266" s="8">
        <f>VLOOKUP($B266,NBAData[#All],17,FALSE)</f>
        <v>0.3</v>
      </c>
      <c r="E266" s="8">
        <f>VLOOKUP($B266,NBAData[#All],18,FALSE)</f>
        <v>0.4</v>
      </c>
      <c r="F266" s="8">
        <f>VLOOKUP($B266,NBAData[#All],19,FALSE)</f>
        <v>0.4</v>
      </c>
      <c r="G266" s="8">
        <f>VLOOKUP($B266,NBAData[#All],16,FALSE)</f>
        <v>2.7</v>
      </c>
      <c r="H266" s="8">
        <f>(FiveStats[[#This Row],[Points]]-C$2)/C$3</f>
        <v>-1.3914602115322987</v>
      </c>
      <c r="I266" s="8">
        <f>(FiveStats[[#This Row],[Assists]]-D$2)/D$3</f>
        <v>-1.0659761057657773</v>
      </c>
      <c r="J266" s="8">
        <f>(FiveStats[[#This Row],[Steals]]-E$2)/E$3</f>
        <v>-1.0355918515091234</v>
      </c>
      <c r="K266" s="8">
        <f>(FiveStats[[#This Row],[Blocks]]-F$2)/F$3</f>
        <v>-0.19984401701439702</v>
      </c>
      <c r="L266" s="8">
        <f>(FiveStats[[#This Row],[Rebounds]]-G$2)/G$3</f>
        <v>-0.71756686662328117</v>
      </c>
      <c r="M266" s="8">
        <f>AVERAGE(FiveStats[[#This Row],[t PTS]:[t REB]])</f>
        <v>-0.88208781048897555</v>
      </c>
    </row>
    <row r="267" spans="1:13" x14ac:dyDescent="0.3">
      <c r="A267" s="21">
        <v>263</v>
      </c>
      <c r="B267" s="7" t="s">
        <v>233</v>
      </c>
      <c r="C267" s="8">
        <f>VLOOKUP($B267,NBAData[#All],4,FALSE)</f>
        <v>6.4</v>
      </c>
      <c r="D267" s="8">
        <f>VLOOKUP($B267,NBAData[#All],17,FALSE)</f>
        <v>0.7</v>
      </c>
      <c r="E267" s="8">
        <f>VLOOKUP($B267,NBAData[#All],18,FALSE)</f>
        <v>0.2</v>
      </c>
      <c r="F267" s="8">
        <f>VLOOKUP($B267,NBAData[#All],19,FALSE)</f>
        <v>0.2</v>
      </c>
      <c r="G267" s="8">
        <f>VLOOKUP($B267,NBAData[#All],16,FALSE)</f>
        <v>2.2999999999999998</v>
      </c>
      <c r="H267" s="8">
        <f>(FiveStats[[#This Row],[Points]]-C$2)/C$3</f>
        <v>-0.78190227798193079</v>
      </c>
      <c r="I267" s="8">
        <f>(FiveStats[[#This Row],[Assists]]-D$2)/D$3</f>
        <v>-0.863997763054695</v>
      </c>
      <c r="J267" s="8">
        <f>(FiveStats[[#This Row],[Steals]]-E$2)/E$3</f>
        <v>-1.5514841157719408</v>
      </c>
      <c r="K267" s="8">
        <f>(FiveStats[[#This Row],[Blocks]]-F$2)/F$3</f>
        <v>-0.66874210022566982</v>
      </c>
      <c r="L267" s="8">
        <f>(FiveStats[[#This Row],[Rebounds]]-G$2)/G$3</f>
        <v>-0.87741941151017788</v>
      </c>
      <c r="M267" s="8">
        <f>AVERAGE(FiveStats[[#This Row],[t PTS]:[t REB]])</f>
        <v>-0.94870913370888288</v>
      </c>
    </row>
    <row r="268" spans="1:13" x14ac:dyDescent="0.3">
      <c r="A268" s="22">
        <v>264</v>
      </c>
      <c r="B268" s="7" t="s">
        <v>266</v>
      </c>
      <c r="C268" s="8">
        <f>VLOOKUP($B268,NBAData[#All],4,FALSE)</f>
        <v>5</v>
      </c>
      <c r="D268" s="8">
        <f>VLOOKUP($B268,NBAData[#All],17,FALSE)</f>
        <v>1.9</v>
      </c>
      <c r="E268" s="8">
        <f>VLOOKUP($B268,NBAData[#All],18,FALSE)</f>
        <v>0.4</v>
      </c>
      <c r="F268" s="8">
        <f>VLOOKUP($B268,NBAData[#All],19,FALSE)</f>
        <v>0.1</v>
      </c>
      <c r="G268" s="8">
        <f>VLOOKUP($B268,NBAData[#All],16,FALSE)</f>
        <v>1.1000000000000001</v>
      </c>
      <c r="H268" s="8">
        <f>(FiveStats[[#This Row],[Points]]-C$2)/C$3</f>
        <v>-1.0125458204063944</v>
      </c>
      <c r="I268" s="8">
        <f>(FiveStats[[#This Row],[Assists]]-D$2)/D$3</f>
        <v>-0.25806273492144843</v>
      </c>
      <c r="J268" s="8">
        <f>(FiveStats[[#This Row],[Steals]]-E$2)/E$3</f>
        <v>-1.0355918515091234</v>
      </c>
      <c r="K268" s="8">
        <f>(FiveStats[[#This Row],[Blocks]]-F$2)/F$3</f>
        <v>-0.90319114183130622</v>
      </c>
      <c r="L268" s="8">
        <f>(FiveStats[[#This Row],[Rebounds]]-G$2)/G$3</f>
        <v>-1.3569770461708675</v>
      </c>
      <c r="M268" s="8">
        <f>AVERAGE(FiveStats[[#This Row],[t PTS]:[t REB]])</f>
        <v>-0.91327371896782805</v>
      </c>
    </row>
    <row r="269" spans="1:13" x14ac:dyDescent="0.3">
      <c r="A269" s="21">
        <v>265</v>
      </c>
      <c r="B269" s="7" t="s">
        <v>182</v>
      </c>
      <c r="C269" s="8">
        <f>VLOOKUP($B269,NBAData[#All],4,FALSE)</f>
        <v>8.1999999999999993</v>
      </c>
      <c r="D269" s="8">
        <f>VLOOKUP($B269,NBAData[#All],17,FALSE)</f>
        <v>0.7</v>
      </c>
      <c r="E269" s="8">
        <f>VLOOKUP($B269,NBAData[#All],18,FALSE)</f>
        <v>0.3</v>
      </c>
      <c r="F269" s="8">
        <f>VLOOKUP($B269,NBAData[#All],19,FALSE)</f>
        <v>0.1</v>
      </c>
      <c r="G269" s="8">
        <f>VLOOKUP($B269,NBAData[#All],16,FALSE)</f>
        <v>1.5</v>
      </c>
      <c r="H269" s="8">
        <f>(FiveStats[[#This Row],[Points]]-C$2)/C$3</f>
        <v>-0.48536058057904913</v>
      </c>
      <c r="I269" s="8">
        <f>(FiveStats[[#This Row],[Assists]]-D$2)/D$3</f>
        <v>-0.863997763054695</v>
      </c>
      <c r="J269" s="8">
        <f>(FiveStats[[#This Row],[Steals]]-E$2)/E$3</f>
        <v>-1.2935379836405319</v>
      </c>
      <c r="K269" s="8">
        <f>(FiveStats[[#This Row],[Blocks]]-F$2)/F$3</f>
        <v>-0.90319114183130622</v>
      </c>
      <c r="L269" s="8">
        <f>(FiveStats[[#This Row],[Rebounds]]-G$2)/G$3</f>
        <v>-1.1971245012839709</v>
      </c>
      <c r="M269" s="8">
        <f>AVERAGE(FiveStats[[#This Row],[t PTS]:[t REB]])</f>
        <v>-0.94864239407791062</v>
      </c>
    </row>
    <row r="270" spans="1:13" x14ac:dyDescent="0.3">
      <c r="A270" s="22">
        <v>266</v>
      </c>
      <c r="B270" s="7" t="s">
        <v>288</v>
      </c>
      <c r="C270" s="8">
        <f>VLOOKUP($B270,NBAData[#All],4,FALSE)</f>
        <v>2.9</v>
      </c>
      <c r="D270" s="8">
        <f>VLOOKUP($B270,NBAData[#All],17,FALSE)</f>
        <v>2</v>
      </c>
      <c r="E270" s="8">
        <f>VLOOKUP($B270,NBAData[#All],18,FALSE)</f>
        <v>0.4</v>
      </c>
      <c r="F270" s="8">
        <f>VLOOKUP($B270,NBAData[#All],19,FALSE)</f>
        <v>0.1</v>
      </c>
      <c r="G270" s="8">
        <f>VLOOKUP($B270,NBAData[#All],16,FALSE)</f>
        <v>1.4</v>
      </c>
      <c r="H270" s="8">
        <f>(FiveStats[[#This Row],[Points]]-C$2)/C$3</f>
        <v>-1.3585111340430898</v>
      </c>
      <c r="I270" s="8">
        <f>(FiveStats[[#This Row],[Assists]]-D$2)/D$3</f>
        <v>-0.20756814924367784</v>
      </c>
      <c r="J270" s="8">
        <f>(FiveStats[[#This Row],[Steals]]-E$2)/E$3</f>
        <v>-1.0355918515091234</v>
      </c>
      <c r="K270" s="8">
        <f>(FiveStats[[#This Row],[Blocks]]-F$2)/F$3</f>
        <v>-0.90319114183130622</v>
      </c>
      <c r="L270" s="8">
        <f>(FiveStats[[#This Row],[Rebounds]]-G$2)/G$3</f>
        <v>-1.2370876375056949</v>
      </c>
      <c r="M270" s="8">
        <f>AVERAGE(FiveStats[[#This Row],[t PTS]:[t REB]])</f>
        <v>-0.94838998282657838</v>
      </c>
    </row>
    <row r="271" spans="1:13" x14ac:dyDescent="0.3">
      <c r="A271" s="21">
        <v>267</v>
      </c>
      <c r="B271" s="7" t="s">
        <v>281</v>
      </c>
      <c r="C271" s="8">
        <f>VLOOKUP($B271,NBAData[#All],4,FALSE)</f>
        <v>4</v>
      </c>
      <c r="D271" s="8">
        <f>VLOOKUP($B271,NBAData[#All],17,FALSE)</f>
        <v>1.1000000000000001</v>
      </c>
      <c r="E271" s="8">
        <f>VLOOKUP($B271,NBAData[#All],18,FALSE)</f>
        <v>0.5</v>
      </c>
      <c r="F271" s="8">
        <f>VLOOKUP($B271,NBAData[#All],19,FALSE)</f>
        <v>0.2</v>
      </c>
      <c r="G271" s="8">
        <f>VLOOKUP($B271,NBAData[#All],16,FALSE)</f>
        <v>1.4</v>
      </c>
      <c r="H271" s="8">
        <f>(FiveStats[[#This Row],[Points]]-C$2)/C$3</f>
        <v>-1.1772912078524398</v>
      </c>
      <c r="I271" s="8">
        <f>(FiveStats[[#This Row],[Assists]]-D$2)/D$3</f>
        <v>-0.66201942034361272</v>
      </c>
      <c r="J271" s="8">
        <f>(FiveStats[[#This Row],[Steals]]-E$2)/E$3</f>
        <v>-0.77764571937771476</v>
      </c>
      <c r="K271" s="8">
        <f>(FiveStats[[#This Row],[Blocks]]-F$2)/F$3</f>
        <v>-0.66874210022566982</v>
      </c>
      <c r="L271" s="8">
        <f>(FiveStats[[#This Row],[Rebounds]]-G$2)/G$3</f>
        <v>-1.2370876375056949</v>
      </c>
      <c r="M271" s="8">
        <f>AVERAGE(FiveStats[[#This Row],[t PTS]:[t REB]])</f>
        <v>-0.90455721706102632</v>
      </c>
    </row>
    <row r="272" spans="1:13" x14ac:dyDescent="0.3">
      <c r="A272" s="22">
        <v>268</v>
      </c>
      <c r="B272" s="7" t="s">
        <v>248</v>
      </c>
      <c r="C272" s="8">
        <f>VLOOKUP($B272,NBAData[#All],4,FALSE)</f>
        <v>6</v>
      </c>
      <c r="D272" s="8">
        <f>VLOOKUP($B272,NBAData[#All],17,FALSE)</f>
        <v>0.6</v>
      </c>
      <c r="E272" s="8">
        <f>VLOOKUP($B272,NBAData[#All],18,FALSE)</f>
        <v>0.5</v>
      </c>
      <c r="F272" s="8">
        <f>VLOOKUP($B272,NBAData[#All],19,FALSE)</f>
        <v>0.1</v>
      </c>
      <c r="G272" s="8">
        <f>VLOOKUP($B272,NBAData[#All],16,FALSE)</f>
        <v>1.3</v>
      </c>
      <c r="H272" s="8">
        <f>(FiveStats[[#This Row],[Points]]-C$2)/C$3</f>
        <v>-0.84780043296034902</v>
      </c>
      <c r="I272" s="8">
        <f>(FiveStats[[#This Row],[Assists]]-D$2)/D$3</f>
        <v>-0.91449234873246543</v>
      </c>
      <c r="J272" s="8">
        <f>(FiveStats[[#This Row],[Steals]]-E$2)/E$3</f>
        <v>-0.77764571937771476</v>
      </c>
      <c r="K272" s="8">
        <f>(FiveStats[[#This Row],[Blocks]]-F$2)/F$3</f>
        <v>-0.90319114183130622</v>
      </c>
      <c r="L272" s="8">
        <f>(FiveStats[[#This Row],[Rebounds]]-G$2)/G$3</f>
        <v>-1.2770507737274193</v>
      </c>
      <c r="M272" s="8">
        <f>AVERAGE(FiveStats[[#This Row],[t PTS]:[t REB]])</f>
        <v>-0.94403608332585098</v>
      </c>
    </row>
    <row r="273" spans="1:13" x14ac:dyDescent="0.3">
      <c r="A273" s="21">
        <v>269</v>
      </c>
      <c r="B273" s="7" t="s">
        <v>291</v>
      </c>
      <c r="C273" s="8">
        <f>VLOOKUP($B273,NBAData[#All],4,FALSE)</f>
        <v>1.7</v>
      </c>
      <c r="D273" s="8">
        <f>VLOOKUP($B273,NBAData[#All],17,FALSE)</f>
        <v>0.4</v>
      </c>
      <c r="E273" s="8">
        <f>VLOOKUP($B273,NBAData[#All],18,FALSE)</f>
        <v>0.4</v>
      </c>
      <c r="F273" s="8">
        <f>VLOOKUP($B273,NBAData[#All],19,FALSE)</f>
        <v>0.4</v>
      </c>
      <c r="G273" s="8">
        <f>VLOOKUP($B273,NBAData[#All],16,FALSE)</f>
        <v>2.5</v>
      </c>
      <c r="H273" s="8">
        <f>(FiveStats[[#This Row],[Points]]-C$2)/C$3</f>
        <v>-1.5562055989783445</v>
      </c>
      <c r="I273" s="8">
        <f>(FiveStats[[#This Row],[Assists]]-D$2)/D$3</f>
        <v>-1.0154815200880067</v>
      </c>
      <c r="J273" s="8">
        <f>(FiveStats[[#This Row],[Steals]]-E$2)/E$3</f>
        <v>-1.0355918515091234</v>
      </c>
      <c r="K273" s="8">
        <f>(FiveStats[[#This Row],[Blocks]]-F$2)/F$3</f>
        <v>-0.19984401701439702</v>
      </c>
      <c r="L273" s="8">
        <f>(FiveStats[[#This Row],[Rebounds]]-G$2)/G$3</f>
        <v>-0.79749313906672947</v>
      </c>
      <c r="M273" s="8">
        <f>AVERAGE(FiveStats[[#This Row],[t PTS]:[t REB]])</f>
        <v>-0.92092322533132032</v>
      </c>
    </row>
    <row r="274" spans="1:13" x14ac:dyDescent="0.3">
      <c r="A274" s="22">
        <v>270</v>
      </c>
      <c r="B274" s="7" t="s">
        <v>271</v>
      </c>
      <c r="C274" s="8">
        <f>VLOOKUP($B274,NBAData[#All],4,FALSE)</f>
        <v>4.8</v>
      </c>
      <c r="D274" s="8">
        <f>VLOOKUP($B274,NBAData[#All],17,FALSE)</f>
        <v>0.5</v>
      </c>
      <c r="E274" s="8">
        <f>VLOOKUP($B274,NBAData[#All],18,FALSE)</f>
        <v>0.3</v>
      </c>
      <c r="F274" s="8">
        <f>VLOOKUP($B274,NBAData[#All],19,FALSE)</f>
        <v>0.2</v>
      </c>
      <c r="G274" s="8">
        <f>VLOOKUP($B274,NBAData[#All],16,FALSE)</f>
        <v>2.1</v>
      </c>
      <c r="H274" s="8">
        <f>(FiveStats[[#This Row],[Points]]-C$2)/C$3</f>
        <v>-1.0454948978956036</v>
      </c>
      <c r="I274" s="8">
        <f>(FiveStats[[#This Row],[Assists]]-D$2)/D$3</f>
        <v>-0.96498693441023609</v>
      </c>
      <c r="J274" s="8">
        <f>(FiveStats[[#This Row],[Steals]]-E$2)/E$3</f>
        <v>-1.2935379836405319</v>
      </c>
      <c r="K274" s="8">
        <f>(FiveStats[[#This Row],[Blocks]]-F$2)/F$3</f>
        <v>-0.66874210022566982</v>
      </c>
      <c r="L274" s="8">
        <f>(FiveStats[[#This Row],[Rebounds]]-G$2)/G$3</f>
        <v>-0.95734568395362596</v>
      </c>
      <c r="M274" s="8">
        <f>AVERAGE(FiveStats[[#This Row],[t PTS]:[t REB]])</f>
        <v>-0.98602152002513355</v>
      </c>
    </row>
    <row r="275" spans="1:13" x14ac:dyDescent="0.3">
      <c r="A275" s="23">
        <v>271</v>
      </c>
      <c r="B275" s="7" t="s">
        <v>276</v>
      </c>
      <c r="C275" s="8">
        <f>VLOOKUP($B275,NBAData[#All],4,FALSE)</f>
        <v>4.5</v>
      </c>
      <c r="D275" s="8">
        <f>VLOOKUP($B275,NBAData[#All],17,FALSE)</f>
        <v>0.7</v>
      </c>
      <c r="E275" s="8">
        <f>VLOOKUP($B275,NBAData[#All],18,FALSE)</f>
        <v>0.3</v>
      </c>
      <c r="F275" s="8">
        <f>VLOOKUP($B275,NBAData[#All],19,FALSE)</f>
        <v>0.4</v>
      </c>
      <c r="G275" s="8">
        <f>VLOOKUP($B275,NBAData[#All],16,FALSE)</f>
        <v>1.5</v>
      </c>
      <c r="H275" s="8">
        <f>(FiveStats[[#This Row],[Points]]-C$2)/C$3</f>
        <v>-1.0949185141294171</v>
      </c>
      <c r="I275" s="8">
        <f>(FiveStats[[#This Row],[Assists]]-D$2)/D$3</f>
        <v>-0.863997763054695</v>
      </c>
      <c r="J275" s="8">
        <f>(FiveStats[[#This Row],[Steals]]-E$2)/E$3</f>
        <v>-1.2935379836405319</v>
      </c>
      <c r="K275" s="8">
        <f>(FiveStats[[#This Row],[Blocks]]-F$2)/F$3</f>
        <v>-0.19984401701439702</v>
      </c>
      <c r="L275" s="8">
        <f>(FiveStats[[#This Row],[Rebounds]]-G$2)/G$3</f>
        <v>-1.1971245012839709</v>
      </c>
      <c r="M275" s="8">
        <f>AVERAGE(FiveStats[[#This Row],[t PTS]:[t REB]])</f>
        <v>-0.92988455582460239</v>
      </c>
    </row>
  </sheetData>
  <mergeCells count="1">
    <mergeCell ref="A1:M1"/>
  </mergeCells>
  <conditionalFormatting sqref="C5:C27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{F409E947-ECEA-4117-BB51-239E3C191C6A}</x14:id>
        </ext>
      </extLst>
    </cfRule>
  </conditionalFormatting>
  <conditionalFormatting sqref="D5:G27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{13F4CD20-DB36-4CD5-AF52-9932B9527E2B}</x14:id>
        </ext>
      </extLst>
    </cfRule>
  </conditionalFormatting>
  <conditionalFormatting sqref="M5:M27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{5539C35B-D123-42F8-80E9-63D15B12D870}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09E947-ECEA-4117-BB51-239E3C191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C5:C275</xm:sqref>
        </x14:conditionalFormatting>
        <x14:conditionalFormatting xmlns:xm="http://schemas.microsoft.com/office/excel/2006/main">
          <x14:cfRule type="dataBar" id="{13F4CD20-DB36-4CD5-AF52-9932B9527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D5:G275</xm:sqref>
        </x14:conditionalFormatting>
        <x14:conditionalFormatting xmlns:xm="http://schemas.microsoft.com/office/excel/2006/main">
          <x14:cfRule type="dataBar" id="{5539C35B-D123-42F8-80E9-63D15B12D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M5:M275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1"/>
  <sheetViews>
    <sheetView workbookViewId="0">
      <selection activeCell="B2" sqref="B2"/>
    </sheetView>
  </sheetViews>
  <sheetFormatPr defaultColWidth="8.7265625" defaultRowHeight="13" x14ac:dyDescent="0.3"/>
  <cols>
    <col min="1" max="5" width="8.7265625" style="17"/>
    <col min="6" max="6" width="3" style="3" customWidth="1"/>
    <col min="7" max="7" width="8.7265625" style="2" customWidth="1"/>
    <col min="8" max="8" width="8.7265625" style="3"/>
    <col min="9" max="9" width="3" style="3" customWidth="1"/>
    <col min="10" max="16384" width="8.7265625" style="3"/>
  </cols>
  <sheetData>
    <row r="1" spans="1:20" s="37" customFormat="1" ht="21" x14ac:dyDescent="0.5">
      <c r="A1" s="48" t="s">
        <v>303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s="2" customFormat="1" ht="13.5" thickBot="1" x14ac:dyDescent="0.35">
      <c r="A2" s="18" t="s">
        <v>3</v>
      </c>
      <c r="B2" s="18" t="s">
        <v>293</v>
      </c>
      <c r="C2" s="18" t="s">
        <v>294</v>
      </c>
      <c r="D2" s="18" t="s">
        <v>295</v>
      </c>
      <c r="E2" s="18" t="s">
        <v>300</v>
      </c>
      <c r="G2" s="49" t="s">
        <v>308</v>
      </c>
      <c r="H2" s="49"/>
    </row>
    <row r="3" spans="1:20" ht="13.5" thickTop="1" x14ac:dyDescent="0.3">
      <c r="A3" s="6">
        <f t="shared" ref="A3:A21" si="0">IF($A2=$A$2,0,$A2+$H$3)</f>
        <v>0</v>
      </c>
      <c r="B3" s="6">
        <f>IF(B2=B$2,FREQUENCY(FiveStats[Points],$A3),FREQUENCY(FiveStats[Points],$A3)-SUM(B2:B$3))</f>
        <v>0</v>
      </c>
      <c r="C3" s="17">
        <f>$B3/COUNT(FiveStats[Points])</f>
        <v>0</v>
      </c>
      <c r="D3" s="17">
        <f>IF($D2=$D$2,_xlfn.NORM.DIST($A3,$H$4,$H$6,TRUE),_xlfn.NORM.DIST($A3,$H$4,$H$6,TRUE)-SUM($D2:$D$3))</f>
        <v>3.3158663361189555E-2</v>
      </c>
      <c r="E3" s="17">
        <f>IF($E2=$E$2,_xlfn.GAMMA.DIST($A3,$H$7,$H$8,TRUE),_xlfn.GAMMA.DIST($A3,$H$7,$H$8,TRUE)-SUM($E2:$E$3))</f>
        <v>0</v>
      </c>
      <c r="G3" s="31" t="s">
        <v>296</v>
      </c>
      <c r="H3" s="29">
        <v>2</v>
      </c>
    </row>
    <row r="4" spans="1:20" x14ac:dyDescent="0.3">
      <c r="A4" s="6">
        <f t="shared" si="0"/>
        <v>2</v>
      </c>
      <c r="B4" s="6">
        <f>IF(B3=B$2,FREQUENCY(FiveStats[Points],$A4),FREQUENCY(FiveStats[Points],$A4)-SUM(B3:B$3))</f>
        <v>1</v>
      </c>
      <c r="C4" s="17">
        <f>$B4/COUNT(FiveStats[Points])</f>
        <v>3.6900369003690036E-3</v>
      </c>
      <c r="D4" s="17">
        <f>IF($D3=$D$2,_xlfn.NORM.DIST($A4,$H$4,$H$6,TRUE),_xlfn.NORM.DIST($A4,$H$4,$H$6,TRUE)-SUM($D3:$D$3))</f>
        <v>3.2774611278509128E-2</v>
      </c>
      <c r="E4" s="17">
        <f>IF($E3=$E$2,_xlfn.GAMMA.DIST($A4,$H$7,$H$8,TRUE),_xlfn.GAMMA.DIST($A4,$H$7,$H$8,TRUE)-SUM($E$3:$E3))</f>
        <v>1.1883789005484905E-2</v>
      </c>
      <c r="G4" s="32" t="s">
        <v>297</v>
      </c>
      <c r="H4" s="30">
        <f>AVERAGE(FiveStats[Points])</f>
        <v>11.146125461254604</v>
      </c>
    </row>
    <row r="5" spans="1:20" x14ac:dyDescent="0.3">
      <c r="A5" s="6">
        <f t="shared" si="0"/>
        <v>4</v>
      </c>
      <c r="B5" s="6">
        <f>IF(B4=B$2,FREQUENCY(FiveStats[Points],$A5),FREQUENCY(FiveStats[Points],$A5)-SUM(B$3:B4))</f>
        <v>10</v>
      </c>
      <c r="C5" s="17">
        <f>$B5/COUNT(FiveStats[Points])</f>
        <v>3.6900369003690037E-2</v>
      </c>
      <c r="D5" s="17">
        <f>IF($D4=$D$2,_xlfn.NORM.DIST($A5,$H$4,$H$6,TRUE),_xlfn.NORM.DIST($A5,$H$4,$H$6,TRUE)-SUM($D$3:$D4))</f>
        <v>5.3606372839132513E-2</v>
      </c>
      <c r="E5" s="17">
        <f>IF($E4=$E$2,_xlfn.GAMMA.DIST($A5,$H$7,$H$8,TRUE),_xlfn.GAMMA.DIST($A5,$H$7,$H$8,TRUE)-SUM($E$3:$E4))</f>
        <v>6.6785332890690524E-2</v>
      </c>
      <c r="G5" s="31" t="s">
        <v>299</v>
      </c>
      <c r="H5" s="29">
        <f>_xlfn.VAR.S(FiveStats[Points])</f>
        <v>36.844568265683002</v>
      </c>
    </row>
    <row r="6" spans="1:20" x14ac:dyDescent="0.3">
      <c r="A6" s="6">
        <f t="shared" si="0"/>
        <v>6</v>
      </c>
      <c r="B6" s="6">
        <f>IF(B5=B$2,FREQUENCY(FiveStats[Points],$A6),FREQUENCY(FiveStats[Points],$A6)-SUM(B$3:B5))</f>
        <v>33</v>
      </c>
      <c r="C6" s="17">
        <f>$B6/COUNT(FiveStats[Points])</f>
        <v>0.12177121771217712</v>
      </c>
      <c r="D6" s="17">
        <f>IF($D5=$D$2,_xlfn.NORM.DIST($A6,$H$4,$H$6,TRUE),_xlfn.NORM.DIST($A6,$H$4,$H$6,TRUE)-SUM($D$3:$D5))</f>
        <v>7.873491348943909E-2</v>
      </c>
      <c r="E6" s="17">
        <f>IF($E5=$E$2,_xlfn.GAMMA.DIST($A6,$H$7,$H$8,TRUE),_xlfn.GAMMA.DIST($A6,$H$7,$H$8,TRUE)-SUM($E$3:$E5))</f>
        <v>0.12163289041016455</v>
      </c>
      <c r="G6" s="32" t="s">
        <v>298</v>
      </c>
      <c r="H6" s="30">
        <f>_xlfn.STDEV.S(FiveStats[Points])</f>
        <v>6.0699726742122158</v>
      </c>
    </row>
    <row r="7" spans="1:20" x14ac:dyDescent="0.3">
      <c r="A7" s="6">
        <f t="shared" si="0"/>
        <v>8</v>
      </c>
      <c r="B7" s="6">
        <f>IF(B6=B$2,FREQUENCY(FiveStats[Points],$A7),FREQUENCY(FiveStats[Points],$A7)-SUM(B$3:B6))</f>
        <v>60</v>
      </c>
      <c r="C7" s="17">
        <f>$B7/COUNT(FiveStats[Points])</f>
        <v>0.22140221402214022</v>
      </c>
      <c r="D7" s="17">
        <f>IF($D6=$D$2,_xlfn.NORM.DIST($A7,$H$4,$H$6,TRUE),_xlfn.NORM.DIST($A7,$H$4,$H$6,TRUE)-SUM($D$3:$D6))</f>
        <v>0.10384655677146398</v>
      </c>
      <c r="E7" s="17">
        <f>IF($E6=$E$2,_xlfn.GAMMA.DIST($A7,$H$7,$H$8,TRUE),_xlfn.GAMMA.DIST($A7,$H$7,$H$8,TRUE)-SUM($E$3:$E6))</f>
        <v>0.14797195373766908</v>
      </c>
      <c r="G7" s="31" t="s">
        <v>301</v>
      </c>
      <c r="H7" s="29">
        <f>H4^2/H5</f>
        <v>3.3718976404384025</v>
      </c>
    </row>
    <row r="8" spans="1:20" x14ac:dyDescent="0.3">
      <c r="A8" s="6">
        <f t="shared" si="0"/>
        <v>10</v>
      </c>
      <c r="B8" s="6">
        <f>IF(B7=B$2,FREQUENCY(FiveStats[Points],$A8),FREQUENCY(FiveStats[Points],$A8)-SUM(B$3:B7))</f>
        <v>43</v>
      </c>
      <c r="C8" s="17">
        <f>$B8/COUNT(FiveStats[Points])</f>
        <v>0.15867158671586715</v>
      </c>
      <c r="D8" s="17">
        <f>IF($D7=$D$2,_xlfn.NORM.DIST($A8,$H$4,$H$6,TRUE),_xlfn.NORM.DIST($A8,$H$4,$H$6,TRUE)-SUM($D$3:$D7))</f>
        <v>0.12299626797144314</v>
      </c>
      <c r="E8" s="17">
        <f>IF($E7=$E$2,_xlfn.GAMMA.DIST($A8,$H$7,$H$8,TRUE),_xlfn.GAMMA.DIST($A8,$H$7,$H$8,TRUE)-SUM($E$3:$E7))</f>
        <v>0.14712612241851725</v>
      </c>
      <c r="G8" s="32" t="s">
        <v>302</v>
      </c>
      <c r="H8" s="30">
        <f>H5/H4</f>
        <v>3.3055942527974911</v>
      </c>
    </row>
    <row r="9" spans="1:20" x14ac:dyDescent="0.3">
      <c r="A9" s="6">
        <f t="shared" si="0"/>
        <v>12</v>
      </c>
      <c r="B9" s="6">
        <f>IF(B8=B$2,FREQUENCY(FiveStats[Points],$A9),FREQUENCY(FiveStats[Points],$A9)-SUM(B$3:B8))</f>
        <v>31</v>
      </c>
      <c r="C9" s="17">
        <f>$B9/COUNT(FiveStats[Points])</f>
        <v>0.11439114391143912</v>
      </c>
      <c r="D9" s="17">
        <f>IF($D8=$D$2,_xlfn.NORM.DIST($A9,$H$4,$H$6,TRUE),_xlfn.NORM.DIST($A9,$H$4,$H$6,TRUE)-SUM($D$3:$D8))</f>
        <v>0.13081803858326979</v>
      </c>
      <c r="E9" s="17">
        <f>IF($E8=$E$2,_xlfn.GAMMA.DIST($A9,$H$7,$H$8,TRUE),_xlfn.GAMMA.DIST($A9,$H$7,$H$8,TRUE)-SUM($E$3:$E8))</f>
        <v>0.12965075653175323</v>
      </c>
    </row>
    <row r="10" spans="1:20" x14ac:dyDescent="0.3">
      <c r="A10" s="6">
        <f t="shared" si="0"/>
        <v>14</v>
      </c>
      <c r="B10" s="6">
        <f>IF(B9=B$2,FREQUENCY(FiveStats[Points],$A10),FREQUENCY(FiveStats[Points],$A10)-SUM(B$3:B9))</f>
        <v>30</v>
      </c>
      <c r="C10" s="17">
        <f>$B10/COUNT(FiveStats[Points])</f>
        <v>0.11070110701107011</v>
      </c>
      <c r="D10" s="17">
        <f>IF($D9=$D$2,_xlfn.NORM.DIST($A10,$H$4,$H$6,TRUE),_xlfn.NORM.DIST($A10,$H$4,$H$6,TRUE)-SUM($D$3:$D9))</f>
        <v>0.12494517333345023</v>
      </c>
      <c r="E10" s="17">
        <f>IF($E9=$E$2,_xlfn.GAMMA.DIST($A10,$H$7,$H$8,TRUE),_xlfn.GAMMA.DIST($A10,$H$7,$H$8,TRUE)-SUM($E$3:$E9))</f>
        <v>0.10543748889694626</v>
      </c>
    </row>
    <row r="11" spans="1:20" x14ac:dyDescent="0.3">
      <c r="A11" s="6">
        <f t="shared" si="0"/>
        <v>16</v>
      </c>
      <c r="B11" s="6">
        <f>IF(B10=B$2,FREQUENCY(FiveStats[Points],$A11),FREQUENCY(FiveStats[Points],$A11)-SUM(B$3:B10))</f>
        <v>15</v>
      </c>
      <c r="C11" s="17">
        <f>$B11/COUNT(FiveStats[Points])</f>
        <v>5.5350553505535055E-2</v>
      </c>
      <c r="D11" s="17">
        <f>IF($D10=$D$2,_xlfn.NORM.DIST($A11,$H$4,$H$6,TRUE),_xlfn.NORM.DIST($A11,$H$4,$H$6,TRUE)-SUM($D$3:$D10))</f>
        <v>0.10716359480236659</v>
      </c>
      <c r="E11" s="17">
        <f>IF($E10=$E$2,_xlfn.GAMMA.DIST($A11,$H$7,$H$8,TRUE),_xlfn.GAMMA.DIST($A11,$H$7,$H$8,TRUE)-SUM($E$3:$E10))</f>
        <v>8.0976532326837325E-2</v>
      </c>
    </row>
    <row r="12" spans="1:20" x14ac:dyDescent="0.3">
      <c r="A12" s="6">
        <f t="shared" si="0"/>
        <v>18</v>
      </c>
      <c r="B12" s="6">
        <f>IF(B11=B$2,FREQUENCY(FiveStats[Points],$A12),FREQUENCY(FiveStats[Points],$A12)-SUM(B$3:B11))</f>
        <v>9</v>
      </c>
      <c r="C12" s="17">
        <f>$B12/COUNT(FiveStats[Points])</f>
        <v>3.3210332103321034E-2</v>
      </c>
      <c r="D12" s="17">
        <f>IF($D11=$D$2,_xlfn.NORM.DIST($A12,$H$4,$H$6,TRUE),_xlfn.NORM.DIST($A12,$H$4,$H$6,TRUE)-SUM($D$3:$D11))</f>
        <v>8.2537306903208152E-2</v>
      </c>
      <c r="E12" s="17">
        <f>IF($E11=$E$2,_xlfn.GAMMA.DIST($A12,$H$7,$H$8,TRUE),_xlfn.GAMMA.DIST($A12,$H$7,$H$8,TRUE)-SUM($E$3:$E11))</f>
        <v>5.9581269188652475E-2</v>
      </c>
    </row>
    <row r="13" spans="1:20" x14ac:dyDescent="0.3">
      <c r="A13" s="6">
        <f t="shared" si="0"/>
        <v>20</v>
      </c>
      <c r="B13" s="6">
        <f>IF(B12=B$2,FREQUENCY(FiveStats[Points],$A13),FREQUENCY(FiveStats[Points],$A13)-SUM(B$3:B12))</f>
        <v>8</v>
      </c>
      <c r="C13" s="17">
        <f>$B13/COUNT(FiveStats[Points])</f>
        <v>2.9520295202952029E-2</v>
      </c>
      <c r="D13" s="17">
        <f>IF($D12=$D$2,_xlfn.NORM.DIST($A13,$H$4,$H$6,TRUE),_xlfn.NORM.DIST($A13,$H$4,$H$6,TRUE)-SUM($D$3:$D12))</f>
        <v>5.7085701950863599E-2</v>
      </c>
      <c r="E13" s="17">
        <f>IF($E12=$E$2,_xlfn.GAMMA.DIST($A13,$H$7,$H$8,TRUE),_xlfn.GAMMA.DIST($A13,$H$7,$H$8,TRUE)-SUM($E$3:$E12))</f>
        <v>4.2403413570629711E-2</v>
      </c>
    </row>
    <row r="14" spans="1:20" x14ac:dyDescent="0.3">
      <c r="A14" s="6">
        <f t="shared" si="0"/>
        <v>22</v>
      </c>
      <c r="B14" s="6">
        <f>IF(B13=B$2,FREQUENCY(FiveStats[Points],$A14),FREQUENCY(FiveStats[Points],$A14)-SUM(B$3:B13))</f>
        <v>6</v>
      </c>
      <c r="C14" s="17">
        <f>$B14/COUNT(FiveStats[Points])</f>
        <v>2.2140221402214021E-2</v>
      </c>
      <c r="D14" s="17">
        <f>IF($D13=$D$2,_xlfn.NORM.DIST($A14,$H$4,$H$6,TRUE),_xlfn.NORM.DIST($A14,$H$4,$H$6,TRUE)-SUM($D$3:$D13))</f>
        <v>3.5454938995278185E-2</v>
      </c>
      <c r="E14" s="17">
        <f>IF($E13=$E$2,_xlfn.GAMMA.DIST($A14,$H$7,$H$8,TRUE),_xlfn.GAMMA.DIST($A14,$H$7,$H$8,TRUE)-SUM($E$3:$E13))</f>
        <v>2.938568666389707E-2</v>
      </c>
    </row>
    <row r="15" spans="1:20" x14ac:dyDescent="0.3">
      <c r="A15" s="6">
        <f t="shared" si="0"/>
        <v>24</v>
      </c>
      <c r="B15" s="6">
        <f>IF(B14=B$2,FREQUENCY(FiveStats[Points],$A15),FREQUENCY(FiveStats[Points],$A15)-SUM(B$3:B14))</f>
        <v>12</v>
      </c>
      <c r="C15" s="17">
        <f>$B15/COUNT(FiveStats[Points])</f>
        <v>4.4280442804428041E-2</v>
      </c>
      <c r="D15" s="17">
        <f>IF($D14=$D$2,_xlfn.NORM.DIST($A15,$H$4,$H$6,TRUE),_xlfn.NORM.DIST($A15,$H$4,$H$6,TRUE)-SUM($D$3:$D14))</f>
        <v>1.9774081642943364E-2</v>
      </c>
      <c r="E15" s="17">
        <f>IF($E14=$E$2,_xlfn.GAMMA.DIST($A15,$H$7,$H$8,TRUE),_xlfn.GAMMA.DIST($A15,$H$7,$H$8,TRUE)-SUM($E$3:$E14))</f>
        <v>1.9926167238220938E-2</v>
      </c>
    </row>
    <row r="16" spans="1:20" x14ac:dyDescent="0.3">
      <c r="A16" s="6">
        <f t="shared" si="0"/>
        <v>26</v>
      </c>
      <c r="B16" s="6">
        <f>IF(B15=B$2,FREQUENCY(FiveStats[Points],$A16),FREQUENCY(FiveStats[Points],$A16)-SUM(B$3:B15))</f>
        <v>5</v>
      </c>
      <c r="C16" s="17">
        <f>$B16/COUNT(FiveStats[Points])</f>
        <v>1.8450184501845018E-2</v>
      </c>
      <c r="D16" s="17">
        <f>IF($D15=$D$2,_xlfn.NORM.DIST($A16,$H$4,$H$6,TRUE),_xlfn.NORM.DIST($A16,$H$4,$H$6,TRUE)-SUM($D$3:$D15))</f>
        <v>9.9033804034361905E-3</v>
      </c>
      <c r="E16" s="17">
        <f>IF($E15=$E$2,_xlfn.GAMMA.DIST($A16,$H$7,$H$8,TRUE),_xlfn.GAMMA.DIST($A16,$H$7,$H$8,TRUE)-SUM($E$3:$E15))</f>
        <v>1.3269196595262045E-2</v>
      </c>
    </row>
    <row r="17" spans="1:5" x14ac:dyDescent="0.3">
      <c r="A17" s="6">
        <f t="shared" si="0"/>
        <v>28</v>
      </c>
      <c r="B17" s="6">
        <f>IF(B16=B$2,FREQUENCY(FiveStats[Points],$A17),FREQUENCY(FiveStats[Points],$A17)-SUM(B$3:B16))</f>
        <v>5</v>
      </c>
      <c r="C17" s="17">
        <f>$B17/COUNT(FiveStats[Points])</f>
        <v>1.8450184501845018E-2</v>
      </c>
      <c r="D17" s="17">
        <f>IF($D16=$D$2,_xlfn.NORM.DIST($A17,$H$4,$H$6,TRUE),_xlfn.NORM.DIST($A17,$H$4,$H$6,TRUE)-SUM($D$3:$D16))</f>
        <v>4.4538448204861636E-3</v>
      </c>
      <c r="E17" s="17">
        <f>IF($E16=$E$2,_xlfn.GAMMA.DIST($A17,$H$7,$H$8,TRUE),_xlfn.GAMMA.DIST($A17,$H$7,$H$8,TRUE)-SUM($E$3:$E16))</f>
        <v>8.7018724407986747E-3</v>
      </c>
    </row>
    <row r="18" spans="1:5" x14ac:dyDescent="0.3">
      <c r="A18" s="6">
        <f t="shared" si="0"/>
        <v>30</v>
      </c>
      <c r="B18" s="6">
        <f>IF(B17=B$2,FREQUENCY(FiveStats[Points],$A18),FREQUENCY(FiveStats[Points],$A18)-SUM(B$3:B17))</f>
        <v>2</v>
      </c>
      <c r="C18" s="17">
        <f>$B18/COUNT(FiveStats[Points])</f>
        <v>7.3800738007380072E-3</v>
      </c>
      <c r="D18" s="17">
        <f>IF($D17=$D$2,_xlfn.NORM.DIST($A18,$H$4,$H$6,TRUE),_xlfn.NORM.DIST($A18,$H$4,$H$6,TRUE)-SUM($D$3:$D17))</f>
        <v>1.7986541891417129E-3</v>
      </c>
      <c r="E18" s="17">
        <f>IF($E17=$E$2,_xlfn.GAMMA.DIST($A18,$H$7,$H$8,TRUE),_xlfn.GAMMA.DIST($A18,$H$7,$H$8,TRUE)-SUM($E$3:$E17))</f>
        <v>5.6322427093619121E-3</v>
      </c>
    </row>
    <row r="19" spans="1:5" x14ac:dyDescent="0.3">
      <c r="A19" s="6">
        <f t="shared" si="0"/>
        <v>32</v>
      </c>
      <c r="B19" s="6">
        <f>IF(B18=B$2,FREQUENCY(FiveStats[Points],$A19),FREQUENCY(FiveStats[Points],$A19)-SUM(B$3:B18))</f>
        <v>1</v>
      </c>
      <c r="C19" s="17">
        <f>$B19/COUNT(FiveStats[Points])</f>
        <v>3.6900369003690036E-3</v>
      </c>
      <c r="D19" s="17">
        <f>IF($D18=$D$2,_xlfn.NORM.DIST($A19,$H$4,$H$6,TRUE),_xlfn.NORM.DIST($A19,$H$4,$H$6,TRUE)-SUM($D$3:$D18))</f>
        <v>6.5225484290776237E-4</v>
      </c>
      <c r="E19" s="17">
        <f>IF($E18=$E$2,_xlfn.GAMMA.DIST($A19,$H$7,$H$8,TRUE),_xlfn.GAMMA.DIST($A19,$H$7,$H$8,TRUE)-SUM($E$3:$E18))</f>
        <v>3.6042318582811816E-3</v>
      </c>
    </row>
    <row r="20" spans="1:5" x14ac:dyDescent="0.3">
      <c r="A20" s="6">
        <f t="shared" si="0"/>
        <v>34</v>
      </c>
      <c r="B20" s="6">
        <f>IF(B19=B$2,FREQUENCY(FiveStats[Points],$A20),FREQUENCY(FiveStats[Points],$A20)-SUM(B$3:B19))</f>
        <v>0</v>
      </c>
      <c r="C20" s="17">
        <f>$B20/COUNT(FiveStats[Points])</f>
        <v>0</v>
      </c>
      <c r="D20" s="17">
        <f>IF($D19=$D$2,_xlfn.NORM.DIST($A20,$H$4,$H$6,TRUE),_xlfn.NORM.DIST($A20,$H$4,$H$6,TRUE)-SUM($D$3:$D19))</f>
        <v>2.12392744784351E-4</v>
      </c>
      <c r="E20" s="17">
        <f>IF($E19=$E$2,_xlfn.GAMMA.DIST($A20,$H$7,$H$8,TRUE),_xlfn.GAMMA.DIST($A20,$H$7,$H$8,TRUE)-SUM($E$3:$E19))</f>
        <v>2.283629586993019E-3</v>
      </c>
    </row>
    <row r="21" spans="1:5" x14ac:dyDescent="0.3">
      <c r="A21" s="6">
        <f t="shared" si="0"/>
        <v>36</v>
      </c>
      <c r="B21" s="6">
        <f>IF(B20=B$2,FREQUENCY(FiveStats[Points],$A21),FREQUENCY(FiveStats[Points],$A21)-SUM(B$3:B20))</f>
        <v>0</v>
      </c>
      <c r="C21" s="17">
        <f>$B21/COUNT(FiveStats[Points])</f>
        <v>0</v>
      </c>
      <c r="D21" s="17">
        <f>IF($D20=$D$2,_xlfn.NORM.DIST($A21,$H$4,$H$6,TRUE),_xlfn.NORM.DIST($A21,$H$4,$H$6,TRUE)-SUM($D$3:$D20))</f>
        <v>6.210264173589497E-5</v>
      </c>
      <c r="E21" s="17">
        <f>IF($E20=$E$2,_xlfn.GAMMA.DIST($A21,$H$7,$H$8,TRUE),_xlfn.GAMMA.DIST($A21,$H$7,$H$8,TRUE)-SUM($E$3:$E20))</f>
        <v>1.434265546258251E-3</v>
      </c>
    </row>
  </sheetData>
  <mergeCells count="2">
    <mergeCell ref="A1:T1"/>
    <mergeCell ref="G2:H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1"/>
  <sheetViews>
    <sheetView workbookViewId="0">
      <selection activeCell="B2" sqref="B2"/>
    </sheetView>
  </sheetViews>
  <sheetFormatPr defaultColWidth="8.7265625" defaultRowHeight="13" x14ac:dyDescent="0.3"/>
  <cols>
    <col min="1" max="5" width="8.7265625" style="17"/>
    <col min="6" max="6" width="3" style="3" customWidth="1"/>
    <col min="7" max="7" width="8.7265625" style="2" customWidth="1"/>
    <col min="8" max="8" width="8.7265625" style="3"/>
    <col min="9" max="9" width="3" style="3" customWidth="1"/>
    <col min="10" max="16384" width="8.7265625" style="3"/>
  </cols>
  <sheetData>
    <row r="1" spans="1:20" s="37" customFormat="1" ht="21" x14ac:dyDescent="0.5">
      <c r="A1" s="48" t="s">
        <v>304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s="2" customFormat="1" ht="13.5" thickBot="1" x14ac:dyDescent="0.35">
      <c r="A2" s="18" t="s">
        <v>16</v>
      </c>
      <c r="B2" s="18" t="s">
        <v>293</v>
      </c>
      <c r="C2" s="18" t="s">
        <v>294</v>
      </c>
      <c r="D2" s="18" t="s">
        <v>295</v>
      </c>
      <c r="E2" s="18" t="s">
        <v>300</v>
      </c>
      <c r="G2" s="49" t="s">
        <v>308</v>
      </c>
      <c r="H2" s="49"/>
    </row>
    <row r="3" spans="1:20" ht="13.5" thickTop="1" x14ac:dyDescent="0.3">
      <c r="A3" s="6">
        <f t="shared" ref="A3:A21" si="0">IF($A2=$A$2,0,$A2+$H$3)</f>
        <v>0</v>
      </c>
      <c r="B3" s="6">
        <f>IF(B2=B$2,FREQUENCY(FiveStats[Assists],$A3),FREQUENCY(FiveStats[Assists],$A3)-SUM(B2:B$3))</f>
        <v>0</v>
      </c>
      <c r="C3" s="17">
        <f>$B3/COUNT(FiveStats[Assists])</f>
        <v>0</v>
      </c>
      <c r="D3" s="17">
        <f>IF($D2=$D$2,_xlfn.NORM.DIST($A3,$H$4,$H$6,TRUE),_xlfn.NORM.DIST($A3,$H$4,$H$6,TRUE)-SUM($D2:$D$3))</f>
        <v>0.11171464935028595</v>
      </c>
      <c r="E3" s="17">
        <f>IF($E2=$E$2,_xlfn.GAMMA.DIST($A3,$H$7,$H$8,TRUE),_xlfn.GAMMA.DIST($A3,$H$7,$H$8,TRUE)-SUM($E2:$E$3))</f>
        <v>0</v>
      </c>
      <c r="G3" s="31" t="s">
        <v>296</v>
      </c>
      <c r="H3" s="29">
        <v>1</v>
      </c>
    </row>
    <row r="4" spans="1:20" x14ac:dyDescent="0.3">
      <c r="A4" s="6">
        <f t="shared" si="0"/>
        <v>1</v>
      </c>
      <c r="B4" s="6">
        <f>IF(B3=B$2,FREQUENCY(FiveStats[Assists],$A4),FREQUENCY(FiveStats[Assists],$A4)-SUM(B3:B$3))</f>
        <v>67</v>
      </c>
      <c r="C4" s="17">
        <f>$B4/COUNT(FiveStats[Assists])</f>
        <v>0.24723247232472326</v>
      </c>
      <c r="D4" s="17">
        <f>IF($D3=$D$2,_xlfn.NORM.DIST($A4,$H$4,$H$6,TRUE),_xlfn.NORM.DIST($A4,$H$4,$H$6,TRUE)-SUM($D3:$D$3))</f>
        <v>0.12635862139906612</v>
      </c>
      <c r="E4" s="17">
        <f>IF($E3=$E$2,_xlfn.GAMMA.DIST($A4,$H$7,$H$8,TRUE),_xlfn.GAMMA.DIST($A4,$H$7,$H$8,TRUE)-SUM($E$3:$E3))</f>
        <v>0.25995896776058125</v>
      </c>
      <c r="G4" s="32" t="s">
        <v>305</v>
      </c>
      <c r="H4" s="30">
        <f>AVERAGE(FiveStats[Assists])</f>
        <v>2.4110701107011092</v>
      </c>
    </row>
    <row r="5" spans="1:20" x14ac:dyDescent="0.3">
      <c r="A5" s="6">
        <f t="shared" si="0"/>
        <v>2</v>
      </c>
      <c r="B5" s="6">
        <f>IF(B4=B$2,FREQUENCY(FiveStats[Assists],$A5),FREQUENCY(FiveStats[Assists],$A5)-SUM(B$3:B4))</f>
        <v>91</v>
      </c>
      <c r="C5" s="17">
        <f>$B5/COUNT(FiveStats[Assists])</f>
        <v>0.33579335793357934</v>
      </c>
      <c r="D5" s="17">
        <f>IF($D4=$D$2,_xlfn.NORM.DIST($A5,$H$4,$H$6,TRUE),_xlfn.NORM.DIST($A5,$H$4,$H$6,TRUE)-SUM($D$3:$D4))</f>
        <v>0.17970981720315343</v>
      </c>
      <c r="E5" s="17">
        <f>IF($E4=$E$2,_xlfn.GAMMA.DIST($A5,$H$7,$H$8,TRUE),_xlfn.GAMMA.DIST($A5,$H$7,$H$8,TRUE)-SUM($E$3:$E4))</f>
        <v>0.26386738527467679</v>
      </c>
      <c r="G5" s="31" t="s">
        <v>306</v>
      </c>
      <c r="H5" s="29">
        <f>_xlfn.VAR.S(FiveStats[Assists])</f>
        <v>3.9220251469181306</v>
      </c>
    </row>
    <row r="6" spans="1:20" x14ac:dyDescent="0.3">
      <c r="A6" s="6">
        <f t="shared" si="0"/>
        <v>3</v>
      </c>
      <c r="B6" s="6">
        <f>IF(B5=B$2,FREQUENCY(FiveStats[Assists],$A6),FREQUENCY(FiveStats[Assists],$A6)-SUM(B$3:B5))</f>
        <v>46</v>
      </c>
      <c r="C6" s="17">
        <f>$B6/COUNT(FiveStats[Assists])</f>
        <v>0.16974169741697417</v>
      </c>
      <c r="D6" s="17">
        <f>IF($D5=$D$2,_xlfn.NORM.DIST($A6,$H$4,$H$6,TRUE),_xlfn.NORM.DIST($A6,$H$4,$H$6,TRUE)-SUM($D$3:$D5))</f>
        <v>0.19912783149775171</v>
      </c>
      <c r="E6" s="17">
        <f>IF($E5=$E$2,_xlfn.GAMMA.DIST($A6,$H$7,$H$8,TRUE),_xlfn.GAMMA.DIST($A6,$H$7,$H$8,TRUE)-SUM($E$3:$E5))</f>
        <v>0.18436798070797722</v>
      </c>
      <c r="G6" s="32" t="s">
        <v>307</v>
      </c>
      <c r="H6" s="30">
        <f>_xlfn.STDEV.S(FiveStats[Assists])</f>
        <v>1.9804103481142818</v>
      </c>
    </row>
    <row r="7" spans="1:20" x14ac:dyDescent="0.3">
      <c r="A7" s="6">
        <f t="shared" si="0"/>
        <v>4</v>
      </c>
      <c r="B7" s="6">
        <f>IF(B6=B$2,FREQUENCY(FiveStats[Assists],$A7),FREQUENCY(FiveStats[Assists],$A7)-SUM(B$3:B6))</f>
        <v>21</v>
      </c>
      <c r="C7" s="17">
        <f>$B7/COUNT(FiveStats[Assists])</f>
        <v>7.7490774907749083E-2</v>
      </c>
      <c r="D7" s="17">
        <f>IF($D6=$D$2,_xlfn.NORM.DIST($A7,$H$4,$H$6,TRUE),_xlfn.NORM.DIST($A7,$H$4,$H$6,TRUE)-SUM($D$3:$D6))</f>
        <v>0.17190617309015765</v>
      </c>
      <c r="E7" s="17">
        <f>IF($E6=$E$2,_xlfn.GAMMA.DIST($A7,$H$7,$H$8,TRUE),_xlfn.GAMMA.DIST($A7,$H$7,$H$8,TRUE)-SUM($E$3:$E6))</f>
        <v>0.11769880436553815</v>
      </c>
      <c r="G7" s="31" t="s">
        <v>301</v>
      </c>
      <c r="H7" s="29">
        <f>H4^2/H5</f>
        <v>1.4822085175267761</v>
      </c>
    </row>
    <row r="8" spans="1:20" x14ac:dyDescent="0.3">
      <c r="A8" s="6">
        <f t="shared" si="0"/>
        <v>5</v>
      </c>
      <c r="B8" s="6">
        <f>IF(B7=B$2,FREQUENCY(FiveStats[Assists],$A8),FREQUENCY(FiveStats[Assists],$A8)-SUM(B$3:B7))</f>
        <v>16</v>
      </c>
      <c r="C8" s="17">
        <f>$B8/COUNT(FiveStats[Assists])</f>
        <v>5.9040590405904057E-2</v>
      </c>
      <c r="D8" s="17">
        <f>IF($D7=$D$2,_xlfn.NORM.DIST($A8,$H$4,$H$6,TRUE),_xlfn.NORM.DIST($A8,$H$4,$H$6,TRUE)-SUM($D$3:$D7))</f>
        <v>0.11562229461045781</v>
      </c>
      <c r="E8" s="17">
        <f>IF($E7=$E$2,_xlfn.GAMMA.DIST($A8,$H$7,$H$8,TRUE),_xlfn.GAMMA.DIST($A8,$H$7,$H$8,TRUE)-SUM($E$3:$E7))</f>
        <v>7.1986842511107985E-2</v>
      </c>
      <c r="G8" s="32" t="s">
        <v>302</v>
      </c>
      <c r="H8" s="30">
        <f>H5/H4</f>
        <v>1.6266740355292508</v>
      </c>
    </row>
    <row r="9" spans="1:20" x14ac:dyDescent="0.3">
      <c r="A9" s="6">
        <f t="shared" si="0"/>
        <v>6</v>
      </c>
      <c r="B9" s="6">
        <f>IF(B8=B$2,FREQUENCY(FiveStats[Assists],$A9),FREQUENCY(FiveStats[Assists],$A9)-SUM(B$3:B8))</f>
        <v>13</v>
      </c>
      <c r="C9" s="17">
        <f>$B9/COUNT(FiveStats[Assists])</f>
        <v>4.797047970479705E-2</v>
      </c>
      <c r="D9" s="17">
        <f>IF($D8=$D$2,_xlfn.NORM.DIST($A9,$H$4,$H$6,TRUE),_xlfn.NORM.DIST($A9,$H$4,$H$6,TRUE)-SUM($D$3:$D8))</f>
        <v>6.0584143195825946E-2</v>
      </c>
      <c r="E9" s="17">
        <f>IF($E8=$E$2,_xlfn.GAMMA.DIST($A9,$H$7,$H$8,TRUE),_xlfn.GAMMA.DIST($A9,$H$7,$H$8,TRUE)-SUM($E$3:$E8))</f>
        <v>4.2934273746262352E-2</v>
      </c>
    </row>
    <row r="10" spans="1:20" x14ac:dyDescent="0.3">
      <c r="A10" s="6">
        <f t="shared" si="0"/>
        <v>7</v>
      </c>
      <c r="B10" s="6">
        <f>IF(B9=B$2,FREQUENCY(FiveStats[Assists],$A10),FREQUENCY(FiveStats[Assists],$A10)-SUM(B$3:B9))</f>
        <v>9</v>
      </c>
      <c r="C10" s="17">
        <f>$B10/COUNT(FiveStats[Assists])</f>
        <v>3.3210332103321034E-2</v>
      </c>
      <c r="D10" s="17">
        <f>IF($D9=$D$2,_xlfn.NORM.DIST($A10,$H$4,$H$6,TRUE),_xlfn.NORM.DIST($A10,$H$4,$H$6,TRUE)-SUM($D$3:$D9))</f>
        <v>2.4728991757011376E-2</v>
      </c>
      <c r="E10" s="17">
        <f>IF($E9=$E$2,_xlfn.GAMMA.DIST($A10,$H$7,$H$8,TRUE),_xlfn.GAMMA.DIST($A10,$H$7,$H$8,TRUE)-SUM($E$3:$E9))</f>
        <v>2.5185401411461417E-2</v>
      </c>
    </row>
    <row r="11" spans="1:20" x14ac:dyDescent="0.3">
      <c r="A11" s="6">
        <f t="shared" si="0"/>
        <v>8</v>
      </c>
      <c r="B11" s="6">
        <f>IF(B10=B$2,FREQUENCY(FiveStats[Assists],$A11),FREQUENCY(FiveStats[Assists],$A11)-SUM(B$3:B10))</f>
        <v>2</v>
      </c>
      <c r="C11" s="17">
        <f>$B11/COUNT(FiveStats[Assists])</f>
        <v>7.3800738007380072E-3</v>
      </c>
      <c r="D11" s="17">
        <f>IF($D10=$D$2,_xlfn.NORM.DIST($A11,$H$4,$H$6,TRUE),_xlfn.NORM.DIST($A11,$H$4,$H$6,TRUE)-SUM($D$3:$D10))</f>
        <v>7.8620150117661991E-3</v>
      </c>
      <c r="E11" s="17">
        <f>IF($E10=$E$2,_xlfn.GAMMA.DIST($A11,$H$7,$H$8,TRUE),_xlfn.GAMMA.DIST($A11,$H$7,$H$8,TRUE)-SUM($E$3:$E10))</f>
        <v>1.460094332412476E-2</v>
      </c>
    </row>
    <row r="12" spans="1:20" x14ac:dyDescent="0.3">
      <c r="A12" s="6">
        <f t="shared" si="0"/>
        <v>9</v>
      </c>
      <c r="B12" s="6">
        <f>IF(B11=B$2,FREQUENCY(FiveStats[Assists],$A12),FREQUENCY(FiveStats[Assists],$A12)-SUM(B$3:B11))</f>
        <v>1</v>
      </c>
      <c r="C12" s="17">
        <f>$B12/COUNT(FiveStats[Assists])</f>
        <v>3.6900369003690036E-3</v>
      </c>
      <c r="D12" s="17">
        <f>IF($D11=$D$2,_xlfn.NORM.DIST($A12,$H$4,$H$6,TRUE),_xlfn.NORM.DIST($A12,$H$4,$H$6,TRUE)-SUM($D$3:$D11))</f>
        <v>1.9466142537610809E-3</v>
      </c>
      <c r="E12" s="17">
        <f>IF($E11=$E$2,_xlfn.GAMMA.DIST($A12,$H$7,$H$8,TRUE),_xlfn.GAMMA.DIST($A12,$H$7,$H$8,TRUE)-SUM($E$3:$E11))</f>
        <v>8.3906494341809967E-3</v>
      </c>
    </row>
    <row r="13" spans="1:20" x14ac:dyDescent="0.3">
      <c r="A13" s="6">
        <f t="shared" si="0"/>
        <v>10</v>
      </c>
      <c r="B13" s="6">
        <f>IF(B12=B$2,FREQUENCY(FiveStats[Assists],$A13),FREQUENCY(FiveStats[Assists],$A13)-SUM(B$3:B12))</f>
        <v>2</v>
      </c>
      <c r="C13" s="17">
        <f>$B13/COUNT(FiveStats[Assists])</f>
        <v>7.3800738007380072E-3</v>
      </c>
      <c r="D13" s="17">
        <f>IF($D12=$D$2,_xlfn.NORM.DIST($A13,$H$4,$H$6,TRUE),_xlfn.NORM.DIST($A13,$H$4,$H$6,TRUE)-SUM($D$3:$D12))</f>
        <v>3.7529542646697056E-4</v>
      </c>
      <c r="E13" s="17">
        <f>IF($E12=$E$2,_xlfn.GAMMA.DIST($A13,$H$7,$H$8,TRUE),_xlfn.GAMMA.DIST($A13,$H$7,$H$8,TRUE)-SUM($E$3:$E12))</f>
        <v>4.7890634248368702E-3</v>
      </c>
    </row>
    <row r="14" spans="1:20" x14ac:dyDescent="0.3">
      <c r="A14" s="6">
        <f t="shared" si="0"/>
        <v>11</v>
      </c>
      <c r="B14" s="6">
        <f>IF(B13=B$2,FREQUENCY(FiveStats[Assists],$A14),FREQUENCY(FiveStats[Assists],$A14)-SUM(B$3:B13))</f>
        <v>2</v>
      </c>
      <c r="C14" s="17">
        <f>$B14/COUNT(FiveStats[Assists])</f>
        <v>7.3800738007380072E-3</v>
      </c>
      <c r="D14" s="17">
        <f>IF($D13=$D$2,_xlfn.NORM.DIST($A14,$H$4,$H$6,TRUE),_xlfn.NORM.DIST($A14,$H$4,$H$6,TRUE)-SUM($D$3:$D13))</f>
        <v>5.632935199773037E-5</v>
      </c>
      <c r="E14" s="17">
        <f>IF($E13=$E$2,_xlfn.GAMMA.DIST($A14,$H$7,$H$8,TRUE),_xlfn.GAMMA.DIST($A14,$H$7,$H$8,TRUE)-SUM($E$3:$E13))</f>
        <v>2.7185884155567219E-3</v>
      </c>
    </row>
    <row r="15" spans="1:20" x14ac:dyDescent="0.3">
      <c r="A15" s="6">
        <f t="shared" si="0"/>
        <v>12</v>
      </c>
      <c r="B15" s="6">
        <f>IF(B14=B$2,FREQUENCY(FiveStats[Assists],$A15),FREQUENCY(FiveStats[Assists],$A15)-SUM(B$3:B14))</f>
        <v>1</v>
      </c>
      <c r="C15" s="17">
        <f>$B15/COUNT(FiveStats[Assists])</f>
        <v>3.6900369003690036E-3</v>
      </c>
      <c r="D15" s="17">
        <f>IF($D14=$D$2,_xlfn.NORM.DIST($A15,$H$4,$H$6,TRUE),_xlfn.NORM.DIST($A15,$H$4,$H$6,TRUE)-SUM($D$3:$D14))</f>
        <v>6.5808038653969447E-6</v>
      </c>
      <c r="E15" s="17">
        <f>IF($E14=$E$2,_xlfn.GAMMA.DIST($A15,$H$7,$H$8,TRUE),_xlfn.GAMMA.DIST($A15,$H$7,$H$8,TRUE)-SUM($E$3:$E14))</f>
        <v>1.5364101971941935E-3</v>
      </c>
    </row>
    <row r="16" spans="1:20" x14ac:dyDescent="0.3">
      <c r="A16" s="6">
        <f t="shared" si="0"/>
        <v>13</v>
      </c>
      <c r="B16" s="6">
        <f>IF(B15=B$2,FREQUENCY(FiveStats[Assists],$A16),FREQUENCY(FiveStats[Assists],$A16)-SUM(B$3:B15))</f>
        <v>0</v>
      </c>
      <c r="C16" s="17">
        <f>$B16/COUNT(FiveStats[Assists])</f>
        <v>0</v>
      </c>
      <c r="D16" s="17">
        <f>IF($D15=$D$2,_xlfn.NORM.DIST($A16,$H$4,$H$6,TRUE),_xlfn.NORM.DIST($A16,$H$4,$H$6,TRUE)-SUM($D$3:$D15))</f>
        <v>5.9829597753857655E-7</v>
      </c>
      <c r="E16" s="17">
        <f>IF($E15=$E$2,_xlfn.GAMMA.DIST($A16,$H$7,$H$8,TRUE),_xlfn.GAMMA.DIST($A16,$H$7,$H$8,TRUE)-SUM($E$3:$E15))</f>
        <v>8.6509854002891906E-4</v>
      </c>
    </row>
    <row r="17" spans="1:5" x14ac:dyDescent="0.3">
      <c r="A17" s="6">
        <f t="shared" si="0"/>
        <v>14</v>
      </c>
      <c r="B17" s="6">
        <f>IF(B16=B$2,FREQUENCY(FiveStats[Assists],$A17),FREQUENCY(FiveStats[Assists],$A17)-SUM(B$3:B16))</f>
        <v>0</v>
      </c>
      <c r="C17" s="17">
        <f>$B17/COUNT(FiveStats[Assists])</f>
        <v>0</v>
      </c>
      <c r="D17" s="17">
        <f>IF($D16=$D$2,_xlfn.NORM.DIST($A17,$H$4,$H$6,TRUE),_xlfn.NORM.DIST($A17,$H$4,$H$6,TRUE)-SUM($D$3:$D16))</f>
        <v>4.2320787874139398E-8</v>
      </c>
      <c r="E17" s="17">
        <f>IF($E16=$E$2,_xlfn.GAMMA.DIST($A17,$H$7,$H$8,TRUE),_xlfn.GAMMA.DIST($A17,$H$7,$H$8,TRUE)-SUM($E$3:$E16))</f>
        <v>4.8558717493796255E-4</v>
      </c>
    </row>
    <row r="18" spans="1:5" x14ac:dyDescent="0.3">
      <c r="A18" s="6">
        <f t="shared" si="0"/>
        <v>15</v>
      </c>
      <c r="B18" s="6">
        <f>IF(B17=B$2,FREQUENCY(FiveStats[Assists],$A18),FREQUENCY(FiveStats[Assists],$A18)-SUM(B$3:B17))</f>
        <v>0</v>
      </c>
      <c r="C18" s="17">
        <f>$B18/COUNT(FiveStats[Assists])</f>
        <v>0</v>
      </c>
      <c r="D18" s="17">
        <f>IF($D17=$D$2,_xlfn.NORM.DIST($A18,$H$4,$H$6,TRUE),_xlfn.NORM.DIST($A18,$H$4,$H$6,TRUE)-SUM($D$3:$D17))</f>
        <v>2.3286189643201283E-9</v>
      </c>
      <c r="E18" s="17">
        <f>IF($E17=$E$2,_xlfn.GAMMA.DIST($A18,$H$7,$H$8,TRUE),_xlfn.GAMMA.DIST($A18,$H$7,$H$8,TRUE)-SUM($E$3:$E17))</f>
        <v>2.7183602254765571E-4</v>
      </c>
    </row>
    <row r="19" spans="1:5" x14ac:dyDescent="0.3">
      <c r="A19" s="6">
        <f t="shared" si="0"/>
        <v>16</v>
      </c>
      <c r="B19" s="6">
        <f>IF(B18=B$2,FREQUENCY(FiveStats[Assists],$A19),FREQUENCY(FiveStats[Assists],$A19)-SUM(B$3:B18))</f>
        <v>0</v>
      </c>
      <c r="C19" s="17">
        <f>$B19/COUNT(FiveStats[Assists])</f>
        <v>0</v>
      </c>
      <c r="D19" s="17">
        <f>IF($D18=$D$2,_xlfn.NORM.DIST($A19,$H$4,$H$6,TRUE),_xlfn.NORM.DIST($A19,$H$4,$H$6,TRUE)-SUM($D$3:$D18))</f>
        <v>9.9645292017669362E-11</v>
      </c>
      <c r="E19" s="17">
        <f>IF($E18=$E$2,_xlfn.GAMMA.DIST($A19,$H$7,$H$8,TRUE),_xlfn.GAMMA.DIST($A19,$H$7,$H$8,TRUE)-SUM($E$3:$E18))</f>
        <v>1.5182409361869098E-4</v>
      </c>
    </row>
    <row r="20" spans="1:5" x14ac:dyDescent="0.3">
      <c r="A20" s="6">
        <f t="shared" si="0"/>
        <v>17</v>
      </c>
      <c r="B20" s="6">
        <f>IF(B19=B$2,FREQUENCY(FiveStats[Assists],$A20),FREQUENCY(FiveStats[Assists],$A20)-SUM(B$3:B19))</f>
        <v>0</v>
      </c>
      <c r="C20" s="17">
        <f>$B20/COUNT(FiveStats[Assists])</f>
        <v>0</v>
      </c>
      <c r="D20" s="17">
        <f>IF($D19=$D$2,_xlfn.NORM.DIST($A20,$H$4,$H$6,TRUE),_xlfn.NORM.DIST($A20,$H$4,$H$6,TRUE)-SUM($D$3:$D19))</f>
        <v>3.315459018438105E-12</v>
      </c>
      <c r="E20" s="17">
        <f>IF($E19=$E$2,_xlfn.GAMMA.DIST($A20,$H$7,$H$8,TRUE),_xlfn.GAMMA.DIST($A20,$H$7,$H$8,TRUE)-SUM($E$3:$E19))</f>
        <v>8.4624213095185752E-5</v>
      </c>
    </row>
    <row r="21" spans="1:5" x14ac:dyDescent="0.3">
      <c r="A21" s="6">
        <f t="shared" si="0"/>
        <v>18</v>
      </c>
      <c r="B21" s="6">
        <f>IF(B20=B$2,FREQUENCY(FiveStats[Assists],$A21),FREQUENCY(FiveStats[Assists],$A21)-SUM(B$3:B20))</f>
        <v>0</v>
      </c>
      <c r="C21" s="17">
        <f>$B21/COUNT(FiveStats[Assists])</f>
        <v>0</v>
      </c>
      <c r="D21" s="17">
        <f>IF($D20=$D$2,_xlfn.NORM.DIST($A21,$H$4,$H$6,TRUE),_xlfn.NORM.DIST($A21,$H$4,$H$6,TRUE)-SUM($D$3:$D20))</f>
        <v>8.5709217501062085E-14</v>
      </c>
      <c r="E21" s="17">
        <f>IF($E20=$E$2,_xlfn.GAMMA.DIST($A21,$H$7,$H$8,TRUE),_xlfn.GAMMA.DIST($A21,$H$7,$H$8,TRUE)-SUM($E$3:$E20))</f>
        <v>4.7083940373893185E-5</v>
      </c>
    </row>
  </sheetData>
  <mergeCells count="2">
    <mergeCell ref="A1:T1"/>
    <mergeCell ref="G2:H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1"/>
  <sheetViews>
    <sheetView workbookViewId="0">
      <selection activeCell="B2" sqref="B2"/>
    </sheetView>
  </sheetViews>
  <sheetFormatPr defaultColWidth="8.7265625" defaultRowHeight="13" x14ac:dyDescent="0.3"/>
  <cols>
    <col min="1" max="5" width="8.7265625" style="17"/>
    <col min="6" max="6" width="3" style="3" customWidth="1"/>
    <col min="7" max="7" width="8.7265625" style="2" customWidth="1"/>
    <col min="8" max="8" width="8.7265625" style="3"/>
    <col min="9" max="9" width="3" style="3" customWidth="1"/>
    <col min="10" max="16384" width="8.7265625" style="3"/>
  </cols>
  <sheetData>
    <row r="1" spans="1:20" s="37" customFormat="1" ht="21" x14ac:dyDescent="0.5">
      <c r="A1" s="48" t="s">
        <v>309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s="2" customFormat="1" ht="13.5" thickBot="1" x14ac:dyDescent="0.35">
      <c r="A2" s="18" t="s">
        <v>17</v>
      </c>
      <c r="B2" s="18" t="s">
        <v>293</v>
      </c>
      <c r="C2" s="18" t="s">
        <v>294</v>
      </c>
      <c r="D2" s="18" t="s">
        <v>295</v>
      </c>
      <c r="E2" s="18" t="s">
        <v>300</v>
      </c>
      <c r="F2" s="33"/>
      <c r="G2" s="49" t="s">
        <v>308</v>
      </c>
      <c r="H2" s="49"/>
    </row>
    <row r="3" spans="1:20" ht="13.5" thickTop="1" x14ac:dyDescent="0.3">
      <c r="A3" s="6">
        <f t="shared" ref="A3:A21" si="0">IF($A2=$A$2,0,$A2+$H$3)</f>
        <v>0</v>
      </c>
      <c r="B3" s="6">
        <f>IF(B2=B$2,FREQUENCY(FiveStats[Steals],$A3),FREQUENCY(FiveStats[Steals],$A3)-SUM(B2:B$3))</f>
        <v>0</v>
      </c>
      <c r="C3" s="17">
        <f>$B3/COUNT(FiveStats[Steals])</f>
        <v>0</v>
      </c>
      <c r="D3" s="17">
        <f>IF($D2=$D$2,_xlfn.NORM.DIST($A3,$H$4,$H$6,TRUE),_xlfn.NORM.DIST($A3,$H$4,$H$6,TRUE)-SUM($D2:$D$3))</f>
        <v>1.9349351069952229E-2</v>
      </c>
      <c r="E3" s="17">
        <f>IF($E2=$E$2,_xlfn.GAMMA.DIST($A3,$H$7,$H$8,TRUE),_xlfn.GAMMA.DIST($A3,$H$7,$H$8,TRUE)-SUM($E2:$E$3))</f>
        <v>0</v>
      </c>
      <c r="G3" s="31" t="s">
        <v>296</v>
      </c>
      <c r="H3" s="29">
        <v>0.25</v>
      </c>
    </row>
    <row r="4" spans="1:20" x14ac:dyDescent="0.3">
      <c r="A4" s="6">
        <f t="shared" si="0"/>
        <v>0.25</v>
      </c>
      <c r="B4" s="6">
        <f>IF(B3=B$2,FREQUENCY(FiveStats[Steals],$A4),FREQUENCY(FiveStats[Steals],$A4)-SUM(B3:B$3))</f>
        <v>5</v>
      </c>
      <c r="C4" s="17">
        <f>$B4/COUNT(FiveStats[Steals])</f>
        <v>1.8450184501845018E-2</v>
      </c>
      <c r="D4" s="17">
        <f>IF($D3=$D$2,_xlfn.NORM.DIST($A4,$H$4,$H$6,TRUE),_xlfn.NORM.DIST($A4,$H$4,$H$6,TRUE)-SUM($D3:$D$3))</f>
        <v>5.8089621963278465E-2</v>
      </c>
      <c r="E4" s="17">
        <f>IF($E3=$E$2,_xlfn.GAMMA.DIST($A4,$H$7,$H$8,TRUE),_xlfn.GAMMA.DIST($A4,$H$7,$H$8,TRUE)-SUM($E$3:$E3))</f>
        <v>3.2490890925644701E-2</v>
      </c>
      <c r="G4" s="32" t="s">
        <v>310</v>
      </c>
      <c r="H4" s="30">
        <f>AVERAGE(FiveStats[Steals])</f>
        <v>0.8014760147601474</v>
      </c>
    </row>
    <row r="5" spans="1:20" x14ac:dyDescent="0.3">
      <c r="A5" s="6">
        <f t="shared" si="0"/>
        <v>0.5</v>
      </c>
      <c r="B5" s="6">
        <f>IF(B4=B$2,FREQUENCY(FiveStats[Steals],$A5),FREQUENCY(FiveStats[Steals],$A5)-SUM(B$3:B4))</f>
        <v>75</v>
      </c>
      <c r="C5" s="17">
        <f>$B5/COUNT(FiveStats[Steals])</f>
        <v>0.2767527675276753</v>
      </c>
      <c r="D5" s="17">
        <f>IF($D4=$D$2,_xlfn.NORM.DIST($A5,$H$4,$H$6,TRUE),_xlfn.NORM.DIST($A5,$H$4,$H$6,TRUE)-SUM($D$3:$D4))</f>
        <v>0.14094997710797161</v>
      </c>
      <c r="E5" s="17">
        <f>IF($E4=$E$2,_xlfn.GAMMA.DIST($A5,$H$7,$H$8,TRUE),_xlfn.GAMMA.DIST($A5,$H$7,$H$8,TRUE)-SUM($E$3:$E4))</f>
        <v>0.1981208837677457</v>
      </c>
      <c r="G5" s="31" t="s">
        <v>311</v>
      </c>
      <c r="H5" s="29">
        <f>_xlfn.VAR.S(FiveStats[Steals])</f>
        <v>0.15029410960776435</v>
      </c>
    </row>
    <row r="6" spans="1:20" x14ac:dyDescent="0.3">
      <c r="A6" s="6">
        <f t="shared" si="0"/>
        <v>0.75</v>
      </c>
      <c r="B6" s="6">
        <f>IF(B5=B$2,FREQUENCY(FiveStats[Steals],$A6),FREQUENCY(FiveStats[Steals],$A6)-SUM(B$3:B5))</f>
        <v>67</v>
      </c>
      <c r="C6" s="17">
        <f>$B6/COUNT(FiveStats[Steals])</f>
        <v>0.24723247232472326</v>
      </c>
      <c r="D6" s="17">
        <f>IF($D5=$D$2,_xlfn.NORM.DIST($A6,$H$4,$H$6,TRUE),_xlfn.NORM.DIST($A6,$H$4,$H$6,TRUE)-SUM($D$3:$D5))</f>
        <v>0.22879458200128111</v>
      </c>
      <c r="E6" s="17">
        <f>IF($E5=$E$2,_xlfn.GAMMA.DIST($A6,$H$7,$H$8,TRUE),_xlfn.GAMMA.DIST($A6,$H$7,$H$8,TRUE)-SUM($E$3:$E5))</f>
        <v>0.28022177029189083</v>
      </c>
      <c r="G6" s="32" t="s">
        <v>312</v>
      </c>
      <c r="H6" s="30">
        <f>_xlfn.STDEV.S(FiveStats[Steals])</f>
        <v>0.38767784255456789</v>
      </c>
    </row>
    <row r="7" spans="1:20" x14ac:dyDescent="0.3">
      <c r="A7" s="6">
        <f t="shared" si="0"/>
        <v>1</v>
      </c>
      <c r="B7" s="6">
        <f>IF(B6=B$2,FREQUENCY(FiveStats[Steals],$A7),FREQUENCY(FiveStats[Steals],$A7)-SUM(B$3:B6))</f>
        <v>56</v>
      </c>
      <c r="C7" s="17">
        <f>$B7/COUNT(FiveStats[Steals])</f>
        <v>0.20664206642066421</v>
      </c>
      <c r="D7" s="17">
        <f>IF($D6=$D$2,_xlfn.NORM.DIST($A7,$H$4,$H$6,TRUE),_xlfn.NORM.DIST($A7,$H$4,$H$6,TRUE)-SUM($D$3:$D6))</f>
        <v>0.24852068627484769</v>
      </c>
      <c r="E7" s="17">
        <f>IF($E6=$E$2,_xlfn.GAMMA.DIST($A7,$H$7,$H$8,TRUE),_xlfn.GAMMA.DIST($A7,$H$7,$H$8,TRUE)-SUM($E$3:$E6))</f>
        <v>0.22614156640471605</v>
      </c>
      <c r="G7" s="31" t="s">
        <v>301</v>
      </c>
      <c r="H7" s="29">
        <f>H4^2/H5</f>
        <v>4.2740450967256196</v>
      </c>
    </row>
    <row r="8" spans="1:20" x14ac:dyDescent="0.3">
      <c r="A8" s="6">
        <f t="shared" si="0"/>
        <v>1.25</v>
      </c>
      <c r="B8" s="6">
        <f>IF(B7=B$2,FREQUENCY(FiveStats[Steals],$A8),FREQUENCY(FiveStats[Steals],$A8)-SUM(B$3:B7))</f>
        <v>33</v>
      </c>
      <c r="C8" s="17">
        <f>$B8/COUNT(FiveStats[Steals])</f>
        <v>0.12177121771217712</v>
      </c>
      <c r="D8" s="17">
        <f>IF($D7=$D$2,_xlfn.NORM.DIST($A8,$H$4,$H$6,TRUE),_xlfn.NORM.DIST($A8,$H$4,$H$6,TRUE)-SUM($D$3:$D7))</f>
        <v>0.180649442593801</v>
      </c>
      <c r="E8" s="17">
        <f>IF($E7=$E$2,_xlfn.GAMMA.DIST($A8,$H$7,$H$8,TRUE),_xlfn.GAMMA.DIST($A8,$H$7,$H$8,TRUE)-SUM($E$3:$E7))</f>
        <v>0.1375342055272355</v>
      </c>
      <c r="G8" s="32" t="s">
        <v>302</v>
      </c>
      <c r="H8" s="30">
        <f>H5/H4</f>
        <v>0.18752165609440216</v>
      </c>
    </row>
    <row r="9" spans="1:20" x14ac:dyDescent="0.3">
      <c r="A9" s="6">
        <f t="shared" si="0"/>
        <v>1.5</v>
      </c>
      <c r="B9" s="6">
        <f>IF(B8=B$2,FREQUENCY(FiveStats[Steals],$A9),FREQUENCY(FiveStats[Steals],$A9)-SUM(B$3:B8))</f>
        <v>19</v>
      </c>
      <c r="C9" s="17">
        <f>$B9/COUNT(FiveStats[Steals])</f>
        <v>7.0110701107011064E-2</v>
      </c>
      <c r="D9" s="17">
        <f>IF($D8=$D$2,_xlfn.NORM.DIST($A9,$H$4,$H$6,TRUE),_xlfn.NORM.DIST($A9,$H$4,$H$6,TRUE)-SUM($D$3:$D8))</f>
        <v>8.785912788570982E-2</v>
      </c>
      <c r="E9" s="17">
        <f>IF($E8=$E$2,_xlfn.GAMMA.DIST($A9,$H$7,$H$8,TRUE),_xlfn.GAMMA.DIST($A9,$H$7,$H$8,TRUE)-SUM($E$3:$E8))</f>
        <v>7.0619721393436974E-2</v>
      </c>
    </row>
    <row r="10" spans="1:20" x14ac:dyDescent="0.3">
      <c r="A10" s="6">
        <f t="shared" si="0"/>
        <v>1.75</v>
      </c>
      <c r="B10" s="6">
        <f>IF(B9=B$2,FREQUENCY(FiveStats[Steals],$A10),FREQUENCY(FiveStats[Steals],$A10)-SUM(B$3:B9))</f>
        <v>8</v>
      </c>
      <c r="C10" s="17">
        <f>$B10/COUNT(FiveStats[Steals])</f>
        <v>2.9520295202952029E-2</v>
      </c>
      <c r="D10" s="17">
        <f>IF($D9=$D$2,_xlfn.NORM.DIST($A10,$H$4,$H$6,TRUE),_xlfn.NORM.DIST($A10,$H$4,$H$6,TRUE)-SUM($D$3:$D9))</f>
        <v>2.8578290537216833E-2</v>
      </c>
      <c r="E10" s="17">
        <f>IF($E9=$E$2,_xlfn.GAMMA.DIST($A10,$H$7,$H$8,TRUE),_xlfn.GAMMA.DIST($A10,$H$7,$H$8,TRUE)-SUM($E$3:$E9))</f>
        <v>3.2404673078885837E-2</v>
      </c>
    </row>
    <row r="11" spans="1:20" x14ac:dyDescent="0.3">
      <c r="A11" s="6">
        <f t="shared" si="0"/>
        <v>2</v>
      </c>
      <c r="B11" s="6">
        <f>IF(B10=B$2,FREQUENCY(FiveStats[Steals],$A11),FREQUENCY(FiveStats[Steals],$A11)-SUM(B$3:B10))</f>
        <v>8</v>
      </c>
      <c r="C11" s="17">
        <f>$B11/COUNT(FiveStats[Steals])</f>
        <v>2.9520295202952029E-2</v>
      </c>
      <c r="D11" s="17">
        <f>IF($D10=$D$2,_xlfn.NORM.DIST($A11,$H$4,$H$6,TRUE),_xlfn.NORM.DIST($A11,$H$4,$H$6,TRUE)-SUM($D$3:$D10))</f>
        <v>6.2133358043610087E-3</v>
      </c>
      <c r="E11" s="17">
        <f>IF($E10=$E$2,_xlfn.GAMMA.DIST($A11,$H$7,$H$8,TRUE),_xlfn.GAMMA.DIST($A11,$H$7,$H$8,TRUE)-SUM($E$3:$E10))</f>
        <v>1.3725270549739266E-2</v>
      </c>
    </row>
    <row r="12" spans="1:20" x14ac:dyDescent="0.3">
      <c r="A12" s="6">
        <f t="shared" si="0"/>
        <v>2.25</v>
      </c>
      <c r="B12" s="6">
        <f>IF(B11=B$2,FREQUENCY(FiveStats[Steals],$A12),FREQUENCY(FiveStats[Steals],$A12)-SUM(B$3:B11))</f>
        <v>0</v>
      </c>
      <c r="C12" s="17">
        <f>$B12/COUNT(FiveStats[Steals])</f>
        <v>0</v>
      </c>
      <c r="D12" s="17">
        <f>IF($D11=$D$2,_xlfn.NORM.DIST($A12,$H$4,$H$6,TRUE),_xlfn.NORM.DIST($A12,$H$4,$H$6,TRUE)-SUM($D$3:$D11))</f>
        <v>9.022522439657843E-4</v>
      </c>
      <c r="E12" s="17">
        <f>IF($E11=$E$2,_xlfn.GAMMA.DIST($A12,$H$7,$H$8,TRUE),_xlfn.GAMMA.DIST($A12,$H$7,$H$8,TRUE)-SUM($E$3:$E11))</f>
        <v>5.4755639370124287E-3</v>
      </c>
    </row>
    <row r="13" spans="1:20" x14ac:dyDescent="0.3">
      <c r="A13" s="6">
        <f t="shared" si="0"/>
        <v>2.5</v>
      </c>
      <c r="B13" s="6">
        <f>IF(B12=B$2,FREQUENCY(FiveStats[Steals],$A13),FREQUENCY(FiveStats[Steals],$A13)-SUM(B$3:B12))</f>
        <v>0</v>
      </c>
      <c r="C13" s="17">
        <f>$B13/COUNT(FiveStats[Steals])</f>
        <v>0</v>
      </c>
      <c r="D13" s="17">
        <f>IF($D12=$D$2,_xlfn.NORM.DIST($A13,$H$4,$H$6,TRUE),_xlfn.NORM.DIST($A13,$H$4,$H$6,TRUE)-SUM($D$3:$D12))</f>
        <v>8.7433227553779247E-5</v>
      </c>
      <c r="E13" s="17">
        <f>IF($E12=$E$2,_xlfn.GAMMA.DIST($A13,$H$7,$H$8,TRUE),_xlfn.GAMMA.DIST($A13,$H$7,$H$8,TRUE)-SUM($E$3:$E12))</f>
        <v>2.0852412365449657E-3</v>
      </c>
    </row>
    <row r="14" spans="1:20" x14ac:dyDescent="0.3">
      <c r="A14" s="6">
        <f t="shared" si="0"/>
        <v>2.75</v>
      </c>
      <c r="B14" s="6">
        <f>IF(B13=B$2,FREQUENCY(FiveStats[Steals],$A14),FREQUENCY(FiveStats[Steals],$A14)-SUM(B$3:B13))</f>
        <v>0</v>
      </c>
      <c r="C14" s="17">
        <f>$B14/COUNT(FiveStats[Steals])</f>
        <v>0</v>
      </c>
      <c r="D14" s="17">
        <f>IF($D13=$D$2,_xlfn.NORM.DIST($A14,$H$4,$H$6,TRUE),_xlfn.NORM.DIST($A14,$H$4,$H$6,TRUE)-SUM($D$3:$D13))</f>
        <v>5.649067698065835E-6</v>
      </c>
      <c r="E14" s="17">
        <f>IF($E13=$E$2,_xlfn.GAMMA.DIST($A14,$H$7,$H$8,TRUE),_xlfn.GAMMA.DIST($A14,$H$7,$H$8,TRUE)-SUM($E$3:$E13))</f>
        <v>7.6519133917951621E-4</v>
      </c>
    </row>
    <row r="15" spans="1:20" x14ac:dyDescent="0.3">
      <c r="A15" s="6">
        <f t="shared" si="0"/>
        <v>3</v>
      </c>
      <c r="B15" s="6">
        <f>IF(B14=B$2,FREQUENCY(FiveStats[Steals],$A15),FREQUENCY(FiveStats[Steals],$A15)-SUM(B$3:B14))</f>
        <v>0</v>
      </c>
      <c r="C15" s="17">
        <f>$B15/COUNT(FiveStats[Steals])</f>
        <v>0</v>
      </c>
      <c r="D15" s="17">
        <f>IF($D14=$D$2,_xlfn.NORM.DIST($A15,$H$4,$H$6,TRUE),_xlfn.NORM.DIST($A15,$H$4,$H$6,TRUE)-SUM($D$3:$D14))</f>
        <v>2.4312435698004009E-7</v>
      </c>
      <c r="E15" s="17">
        <f>IF($E14=$E$2,_xlfn.GAMMA.DIST($A15,$H$7,$H$8,TRUE),_xlfn.GAMMA.DIST($A15,$H$7,$H$8,TRUE)-SUM($E$3:$E14))</f>
        <v>2.7240873832889978E-4</v>
      </c>
    </row>
    <row r="16" spans="1:20" x14ac:dyDescent="0.3">
      <c r="A16" s="6">
        <f t="shared" si="0"/>
        <v>3.25</v>
      </c>
      <c r="B16" s="6">
        <f>IF(B15=B$2,FREQUENCY(FiveStats[Steals],$A16),FREQUENCY(FiveStats[Steals],$A16)-SUM(B$3:B15))</f>
        <v>0</v>
      </c>
      <c r="C16" s="17">
        <f>$B16/COUNT(FiveStats[Steals])</f>
        <v>0</v>
      </c>
      <c r="D16" s="17">
        <f>IF($D15=$D$2,_xlfn.NORM.DIST($A16,$H$4,$H$6,TRUE),_xlfn.NORM.DIST($A16,$H$4,$H$6,TRUE)-SUM($D$3:$D15))</f>
        <v>6.9636852950694106E-9</v>
      </c>
      <c r="E16" s="17">
        <f>IF($E15=$E$2,_xlfn.GAMMA.DIST($A16,$H$7,$H$8,TRUE),_xlfn.GAMMA.DIST($A16,$H$7,$H$8,TRUE)-SUM($E$3:$E15))</f>
        <v>9.4562321681923578E-5</v>
      </c>
    </row>
    <row r="17" spans="1:5" x14ac:dyDescent="0.3">
      <c r="A17" s="6">
        <f t="shared" si="0"/>
        <v>3.5</v>
      </c>
      <c r="B17" s="6">
        <f>IF(B16=B$2,FREQUENCY(FiveStats[Steals],$A17),FREQUENCY(FiveStats[Steals],$A17)-SUM(B$3:B16))</f>
        <v>0</v>
      </c>
      <c r="C17" s="17">
        <f>$B17/COUNT(FiveStats[Steals])</f>
        <v>0</v>
      </c>
      <c r="D17" s="17">
        <f>IF($D16=$D$2,_xlfn.NORM.DIST($A17,$H$4,$H$6,TRUE),_xlfn.NORM.DIST($A17,$H$4,$H$6,TRUE)-SUM($D$3:$D16))</f>
        <v>1.3262790865553598E-10</v>
      </c>
      <c r="E17" s="17">
        <f>IF($E16=$E$2,_xlfn.GAMMA.DIST($A17,$H$7,$H$8,TRUE),_xlfn.GAMMA.DIST($A17,$H$7,$H$8,TRUE)-SUM($E$3:$E16))</f>
        <v>3.2133461849159772E-5</v>
      </c>
    </row>
    <row r="18" spans="1:5" x14ac:dyDescent="0.3">
      <c r="A18" s="6">
        <f t="shared" si="0"/>
        <v>3.75</v>
      </c>
      <c r="B18" s="6">
        <f>IF(B17=B$2,FREQUENCY(FiveStats[Steals],$A18),FREQUENCY(FiveStats[Steals],$A18)-SUM(B$3:B17))</f>
        <v>0</v>
      </c>
      <c r="C18" s="17">
        <f>$B18/COUNT(FiveStats[Steals])</f>
        <v>0</v>
      </c>
      <c r="D18" s="17">
        <f>IF($D17=$D$2,_xlfn.NORM.DIST($A18,$H$4,$H$6,TRUE),_xlfn.NORM.DIST($A18,$H$4,$H$6,TRUE)-SUM($D$3:$D17))</f>
        <v>1.6782131240233866E-12</v>
      </c>
      <c r="E18" s="17">
        <f>IF($E17=$E$2,_xlfn.GAMMA.DIST($A18,$H$7,$H$8,TRUE),_xlfn.GAMMA.DIST($A18,$H$7,$H$8,TRUE)-SUM($E$3:$E17))</f>
        <v>1.0721854670325826E-5</v>
      </c>
    </row>
    <row r="19" spans="1:5" x14ac:dyDescent="0.3">
      <c r="A19" s="6">
        <f t="shared" si="0"/>
        <v>4</v>
      </c>
      <c r="B19" s="6">
        <f>IF(B18=B$2,FREQUENCY(FiveStats[Steals],$A19),FREQUENCY(FiveStats[Steals],$A19)-SUM(B$3:B18))</f>
        <v>0</v>
      </c>
      <c r="C19" s="17">
        <f>$B19/COUNT(FiveStats[Steals])</f>
        <v>0</v>
      </c>
      <c r="D19" s="17">
        <f>IF($D18=$D$2,_xlfn.NORM.DIST($A19,$H$4,$H$6,TRUE),_xlfn.NORM.DIST($A19,$H$4,$H$6,TRUE)-SUM($D$3:$D18))</f>
        <v>1.4099832412739488E-14</v>
      </c>
      <c r="E19" s="17">
        <f>IF($E18=$E$2,_xlfn.GAMMA.DIST($A19,$H$7,$H$8,TRUE),_xlfn.GAMMA.DIST($A19,$H$7,$H$8,TRUE)-SUM($E$3:$E18))</f>
        <v>3.5214252793736023E-6</v>
      </c>
    </row>
    <row r="20" spans="1:5" x14ac:dyDescent="0.3">
      <c r="A20" s="6">
        <f t="shared" si="0"/>
        <v>4.25</v>
      </c>
      <c r="B20" s="6">
        <f>IF(B19=B$2,FREQUENCY(FiveStats[Steals],$A20),FREQUENCY(FiveStats[Steals],$A20)-SUM(B$3:B19))</f>
        <v>0</v>
      </c>
      <c r="C20" s="17">
        <f>$B20/COUNT(FiveStats[Steals])</f>
        <v>0</v>
      </c>
      <c r="D20" s="17">
        <f>IF($D19=$D$2,_xlfn.NORM.DIST($A20,$H$4,$H$6,TRUE),_xlfn.NORM.DIST($A20,$H$4,$H$6,TRUE)-SUM($D$3:$D19))</f>
        <v>1.1102230246251565E-16</v>
      </c>
      <c r="E20" s="17">
        <f>IF($E19=$E$2,_xlfn.GAMMA.DIST($A20,$H$7,$H$8,TRUE),_xlfn.GAMMA.DIST($A20,$H$7,$H$8,TRUE)-SUM($E$3:$E19))</f>
        <v>1.1406856746942751E-6</v>
      </c>
    </row>
    <row r="21" spans="1:5" x14ac:dyDescent="0.3">
      <c r="A21" s="6">
        <f t="shared" si="0"/>
        <v>4.5</v>
      </c>
      <c r="B21" s="6">
        <f>IF(B20=B$2,FREQUENCY(FiveStats[Steals],$A21),FREQUENCY(FiveStats[Steals],$A21)-SUM(B$3:B20))</f>
        <v>0</v>
      </c>
      <c r="C21" s="17">
        <f>$B21/COUNT(FiveStats[Steals])</f>
        <v>0</v>
      </c>
      <c r="D21" s="17">
        <f>IF($D20=$D$2,_xlfn.NORM.DIST($A21,$H$4,$H$6,TRUE),_xlfn.NORM.DIST($A21,$H$4,$H$6,TRUE)-SUM($D$3:$D20))</f>
        <v>0</v>
      </c>
      <c r="E21" s="17">
        <f>IF($E20=$E$2,_xlfn.GAMMA.DIST($A21,$H$7,$H$8,TRUE),_xlfn.GAMMA.DIST($A21,$H$7,$H$8,TRUE)-SUM($E$3:$E20))</f>
        <v>3.6502467715138209E-7</v>
      </c>
    </row>
  </sheetData>
  <mergeCells count="2">
    <mergeCell ref="A1:T1"/>
    <mergeCell ref="G2:H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1"/>
  <sheetViews>
    <sheetView workbookViewId="0">
      <selection activeCell="B2" sqref="B2"/>
    </sheetView>
  </sheetViews>
  <sheetFormatPr defaultColWidth="8.7265625" defaultRowHeight="13" x14ac:dyDescent="0.3"/>
  <cols>
    <col min="1" max="5" width="8.7265625" style="17"/>
    <col min="6" max="6" width="3" style="3" customWidth="1"/>
    <col min="7" max="7" width="8.7265625" style="2" customWidth="1"/>
    <col min="8" max="8" width="8.7265625" style="3"/>
    <col min="9" max="9" width="3" style="3" customWidth="1"/>
    <col min="10" max="16384" width="8.7265625" style="3"/>
  </cols>
  <sheetData>
    <row r="1" spans="1:20" s="37" customFormat="1" ht="21" x14ac:dyDescent="0.5">
      <c r="A1" s="48" t="s">
        <v>313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s="2" customFormat="1" ht="13.5" thickBot="1" x14ac:dyDescent="0.35">
      <c r="A2" s="18" t="s">
        <v>18</v>
      </c>
      <c r="B2" s="18" t="s">
        <v>293</v>
      </c>
      <c r="C2" s="18" t="s">
        <v>294</v>
      </c>
      <c r="D2" s="18" t="s">
        <v>295</v>
      </c>
      <c r="E2" s="18" t="s">
        <v>300</v>
      </c>
      <c r="G2" s="49" t="s">
        <v>308</v>
      </c>
      <c r="H2" s="49"/>
    </row>
    <row r="3" spans="1:20" ht="13.5" thickTop="1" x14ac:dyDescent="0.3">
      <c r="A3" s="6">
        <f t="shared" ref="A3:A21" si="0">IF($A2=$A$2,0,$A2+$H$3)</f>
        <v>0</v>
      </c>
      <c r="B3" s="6">
        <f>IF(B2=B$2,FREQUENCY(FiveStats[Blocks],$A3),FREQUENCY(FiveStats[Blocks],$A3)-SUM(B2:B$3))</f>
        <v>6</v>
      </c>
      <c r="C3" s="17">
        <f>$B3/COUNT(FiveStats[Blocks])</f>
        <v>2.2140221402214021E-2</v>
      </c>
      <c r="D3" s="17">
        <f>IF($D2=$D$2,_xlfn.NORM.DIST($A3,$H$4,$H$6,TRUE),_xlfn.NORM.DIST($A3,$H$4,$H$6,TRUE)-SUM($D2:$D$3))</f>
        <v>0.12763538007823991</v>
      </c>
      <c r="E3" s="17">
        <f>IF($E2=$E$2,_xlfn.GAMMA.DIST($A3,$H$7,$H$8,TRUE),_xlfn.GAMMA.DIST($A3,$H$7,$H$8,TRUE)-SUM($E2:$E$3))</f>
        <v>0</v>
      </c>
      <c r="G3" s="31" t="s">
        <v>296</v>
      </c>
      <c r="H3" s="29">
        <v>1</v>
      </c>
    </row>
    <row r="4" spans="1:20" x14ac:dyDescent="0.3">
      <c r="A4" s="6">
        <f t="shared" si="0"/>
        <v>1</v>
      </c>
      <c r="B4" s="6">
        <f>IF(B3=B$2,FREQUENCY(FiveStats[Blocks],$A4),FREQUENCY(FiveStats[Blocks],$A4)-SUM(B3:B$3))</f>
        <v>235</v>
      </c>
      <c r="C4" s="17">
        <f>$B4/COUNT(FiveStats[Blocks])</f>
        <v>0.86715867158671589</v>
      </c>
      <c r="D4" s="17">
        <f>IF($D3=$D$2,_xlfn.NORM.DIST($A4,$H$4,$H$6,TRUE),_xlfn.NORM.DIST($A4,$H$4,$H$6,TRUE)-SUM($D3:$D$3))</f>
        <v>0.75861970657056033</v>
      </c>
      <c r="E4" s="17">
        <f>IF($E3=$E$2,_xlfn.GAMMA.DIST($A4,$H$7,$H$8,TRUE),_xlfn.GAMMA.DIST($A4,$H$7,$H$8,TRUE)-SUM($E$3:$E3))</f>
        <v>0.88742191782483426</v>
      </c>
      <c r="G4" s="32" t="s">
        <v>314</v>
      </c>
      <c r="H4" s="30">
        <f>AVERAGE(FiveStats[Blocks])</f>
        <v>0.48523985239852335</v>
      </c>
    </row>
    <row r="5" spans="1:20" x14ac:dyDescent="0.3">
      <c r="A5" s="6">
        <f t="shared" si="0"/>
        <v>2</v>
      </c>
      <c r="B5" s="6">
        <f>IF(B4=B$2,FREQUENCY(FiveStats[Blocks],$A5),FREQUENCY(FiveStats[Blocks],$A5)-SUM(B$3:B4))</f>
        <v>26</v>
      </c>
      <c r="C5" s="17">
        <f>$B5/COUNT(FiveStats[Blocks])</f>
        <v>9.5940959409594101E-2</v>
      </c>
      <c r="D5" s="17">
        <f>IF($D4=$D$2,_xlfn.NORM.DIST($A5,$H$4,$H$6,TRUE),_xlfn.NORM.DIST($A5,$H$4,$H$6,TRUE)-SUM($D$3:$D4))</f>
        <v>0.11355327634975121</v>
      </c>
      <c r="E5" s="17">
        <f>IF($E4=$E$2,_xlfn.GAMMA.DIST($A5,$H$7,$H$8,TRUE),_xlfn.GAMMA.DIST($A5,$H$7,$H$8,TRUE)-SUM($E$3:$E4))</f>
        <v>0.10335762304230445</v>
      </c>
      <c r="G5" s="31" t="s">
        <v>315</v>
      </c>
      <c r="H5" s="29">
        <f>_xlfn.VAR.S(FiveStats[Blocks])</f>
        <v>0.18192947929479483</v>
      </c>
    </row>
    <row r="6" spans="1:20" x14ac:dyDescent="0.3">
      <c r="A6" s="6">
        <f t="shared" si="0"/>
        <v>3</v>
      </c>
      <c r="B6" s="6">
        <f>IF(B5=B$2,FREQUENCY(FiveStats[Blocks],$A6),FREQUENCY(FiveStats[Blocks],$A6)-SUM(B$3:B5))</f>
        <v>4</v>
      </c>
      <c r="C6" s="17">
        <f>$B6/COUNT(FiveStats[Blocks])</f>
        <v>1.4760147601476014E-2</v>
      </c>
      <c r="D6" s="17">
        <f>IF($D5=$D$2,_xlfn.NORM.DIST($A6,$H$4,$H$6,TRUE),_xlfn.NORM.DIST($A6,$H$4,$H$6,TRUE)-SUM($D$3:$D5))</f>
        <v>1.9163513744735461E-4</v>
      </c>
      <c r="E6" s="17">
        <f>IF($E5=$E$2,_xlfn.GAMMA.DIST($A6,$H$7,$H$8,TRUE),_xlfn.GAMMA.DIST($A6,$H$7,$H$8,TRUE)-SUM($E$3:$E5))</f>
        <v>8.5095820771365904E-3</v>
      </c>
      <c r="G6" s="32" t="s">
        <v>316</v>
      </c>
      <c r="H6" s="30">
        <f>_xlfn.STDEV.S(FiveStats[Blocks])</f>
        <v>0.42653192060477119</v>
      </c>
    </row>
    <row r="7" spans="1:20" x14ac:dyDescent="0.3">
      <c r="A7" s="6">
        <f t="shared" si="0"/>
        <v>4</v>
      </c>
      <c r="B7" s="6">
        <f>IF(B6=B$2,FREQUENCY(FiveStats[Blocks],$A7),FREQUENCY(FiveStats[Blocks],$A7)-SUM(B$3:B6))</f>
        <v>0</v>
      </c>
      <c r="C7" s="17">
        <f>$B7/COUNT(FiveStats[Blocks])</f>
        <v>0</v>
      </c>
      <c r="D7" s="17">
        <f>IF($D6=$D$2,_xlfn.NORM.DIST($A7,$H$4,$H$6,TRUE),_xlfn.NORM.DIST($A7,$H$4,$H$6,TRUE)-SUM($D$3:$D6))</f>
        <v>1.8640010646109317E-9</v>
      </c>
      <c r="E7" s="17">
        <f>IF($E6=$E$2,_xlfn.GAMMA.DIST($A7,$H$7,$H$8,TRUE),_xlfn.GAMMA.DIST($A7,$H$7,$H$8,TRUE)-SUM($E$3:$E6))</f>
        <v>6.5756695578356172E-4</v>
      </c>
      <c r="G7" s="31" t="s">
        <v>301</v>
      </c>
      <c r="H7" s="29">
        <f>H4^2/H5</f>
        <v>1.2942251869704404</v>
      </c>
    </row>
    <row r="8" spans="1:20" x14ac:dyDescent="0.3">
      <c r="A8" s="6">
        <f t="shared" si="0"/>
        <v>5</v>
      </c>
      <c r="B8" s="6">
        <f>IF(B7=B$2,FREQUENCY(FiveStats[Blocks],$A8),FREQUENCY(FiveStats[Blocks],$A8)-SUM(B$3:B7))</f>
        <v>0</v>
      </c>
      <c r="C8" s="17">
        <f>$B8/COUNT(FiveStats[Blocks])</f>
        <v>0</v>
      </c>
      <c r="D8" s="17">
        <f>IF($D7=$D$2,_xlfn.NORM.DIST($A8,$H$4,$H$6,TRUE),_xlfn.NORM.DIST($A8,$H$4,$H$6,TRUE)-SUM($D$3:$D7))</f>
        <v>1.1102230246251565E-16</v>
      </c>
      <c r="E8" s="17">
        <f>IF($E7=$E$2,_xlfn.GAMMA.DIST($A8,$H$7,$H$8,TRUE),_xlfn.GAMMA.DIST($A8,$H$7,$H$8,TRUE)-SUM($E$3:$E7))</f>
        <v>4.9375778298110795E-5</v>
      </c>
      <c r="G8" s="32" t="s">
        <v>302</v>
      </c>
      <c r="H8" s="30">
        <f>H5/H4</f>
        <v>0.37492691170258147</v>
      </c>
    </row>
    <row r="9" spans="1:20" x14ac:dyDescent="0.3">
      <c r="A9" s="6">
        <f t="shared" si="0"/>
        <v>6</v>
      </c>
      <c r="B9" s="6">
        <f>IF(B8=B$2,FREQUENCY(FiveStats[Blocks],$A9),FREQUENCY(FiveStats[Blocks],$A9)-SUM(B$3:B8))</f>
        <v>0</v>
      </c>
      <c r="C9" s="17">
        <f>$B9/COUNT(FiveStats[Blocks])</f>
        <v>0</v>
      </c>
      <c r="D9" s="17">
        <f>IF($D8=$D$2,_xlfn.NORM.DIST($A9,$H$4,$H$6,TRUE),_xlfn.NORM.DIST($A9,$H$4,$H$6,TRUE)-SUM($D$3:$D8))</f>
        <v>0</v>
      </c>
      <c r="E9" s="17">
        <f>IF($E8=$E$2,_xlfn.GAMMA.DIST($A9,$H$7,$H$8,TRUE),_xlfn.GAMMA.DIST($A9,$H$7,$H$8,TRUE)-SUM($E$3:$E8))</f>
        <v>3.6469881434797458E-6</v>
      </c>
    </row>
    <row r="10" spans="1:20" x14ac:dyDescent="0.3">
      <c r="A10" s="6">
        <f t="shared" si="0"/>
        <v>7</v>
      </c>
      <c r="B10" s="6">
        <f>IF(B9=B$2,FREQUENCY(FiveStats[Blocks],$A10),FREQUENCY(FiveStats[Blocks],$A10)-SUM(B$3:B9))</f>
        <v>0</v>
      </c>
      <c r="C10" s="17">
        <f>$B10/COUNT(FiveStats[Blocks])</f>
        <v>0</v>
      </c>
      <c r="D10" s="17">
        <f>IF($D9=$D$2,_xlfn.NORM.DIST($A10,$H$4,$H$6,TRUE),_xlfn.NORM.DIST($A10,$H$4,$H$6,TRUE)-SUM($D$3:$D9))</f>
        <v>0</v>
      </c>
      <c r="E10" s="17">
        <f>IF($E9=$E$2,_xlfn.GAMMA.DIST($A10,$H$7,$H$8,TRUE),_xlfn.GAMMA.DIST($A10,$H$7,$H$8,TRUE)-SUM($E$3:$E9))</f>
        <v>2.6650309992160004E-7</v>
      </c>
    </row>
    <row r="11" spans="1:20" x14ac:dyDescent="0.3">
      <c r="A11" s="6">
        <f t="shared" si="0"/>
        <v>8</v>
      </c>
      <c r="B11" s="6">
        <f>IF(B10=B$2,FREQUENCY(FiveStats[Blocks],$A11),FREQUENCY(FiveStats[Blocks],$A11)-SUM(B$3:B10))</f>
        <v>0</v>
      </c>
      <c r="C11" s="17">
        <f>$B11/COUNT(FiveStats[Blocks])</f>
        <v>0</v>
      </c>
      <c r="D11" s="17">
        <f>IF($D10=$D$2,_xlfn.NORM.DIST($A11,$H$4,$H$6,TRUE),_xlfn.NORM.DIST($A11,$H$4,$H$6,TRUE)-SUM($D$3:$D10))</f>
        <v>0</v>
      </c>
      <c r="E11" s="17">
        <f>IF($E10=$E$2,_xlfn.GAMMA.DIST($A11,$H$7,$H$8,TRUE),_xlfn.GAMMA.DIST($A11,$H$7,$H$8,TRUE)-SUM($E$3:$E10))</f>
        <v>1.9328552647301933E-8</v>
      </c>
    </row>
    <row r="12" spans="1:20" x14ac:dyDescent="0.3">
      <c r="A12" s="6">
        <f t="shared" si="0"/>
        <v>9</v>
      </c>
      <c r="B12" s="6">
        <f>IF(B11=B$2,FREQUENCY(FiveStats[Blocks],$A12),FREQUENCY(FiveStats[Blocks],$A12)-SUM(B$3:B11))</f>
        <v>0</v>
      </c>
      <c r="C12" s="17">
        <f>$B12/COUNT(FiveStats[Blocks])</f>
        <v>0</v>
      </c>
      <c r="D12" s="17">
        <f>IF($D11=$D$2,_xlfn.NORM.DIST($A12,$H$4,$H$6,TRUE),_xlfn.NORM.DIST($A12,$H$4,$H$6,TRUE)-SUM($D$3:$D11))</f>
        <v>0</v>
      </c>
      <c r="E12" s="17">
        <f>IF($E11=$E$2,_xlfn.GAMMA.DIST($A12,$H$7,$H$8,TRUE),_xlfn.GAMMA.DIST($A12,$H$7,$H$8,TRUE)-SUM($E$3:$E11))</f>
        <v>1.3940238963172646E-9</v>
      </c>
    </row>
    <row r="13" spans="1:20" x14ac:dyDescent="0.3">
      <c r="A13" s="6">
        <f t="shared" si="0"/>
        <v>10</v>
      </c>
      <c r="B13" s="6">
        <f>IF(B12=B$2,FREQUENCY(FiveStats[Blocks],$A13),FREQUENCY(FiveStats[Blocks],$A13)-SUM(B$3:B12))</f>
        <v>0</v>
      </c>
      <c r="C13" s="17">
        <f>$B13/COUNT(FiveStats[Blocks])</f>
        <v>0</v>
      </c>
      <c r="D13" s="17">
        <f>IF($D12=$D$2,_xlfn.NORM.DIST($A13,$H$4,$H$6,TRUE),_xlfn.NORM.DIST($A13,$H$4,$H$6,TRUE)-SUM($D$3:$D12))</f>
        <v>0</v>
      </c>
      <c r="E13" s="17">
        <f>IF($E12=$E$2,_xlfn.GAMMA.DIST($A13,$H$7,$H$8,TRUE),_xlfn.GAMMA.DIST($A13,$H$7,$H$8,TRUE)-SUM($E$3:$E12))</f>
        <v>1.0010814399663559E-10</v>
      </c>
    </row>
    <row r="14" spans="1:20" x14ac:dyDescent="0.3">
      <c r="A14" s="6">
        <f t="shared" si="0"/>
        <v>11</v>
      </c>
      <c r="B14" s="6">
        <f>IF(B13=B$2,FREQUENCY(FiveStats[Blocks],$A14),FREQUENCY(FiveStats[Blocks],$A14)-SUM(B$3:B13))</f>
        <v>0</v>
      </c>
      <c r="C14" s="17">
        <f>$B14/COUNT(FiveStats[Blocks])</f>
        <v>0</v>
      </c>
      <c r="D14" s="17">
        <f>IF($D13=$D$2,_xlfn.NORM.DIST($A14,$H$4,$H$6,TRUE),_xlfn.NORM.DIST($A14,$H$4,$H$6,TRUE)-SUM($D$3:$D13))</f>
        <v>0</v>
      </c>
      <c r="E14" s="17">
        <f>IF($E13=$E$2,_xlfn.GAMMA.DIST($A14,$H$7,$H$8,TRUE),_xlfn.GAMMA.DIST($A14,$H$7,$H$8,TRUE)-SUM($E$3:$E13))</f>
        <v>7.1644912225110602E-12</v>
      </c>
    </row>
    <row r="15" spans="1:20" x14ac:dyDescent="0.3">
      <c r="A15" s="6">
        <f t="shared" si="0"/>
        <v>12</v>
      </c>
      <c r="B15" s="6">
        <f>IF(B14=B$2,FREQUENCY(FiveStats[Blocks],$A15),FREQUENCY(FiveStats[Blocks],$A15)-SUM(B$3:B14))</f>
        <v>0</v>
      </c>
      <c r="C15" s="17">
        <f>$B15/COUNT(FiveStats[Blocks])</f>
        <v>0</v>
      </c>
      <c r="D15" s="17">
        <f>IF($D14=$D$2,_xlfn.NORM.DIST($A15,$H$4,$H$6,TRUE),_xlfn.NORM.DIST($A15,$H$4,$H$6,TRUE)-SUM($D$3:$D14))</f>
        <v>0</v>
      </c>
      <c r="E15" s="17">
        <f>IF($E14=$E$2,_xlfn.GAMMA.DIST($A15,$H$7,$H$8,TRUE),_xlfn.GAMMA.DIST($A15,$H$7,$H$8,TRUE)-SUM($E$3:$E14))</f>
        <v>5.1125770283988459E-13</v>
      </c>
    </row>
    <row r="16" spans="1:20" x14ac:dyDescent="0.3">
      <c r="A16" s="6">
        <f t="shared" si="0"/>
        <v>13</v>
      </c>
      <c r="B16" s="6">
        <f>IF(B15=B$2,FREQUENCY(FiveStats[Blocks],$A16),FREQUENCY(FiveStats[Blocks],$A16)-SUM(B$3:B15))</f>
        <v>0</v>
      </c>
      <c r="C16" s="17">
        <f>$B16/COUNT(FiveStats[Blocks])</f>
        <v>0</v>
      </c>
      <c r="D16" s="17">
        <f>IF($D15=$D$2,_xlfn.NORM.DIST($A16,$H$4,$H$6,TRUE),_xlfn.NORM.DIST($A16,$H$4,$H$6,TRUE)-SUM($D$3:$D15))</f>
        <v>0</v>
      </c>
      <c r="E16" s="17">
        <f>IF($E15=$E$2,_xlfn.GAMMA.DIST($A16,$H$7,$H$8,TRUE),_xlfn.GAMMA.DIST($A16,$H$7,$H$8,TRUE)-SUM($E$3:$E15))</f>
        <v>3.6415315207705135E-14</v>
      </c>
    </row>
    <row r="17" spans="1:5" x14ac:dyDescent="0.3">
      <c r="A17" s="6">
        <f t="shared" si="0"/>
        <v>14</v>
      </c>
      <c r="B17" s="6">
        <f>IF(B16=B$2,FREQUENCY(FiveStats[Blocks],$A17),FREQUENCY(FiveStats[Blocks],$A17)-SUM(B$3:B16))</f>
        <v>0</v>
      </c>
      <c r="C17" s="17">
        <f>$B17/COUNT(FiveStats[Blocks])</f>
        <v>0</v>
      </c>
      <c r="D17" s="17">
        <f>IF($D16=$D$2,_xlfn.NORM.DIST($A17,$H$4,$H$6,TRUE),_xlfn.NORM.DIST($A17,$H$4,$H$6,TRUE)-SUM($D$3:$D16))</f>
        <v>0</v>
      </c>
      <c r="E17" s="17">
        <f>IF($E16=$E$2,_xlfn.GAMMA.DIST($A17,$H$7,$H$8,TRUE),_xlfn.GAMMA.DIST($A17,$H$7,$H$8,TRUE)-SUM($E$3:$E16))</f>
        <v>2.55351295663786E-15</v>
      </c>
    </row>
    <row r="18" spans="1:5" x14ac:dyDescent="0.3">
      <c r="A18" s="6">
        <f t="shared" si="0"/>
        <v>15</v>
      </c>
      <c r="B18" s="6">
        <f>IF(B17=B$2,FREQUENCY(FiveStats[Blocks],$A18),FREQUENCY(FiveStats[Blocks],$A18)-SUM(B$3:B17))</f>
        <v>0</v>
      </c>
      <c r="C18" s="17">
        <f>$B18/COUNT(FiveStats[Blocks])</f>
        <v>0</v>
      </c>
      <c r="D18" s="17">
        <f>IF($D17=$D$2,_xlfn.NORM.DIST($A18,$H$4,$H$6,TRUE),_xlfn.NORM.DIST($A18,$H$4,$H$6,TRUE)-SUM($D$3:$D17))</f>
        <v>0</v>
      </c>
      <c r="E18" s="17">
        <f>IF($E17=$E$2,_xlfn.GAMMA.DIST($A18,$H$7,$H$8,TRUE),_xlfn.GAMMA.DIST($A18,$H$7,$H$8,TRUE)-SUM($E$3:$E17))</f>
        <v>2.2204460492503131E-16</v>
      </c>
    </row>
    <row r="19" spans="1:5" x14ac:dyDescent="0.3">
      <c r="A19" s="6">
        <f t="shared" si="0"/>
        <v>16</v>
      </c>
      <c r="B19" s="6">
        <f>IF(B18=B$2,FREQUENCY(FiveStats[Blocks],$A19),FREQUENCY(FiveStats[Blocks],$A19)-SUM(B$3:B18))</f>
        <v>0</v>
      </c>
      <c r="C19" s="17">
        <f>$B19/COUNT(FiveStats[Blocks])</f>
        <v>0</v>
      </c>
      <c r="D19" s="17">
        <f>IF($D18=$D$2,_xlfn.NORM.DIST($A19,$H$4,$H$6,TRUE),_xlfn.NORM.DIST($A19,$H$4,$H$6,TRUE)-SUM($D$3:$D18))</f>
        <v>0</v>
      </c>
      <c r="E19" s="17">
        <f>IF($E18=$E$2,_xlfn.GAMMA.DIST($A19,$H$7,$H$8,TRUE),_xlfn.GAMMA.DIST($A19,$H$7,$H$8,TRUE)-SUM($E$3:$E18))</f>
        <v>0</v>
      </c>
    </row>
    <row r="20" spans="1:5" x14ac:dyDescent="0.3">
      <c r="A20" s="6">
        <f t="shared" si="0"/>
        <v>17</v>
      </c>
      <c r="B20" s="6">
        <f>IF(B19=B$2,FREQUENCY(FiveStats[Blocks],$A20),FREQUENCY(FiveStats[Blocks],$A20)-SUM(B$3:B19))</f>
        <v>0</v>
      </c>
      <c r="C20" s="17">
        <f>$B20/COUNT(FiveStats[Blocks])</f>
        <v>0</v>
      </c>
      <c r="D20" s="17">
        <f>IF($D19=$D$2,_xlfn.NORM.DIST($A20,$H$4,$H$6,TRUE),_xlfn.NORM.DIST($A20,$H$4,$H$6,TRUE)-SUM($D$3:$D19))</f>
        <v>0</v>
      </c>
      <c r="E20" s="17">
        <f>IF($E19=$E$2,_xlfn.GAMMA.DIST($A20,$H$7,$H$8,TRUE),_xlfn.GAMMA.DIST($A20,$H$7,$H$8,TRUE)-SUM($E$3:$E19))</f>
        <v>0</v>
      </c>
    </row>
    <row r="21" spans="1:5" x14ac:dyDescent="0.3">
      <c r="A21" s="6">
        <f t="shared" si="0"/>
        <v>18</v>
      </c>
      <c r="B21" s="6">
        <f>IF(B20=B$2,FREQUENCY(FiveStats[Blocks],$A21),FREQUENCY(FiveStats[Blocks],$A21)-SUM(B$3:B20))</f>
        <v>0</v>
      </c>
      <c r="C21" s="17">
        <f>$B21/COUNT(FiveStats[Blocks])</f>
        <v>0</v>
      </c>
      <c r="D21" s="17">
        <f>IF($D20=$D$2,_xlfn.NORM.DIST($A21,$H$4,$H$6,TRUE),_xlfn.NORM.DIST($A21,$H$4,$H$6,TRUE)-SUM($D$3:$D20))</f>
        <v>0</v>
      </c>
      <c r="E21" s="17">
        <f>IF($E20=$E$2,_xlfn.GAMMA.DIST($A21,$H$7,$H$8,TRUE),_xlfn.GAMMA.DIST($A21,$H$7,$H$8,TRUE)-SUM($E$3:$E20))</f>
        <v>0</v>
      </c>
    </row>
  </sheetData>
  <mergeCells count="2">
    <mergeCell ref="A1:T1"/>
    <mergeCell ref="G2:H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1"/>
  <sheetViews>
    <sheetView workbookViewId="0">
      <selection activeCell="B2" sqref="B2"/>
    </sheetView>
  </sheetViews>
  <sheetFormatPr defaultColWidth="8.7265625" defaultRowHeight="13" x14ac:dyDescent="0.3"/>
  <cols>
    <col min="1" max="5" width="8.7265625" style="17"/>
    <col min="6" max="6" width="3" style="3" customWidth="1"/>
    <col min="7" max="7" width="8.7265625" style="2" customWidth="1"/>
    <col min="8" max="8" width="8.7265625" style="3"/>
    <col min="9" max="9" width="3" style="3" customWidth="1"/>
    <col min="10" max="16384" width="8.7265625" style="3"/>
  </cols>
  <sheetData>
    <row r="1" spans="1:20" s="37" customFormat="1" ht="21" x14ac:dyDescent="0.5">
      <c r="A1" s="48" t="s">
        <v>317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s="2" customFormat="1" ht="13.5" thickBot="1" x14ac:dyDescent="0.35">
      <c r="A2" s="18" t="s">
        <v>15</v>
      </c>
      <c r="B2" s="18" t="s">
        <v>293</v>
      </c>
      <c r="C2" s="18" t="s">
        <v>294</v>
      </c>
      <c r="D2" s="18" t="s">
        <v>295</v>
      </c>
      <c r="E2" s="18" t="s">
        <v>300</v>
      </c>
      <c r="G2" s="49" t="s">
        <v>308</v>
      </c>
      <c r="H2" s="49"/>
    </row>
    <row r="3" spans="1:20" ht="13.5" thickTop="1" x14ac:dyDescent="0.3">
      <c r="A3" s="6">
        <f t="shared" ref="A3:A21" si="0">IF($A2=$A$2,0,$A2+$H$3)</f>
        <v>0</v>
      </c>
      <c r="B3" s="6">
        <f>IF(B2=B$2,FREQUENCY(FiveStats[Rebounds],$A3),FREQUENCY(FiveStats[Rebounds],$A3)-SUM(B2:B$3))</f>
        <v>0</v>
      </c>
      <c r="C3" s="17">
        <f>$B3/COUNT(FiveStats[Rebounds])</f>
        <v>0</v>
      </c>
      <c r="D3" s="17">
        <f>IF($D2=$D$2,_xlfn.NORM.DIST($A3,$H$4,$H$6,TRUE),_xlfn.NORM.DIST($A3,$H$4,$H$6,TRUE)-SUM($D2:$D$3))</f>
        <v>3.6201832600620112E-2</v>
      </c>
      <c r="E3" s="17">
        <f>IF($E2=$E$2,_xlfn.GAMMA.DIST($A3,$H$7,$H$8,TRUE),_xlfn.GAMMA.DIST($A3,$H$7,$H$8,TRUE)-SUM($E2:$E$3))</f>
        <v>0</v>
      </c>
      <c r="G3" s="31" t="s">
        <v>296</v>
      </c>
      <c r="H3" s="29">
        <v>1</v>
      </c>
    </row>
    <row r="4" spans="1:20" x14ac:dyDescent="0.3">
      <c r="A4" s="6">
        <f t="shared" si="0"/>
        <v>1</v>
      </c>
      <c r="B4" s="6">
        <f>IF(B3=B$2,FREQUENCY(FiveStats[Rebounds],$A4),FREQUENCY(FiveStats[Rebounds],$A4)-SUM(B3:B$3))</f>
        <v>0</v>
      </c>
      <c r="C4" s="17">
        <f>$B4/COUNT(FiveStats[Rebounds])</f>
        <v>0</v>
      </c>
      <c r="D4" s="17">
        <f>IF($D3=$D$2,_xlfn.NORM.DIST($A4,$H$4,$H$6,TRUE),_xlfn.NORM.DIST($A4,$H$4,$H$6,TRUE)-SUM($D3:$D$3))</f>
        <v>4.5013947328987572E-2</v>
      </c>
      <c r="E4" s="17">
        <f>IF($E3=$E$2,_xlfn.GAMMA.DIST($A4,$H$7,$H$8,TRUE),_xlfn.GAMMA.DIST($A4,$H$7,$H$8,TRUE)-SUM($E$3:$E3))</f>
        <v>2.4891009571674182E-2</v>
      </c>
      <c r="G4" s="32" t="s">
        <v>318</v>
      </c>
      <c r="H4" s="30">
        <f>AVERAGE(FiveStats[Rebounds])</f>
        <v>4.4955719557195533</v>
      </c>
    </row>
    <row r="5" spans="1:20" x14ac:dyDescent="0.3">
      <c r="A5" s="6">
        <f t="shared" si="0"/>
        <v>2</v>
      </c>
      <c r="B5" s="6">
        <f>IF(B4=B$2,FREQUENCY(FiveStats[Rebounds],$A5),FREQUENCY(FiveStats[Rebounds],$A5)-SUM(B$3:B4))</f>
        <v>27</v>
      </c>
      <c r="C5" s="17">
        <f>$B5/COUNT(FiveStats[Rebounds])</f>
        <v>9.9630996309963096E-2</v>
      </c>
      <c r="D5" s="17">
        <f>IF($D4=$D$2,_xlfn.NORM.DIST($A5,$H$4,$H$6,TRUE),_xlfn.NORM.DIST($A5,$H$4,$H$6,TRUE)-SUM($D$3:$D4))</f>
        <v>7.8091536963070501E-2</v>
      </c>
      <c r="E5" s="17">
        <f>IF($E4=$E$2,_xlfn.GAMMA.DIST($A5,$H$7,$H$8,TRUE),_xlfn.GAMMA.DIST($A5,$H$7,$H$8,TRUE)-SUM($E$3:$E4))</f>
        <v>0.11388607402682684</v>
      </c>
      <c r="G5" s="31" t="s">
        <v>319</v>
      </c>
      <c r="H5" s="29">
        <f>_xlfn.VAR.S(FiveStats[Rebounds])</f>
        <v>6.2615358753587991</v>
      </c>
    </row>
    <row r="6" spans="1:20" x14ac:dyDescent="0.3">
      <c r="A6" s="6">
        <f t="shared" si="0"/>
        <v>3</v>
      </c>
      <c r="B6" s="6">
        <f>IF(B5=B$2,FREQUENCY(FiveStats[Rebounds],$A6),FREQUENCY(FiveStats[Rebounds],$A6)-SUM(B$3:B5))</f>
        <v>62</v>
      </c>
      <c r="C6" s="17">
        <f>$B6/COUNT(FiveStats[Rebounds])</f>
        <v>0.22878228782287824</v>
      </c>
      <c r="D6" s="17">
        <f>IF($D5=$D$2,_xlfn.NORM.DIST($A6,$H$4,$H$6,TRUE),_xlfn.NORM.DIST($A6,$H$4,$H$6,TRUE)-SUM($D$3:$D5))</f>
        <v>0.1157202678052599</v>
      </c>
      <c r="E6" s="17">
        <f>IF($E5=$E$2,_xlfn.GAMMA.DIST($A6,$H$7,$H$8,TRUE),_xlfn.GAMMA.DIST($A6,$H$7,$H$8,TRUE)-SUM($E$3:$E5))</f>
        <v>0.17378434655403893</v>
      </c>
      <c r="G6" s="32" t="s">
        <v>320</v>
      </c>
      <c r="H6" s="30">
        <f>_xlfn.STDEV.S(FiveStats[Rebounds])</f>
        <v>2.5023061114417633</v>
      </c>
    </row>
    <row r="7" spans="1:20" x14ac:dyDescent="0.3">
      <c r="A7" s="6">
        <f t="shared" si="0"/>
        <v>4</v>
      </c>
      <c r="B7" s="6">
        <f>IF(B6=B$2,FREQUENCY(FiveStats[Rebounds],$A7),FREQUENCY(FiveStats[Rebounds],$A7)-SUM(B$3:B6))</f>
        <v>59</v>
      </c>
      <c r="C7" s="17">
        <f>$B7/COUNT(FiveStats[Rebounds])</f>
        <v>0.21771217712177121</v>
      </c>
      <c r="D7" s="17">
        <f>IF($D6=$D$2,_xlfn.NORM.DIST($A7,$H$4,$H$6,TRUE),_xlfn.NORM.DIST($A7,$H$4,$H$6,TRUE)-SUM($D$3:$D6))</f>
        <v>0.14647691467136836</v>
      </c>
      <c r="E7" s="17">
        <f>IF($E6=$E$2,_xlfn.GAMMA.DIST($A7,$H$7,$H$8,TRUE),_xlfn.GAMMA.DIST($A7,$H$7,$H$8,TRUE)-SUM($E$3:$E6))</f>
        <v>0.18048685715455748</v>
      </c>
      <c r="G7" s="31" t="s">
        <v>301</v>
      </c>
      <c r="H7" s="29">
        <f>H4^2/H5</f>
        <v>3.2276693149017603</v>
      </c>
    </row>
    <row r="8" spans="1:20" x14ac:dyDescent="0.3">
      <c r="A8" s="6">
        <f t="shared" si="0"/>
        <v>5</v>
      </c>
      <c r="B8" s="6">
        <f>IF(B7=B$2,FREQUENCY(FiveStats[Rebounds],$A8),FREQUENCY(FiveStats[Rebounds],$A8)-SUM(B$3:B7))</f>
        <v>34</v>
      </c>
      <c r="C8" s="17">
        <f>$B8/COUNT(FiveStats[Rebounds])</f>
        <v>0.12546125461254612</v>
      </c>
      <c r="D8" s="17">
        <f>IF($D7=$D$2,_xlfn.NORM.DIST($A8,$H$4,$H$6,TRUE),_xlfn.NORM.DIST($A8,$H$4,$H$6,TRUE)-SUM($D$3:$D7))</f>
        <v>0.15837501842243018</v>
      </c>
      <c r="E8" s="17">
        <f>IF($E7=$E$2,_xlfn.GAMMA.DIST($A8,$H$7,$H$8,TRUE),_xlfn.GAMMA.DIST($A8,$H$7,$H$8,TRUE)-SUM($E$3:$E7))</f>
        <v>0.15482993999137812</v>
      </c>
      <c r="G8" s="32" t="s">
        <v>302</v>
      </c>
      <c r="H8" s="30">
        <f>H5/H4</f>
        <v>1.3928229682526767</v>
      </c>
    </row>
    <row r="9" spans="1:20" x14ac:dyDescent="0.3">
      <c r="A9" s="6">
        <f t="shared" si="0"/>
        <v>6</v>
      </c>
      <c r="B9" s="6">
        <f>IF(B8=B$2,FREQUENCY(FiveStats[Rebounds],$A9),FREQUENCY(FiveStats[Rebounds],$A9)-SUM(B$3:B8))</f>
        <v>29</v>
      </c>
      <c r="C9" s="17">
        <f>$B9/COUNT(FiveStats[Rebounds])</f>
        <v>0.1070110701107011</v>
      </c>
      <c r="D9" s="17">
        <f>IF($D8=$D$2,_xlfn.NORM.DIST($A9,$H$4,$H$6,TRUE),_xlfn.NORM.DIST($A9,$H$4,$H$6,TRUE)-SUM($D$3:$D8))</f>
        <v>0.14627262703727051</v>
      </c>
      <c r="E9" s="17">
        <f>IF($E8=$E$2,_xlfn.GAMMA.DIST($A9,$H$7,$H$8,TRUE),_xlfn.GAMMA.DIST($A9,$H$7,$H$8,TRUE)-SUM($E$3:$E8))</f>
        <v>0.11850071039834376</v>
      </c>
    </row>
    <row r="10" spans="1:20" x14ac:dyDescent="0.3">
      <c r="A10" s="6">
        <f t="shared" si="0"/>
        <v>7</v>
      </c>
      <c r="B10" s="6">
        <f>IF(B9=B$2,FREQUENCY(FiveStats[Rebounds],$A10),FREQUENCY(FiveStats[Rebounds],$A10)-SUM(B$3:B9))</f>
        <v>23</v>
      </c>
      <c r="C10" s="17">
        <f>$B10/COUNT(FiveStats[Rebounds])</f>
        <v>8.4870848708487087E-2</v>
      </c>
      <c r="D10" s="17">
        <f>IF($D9=$D$2,_xlfn.NORM.DIST($A10,$H$4,$H$6,TRUE),_xlfn.NORM.DIST($A10,$H$4,$H$6,TRUE)-SUM($D$3:$D9))</f>
        <v>0.11539770321543896</v>
      </c>
      <c r="E10" s="17">
        <f>IF($E9=$E$2,_xlfn.GAMMA.DIST($A10,$H$7,$H$8,TRUE),_xlfn.GAMMA.DIST($A10,$H$7,$H$8,TRUE)-SUM($E$3:$E9))</f>
        <v>8.4078842957483246E-2</v>
      </c>
    </row>
    <row r="11" spans="1:20" x14ac:dyDescent="0.3">
      <c r="A11" s="6">
        <f t="shared" si="0"/>
        <v>8</v>
      </c>
      <c r="B11" s="6">
        <f>IF(B10=B$2,FREQUENCY(FiveStats[Rebounds],$A11),FREQUENCY(FiveStats[Rebounds],$A11)-SUM(B$3:B10))</f>
        <v>14</v>
      </c>
      <c r="C11" s="17">
        <f>$B11/COUNT(FiveStats[Rebounds])</f>
        <v>5.1660516605166053E-2</v>
      </c>
      <c r="D11" s="17">
        <f>IF($D10=$D$2,_xlfn.NORM.DIST($A11,$H$4,$H$6,TRUE),_xlfn.NORM.DIST($A11,$H$4,$H$6,TRUE)-SUM($D$3:$D10))</f>
        <v>7.7765240970433358E-2</v>
      </c>
      <c r="E11" s="17">
        <f>IF($E10=$E$2,_xlfn.GAMMA.DIST($A11,$H$7,$H$8,TRUE),_xlfn.GAMMA.DIST($A11,$H$7,$H$8,TRUE)-SUM($E$3:$E10))</f>
        <v>5.6522204939792875E-2</v>
      </c>
    </row>
    <row r="12" spans="1:20" x14ac:dyDescent="0.3">
      <c r="A12" s="6">
        <f t="shared" si="0"/>
        <v>9</v>
      </c>
      <c r="B12" s="6">
        <f>IF(B11=B$2,FREQUENCY(FiveStats[Rebounds],$A12),FREQUENCY(FiveStats[Rebounds],$A12)-SUM(B$3:B11))</f>
        <v>8</v>
      </c>
      <c r="C12" s="17">
        <f>$B12/COUNT(FiveStats[Rebounds])</f>
        <v>2.9520295202952029E-2</v>
      </c>
      <c r="D12" s="17">
        <f>IF($D11=$D$2,_xlfn.NORM.DIST($A12,$H$4,$H$6,TRUE),_xlfn.NORM.DIST($A12,$H$4,$H$6,TRUE)-SUM($D$3:$D11))</f>
        <v>4.4763331995289701E-2</v>
      </c>
      <c r="E12" s="17">
        <f>IF($E11=$E$2,_xlfn.GAMMA.DIST($A12,$H$7,$H$8,TRUE),_xlfn.GAMMA.DIST($A12,$H$7,$H$8,TRUE)-SUM($E$3:$E11))</f>
        <v>3.6493384390327455E-2</v>
      </c>
    </row>
    <row r="13" spans="1:20" x14ac:dyDescent="0.3">
      <c r="A13" s="6">
        <f t="shared" si="0"/>
        <v>10</v>
      </c>
      <c r="B13" s="6">
        <f>IF(B12=B$2,FREQUENCY(FiveStats[Rebounds],$A13),FREQUENCY(FiveStats[Rebounds],$A13)-SUM(B$3:B12))</f>
        <v>3</v>
      </c>
      <c r="C13" s="17">
        <f>$B13/COUNT(FiveStats[Rebounds])</f>
        <v>1.107011070110701E-2</v>
      </c>
      <c r="D13" s="17">
        <f>IF($D12=$D$2,_xlfn.NORM.DIST($A13,$H$4,$H$6,TRUE),_xlfn.NORM.DIST($A13,$H$4,$H$6,TRUE)-SUM($D$3:$D12))</f>
        <v>2.2008979186586952E-2</v>
      </c>
      <c r="E13" s="17">
        <f>IF($E12=$E$2,_xlfn.GAMMA.DIST($A13,$H$7,$H$8,TRUE),_xlfn.GAMMA.DIST($A13,$H$7,$H$8,TRUE)-SUM($E$3:$E12))</f>
        <v>2.2834519932507513E-2</v>
      </c>
    </row>
    <row r="14" spans="1:20" x14ac:dyDescent="0.3">
      <c r="A14" s="6">
        <f t="shared" si="0"/>
        <v>11</v>
      </c>
      <c r="B14" s="6">
        <f>IF(B13=B$2,FREQUENCY(FiveStats[Rebounds],$A14),FREQUENCY(FiveStats[Rebounds],$A14)-SUM(B$3:B13))</f>
        <v>4</v>
      </c>
      <c r="C14" s="17">
        <f>$B14/COUNT(FiveStats[Rebounds])</f>
        <v>1.4760147601476014E-2</v>
      </c>
      <c r="D14" s="17">
        <f>IF($D13=$D$2,_xlfn.NORM.DIST($A14,$H$4,$H$6,TRUE),_xlfn.NORM.DIST($A14,$H$4,$H$6,TRUE)-SUM($D$3:$D13))</f>
        <v>9.24289429604086E-3</v>
      </c>
      <c r="E14" s="17">
        <f>IF($E13=$E$2,_xlfn.GAMMA.DIST($A14,$H$7,$H$8,TRUE),_xlfn.GAMMA.DIST($A14,$H$7,$H$8,TRUE)-SUM($E$3:$E13))</f>
        <v>1.3934467925069138E-2</v>
      </c>
    </row>
    <row r="15" spans="1:20" x14ac:dyDescent="0.3">
      <c r="A15" s="6">
        <f t="shared" si="0"/>
        <v>12</v>
      </c>
      <c r="B15" s="6">
        <f>IF(B14=B$2,FREQUENCY(FiveStats[Rebounds],$A15),FREQUENCY(FiveStats[Rebounds],$A15)-SUM(B$3:B14))</f>
        <v>2</v>
      </c>
      <c r="C15" s="17">
        <f>$B15/COUNT(FiveStats[Rebounds])</f>
        <v>7.3800738007380072E-3</v>
      </c>
      <c r="D15" s="17">
        <f>IF($D14=$D$2,_xlfn.NORM.DIST($A15,$H$4,$H$6,TRUE),_xlfn.NORM.DIST($A15,$H$4,$H$6,TRUE)-SUM($D$3:$D14))</f>
        <v>3.3153903189756528E-3</v>
      </c>
      <c r="E15" s="17">
        <f>IF($E14=$E$2,_xlfn.GAMMA.DIST($A15,$H$7,$H$8,TRUE),_xlfn.GAMMA.DIST($A15,$H$7,$H$8,TRUE)-SUM($E$3:$E14))</f>
        <v>8.3310062541893659E-3</v>
      </c>
    </row>
    <row r="16" spans="1:20" x14ac:dyDescent="0.3">
      <c r="A16" s="6">
        <f t="shared" si="0"/>
        <v>13</v>
      </c>
      <c r="B16" s="6">
        <f>IF(B15=B$2,FREQUENCY(FiveStats[Rebounds],$A16),FREQUENCY(FiveStats[Rebounds],$A16)-SUM(B$3:B15))</f>
        <v>3</v>
      </c>
      <c r="C16" s="17">
        <f>$B16/COUNT(FiveStats[Rebounds])</f>
        <v>1.107011070110701E-2</v>
      </c>
      <c r="D16" s="17">
        <f>IF($D15=$D$2,_xlfn.NORM.DIST($A16,$H$4,$H$6,TRUE),_xlfn.NORM.DIST($A16,$H$4,$H$6,TRUE)-SUM($D$3:$D15))</f>
        <v>1.0157014760683314E-3</v>
      </c>
      <c r="E16" s="17">
        <f>IF($E15=$E$2,_xlfn.GAMMA.DIST($A16,$H$7,$H$8,TRUE),_xlfn.GAMMA.DIST($A16,$H$7,$H$8,TRUE)-SUM($E$3:$E15))</f>
        <v>4.8966805242427469E-3</v>
      </c>
    </row>
    <row r="17" spans="1:5" x14ac:dyDescent="0.3">
      <c r="A17" s="6">
        <f t="shared" si="0"/>
        <v>14</v>
      </c>
      <c r="B17" s="6">
        <f>IF(B16=B$2,FREQUENCY(FiveStats[Rebounds],$A17),FREQUENCY(FiveStats[Rebounds],$A17)-SUM(B$3:B16))</f>
        <v>2</v>
      </c>
      <c r="C17" s="17">
        <f>$B17/COUNT(FiveStats[Rebounds])</f>
        <v>7.3800738007380072E-3</v>
      </c>
      <c r="D17" s="17">
        <f>IF($D16=$D$2,_xlfn.NORM.DIST($A17,$H$4,$H$6,TRUE),_xlfn.NORM.DIST($A17,$H$4,$H$6,TRUE)-SUM($D$3:$D16))</f>
        <v>2.6575820958629759E-4</v>
      </c>
      <c r="E17" s="17">
        <f>IF($E16=$E$2,_xlfn.GAMMA.DIST($A17,$H$7,$H$8,TRUE),_xlfn.GAMMA.DIST($A17,$H$7,$H$8,TRUE)-SUM($E$3:$E16))</f>
        <v>2.8369197032018789E-3</v>
      </c>
    </row>
    <row r="18" spans="1:5" x14ac:dyDescent="0.3">
      <c r="A18" s="6">
        <f t="shared" si="0"/>
        <v>15</v>
      </c>
      <c r="B18" s="6">
        <f>IF(B17=B$2,FREQUENCY(FiveStats[Rebounds],$A18),FREQUENCY(FiveStats[Rebounds],$A18)-SUM(B$3:B17))</f>
        <v>1</v>
      </c>
      <c r="C18" s="17">
        <f>$B18/COUNT(FiveStats[Rebounds])</f>
        <v>3.6900369003690036E-3</v>
      </c>
      <c r="D18" s="17">
        <f>IF($D17=$D$2,_xlfn.NORM.DIST($A18,$H$4,$H$6,TRUE),_xlfn.NORM.DIST($A18,$H$4,$H$6,TRUE)-SUM($D$3:$D17))</f>
        <v>5.9385359639230195E-5</v>
      </c>
      <c r="E18" s="17">
        <f>IF($E17=$E$2,_xlfn.GAMMA.DIST($A18,$H$7,$H$8,TRUE),_xlfn.GAMMA.DIST($A18,$H$7,$H$8,TRUE)-SUM($E$3:$E17))</f>
        <v>1.6234203228877586E-3</v>
      </c>
    </row>
    <row r="19" spans="1:5" x14ac:dyDescent="0.3">
      <c r="A19" s="6">
        <f t="shared" si="0"/>
        <v>16</v>
      </c>
      <c r="B19" s="6">
        <f>IF(B18=B$2,FREQUENCY(FiveStats[Rebounds],$A19),FREQUENCY(FiveStats[Rebounds],$A19)-SUM(B$3:B18))</f>
        <v>0</v>
      </c>
      <c r="C19" s="17">
        <f>$B19/COUNT(FiveStats[Rebounds])</f>
        <v>0</v>
      </c>
      <c r="D19" s="17">
        <f>IF($D18=$D$2,_xlfn.NORM.DIST($A19,$H$4,$H$6,TRUE),_xlfn.NORM.DIST($A19,$H$4,$H$6,TRUE)-SUM($D$3:$D18))</f>
        <v>1.1332500087557484E-5</v>
      </c>
      <c r="E19" s="17">
        <f>IF($E18=$E$2,_xlfn.GAMMA.DIST($A19,$H$7,$H$8,TRUE),_xlfn.GAMMA.DIST($A19,$H$7,$H$8,TRUE)-SUM($E$3:$E18))</f>
        <v>9.1911759940277449E-4</v>
      </c>
    </row>
    <row r="20" spans="1:5" x14ac:dyDescent="0.3">
      <c r="A20" s="6">
        <f t="shared" si="0"/>
        <v>17</v>
      </c>
      <c r="B20" s="6">
        <f>IF(B19=B$2,FREQUENCY(FiveStats[Rebounds],$A20),FREQUENCY(FiveStats[Rebounds],$A20)-SUM(B$3:B19))</f>
        <v>0</v>
      </c>
      <c r="C20" s="17">
        <f>$B20/COUNT(FiveStats[Rebounds])</f>
        <v>0</v>
      </c>
      <c r="D20" s="17">
        <f>IF($D19=$D$2,_xlfn.NORM.DIST($A20,$H$4,$H$6,TRUE),_xlfn.NORM.DIST($A20,$H$4,$H$6,TRUE)-SUM($D$3:$D19))</f>
        <v>1.8467413082090545E-6</v>
      </c>
      <c r="E20" s="17">
        <f>IF($E19=$E$2,_xlfn.GAMMA.DIST($A20,$H$7,$H$8,TRUE),_xlfn.GAMMA.DIST($A20,$H$7,$H$8,TRUE)-SUM($E$3:$E19))</f>
        <v>5.1552516453334807E-4</v>
      </c>
    </row>
    <row r="21" spans="1:5" x14ac:dyDescent="0.3">
      <c r="A21" s="6">
        <f t="shared" si="0"/>
        <v>18</v>
      </c>
      <c r="B21" s="6">
        <f>IF(B20=B$2,FREQUENCY(FiveStats[Rebounds],$A21),FREQUENCY(FiveStats[Rebounds],$A21)-SUM(B$3:B20))</f>
        <v>0</v>
      </c>
      <c r="C21" s="17">
        <f>$B21/COUNT(FiveStats[Rebounds])</f>
        <v>0</v>
      </c>
      <c r="D21" s="17">
        <f>IF($D20=$D$2,_xlfn.NORM.DIST($A21,$H$4,$H$6,TRUE),_xlfn.NORM.DIST($A21,$H$4,$H$6,TRUE)-SUM($D$3:$D20))</f>
        <v>2.5698024208598014E-7</v>
      </c>
      <c r="E21" s="17">
        <f>IF($E20=$E$2,_xlfn.GAMMA.DIST($A21,$H$7,$H$8,TRUE),_xlfn.GAMMA.DIST($A21,$H$7,$H$8,TRUE)-SUM($E$3:$E20))</f>
        <v>2.8677859043890752E-4</v>
      </c>
    </row>
  </sheetData>
  <mergeCells count="2">
    <mergeCell ref="A1:T1"/>
    <mergeCell ref="G2:H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S281"/>
  <sheetViews>
    <sheetView topLeftCell="C1" workbookViewId="0">
      <selection activeCell="M11" sqref="M11"/>
    </sheetView>
  </sheetViews>
  <sheetFormatPr defaultRowHeight="13" x14ac:dyDescent="0.3"/>
  <cols>
    <col min="1" max="2" width="8.7265625" style="12"/>
    <col min="3" max="3" width="23.453125" customWidth="1"/>
    <col min="12" max="12" width="9.26953125" bestFit="1" customWidth="1"/>
  </cols>
  <sheetData>
    <row r="2" spans="1:19" x14ac:dyDescent="0.3">
      <c r="A2" s="12" t="s">
        <v>329</v>
      </c>
      <c r="D2" t="s">
        <v>330</v>
      </c>
      <c r="E2" t="s">
        <v>331</v>
      </c>
      <c r="F2" t="s">
        <v>334</v>
      </c>
      <c r="G2" t="s">
        <v>332</v>
      </c>
      <c r="H2" t="s">
        <v>333</v>
      </c>
      <c r="I2" t="s">
        <v>340</v>
      </c>
      <c r="J2" t="s">
        <v>341</v>
      </c>
      <c r="K2" t="s">
        <v>342</v>
      </c>
      <c r="L2" t="s">
        <v>343</v>
      </c>
      <c r="M2" t="s">
        <v>344</v>
      </c>
    </row>
    <row r="3" spans="1:19" x14ac:dyDescent="0.3">
      <c r="A3" s="12">
        <v>1</v>
      </c>
      <c r="D3">
        <f ca="1">RANDBETWEEN(0,MAX(D$11:D$281))</f>
        <v>5</v>
      </c>
      <c r="E3">
        <f t="shared" ref="E3:H7" ca="1" si="0">RANDBETWEEN(0,MAX(E$11:E$281))</f>
        <v>7</v>
      </c>
      <c r="F3">
        <f t="shared" ca="1" si="0"/>
        <v>1</v>
      </c>
      <c r="G3">
        <f t="shared" ca="1" si="0"/>
        <v>1</v>
      </c>
      <c r="H3">
        <f t="shared" ca="1" si="0"/>
        <v>3</v>
      </c>
    </row>
    <row r="4" spans="1:19" x14ac:dyDescent="0.3">
      <c r="A4" s="12">
        <v>2</v>
      </c>
      <c r="D4">
        <f t="shared" ref="D4:D7" ca="1" si="1">RANDBETWEEN(0,MAX(D$11:D$281))</f>
        <v>14</v>
      </c>
      <c r="E4">
        <f t="shared" ca="1" si="0"/>
        <v>7</v>
      </c>
      <c r="F4">
        <f t="shared" ca="1" si="0"/>
        <v>2</v>
      </c>
      <c r="G4">
        <f t="shared" ca="1" si="0"/>
        <v>1</v>
      </c>
      <c r="H4">
        <f t="shared" ca="1" si="0"/>
        <v>10</v>
      </c>
    </row>
    <row r="5" spans="1:19" x14ac:dyDescent="0.3">
      <c r="A5" s="12">
        <v>3</v>
      </c>
      <c r="D5">
        <f t="shared" ca="1" si="1"/>
        <v>23</v>
      </c>
      <c r="E5">
        <f t="shared" ca="1" si="0"/>
        <v>2</v>
      </c>
      <c r="F5">
        <f t="shared" ca="1" si="0"/>
        <v>0</v>
      </c>
      <c r="G5">
        <f t="shared" ca="1" si="0"/>
        <v>0</v>
      </c>
      <c r="H5">
        <f t="shared" ca="1" si="0"/>
        <v>8</v>
      </c>
    </row>
    <row r="6" spans="1:19" x14ac:dyDescent="0.3">
      <c r="A6" s="12">
        <v>4</v>
      </c>
      <c r="D6">
        <f t="shared" ca="1" si="1"/>
        <v>30</v>
      </c>
      <c r="E6">
        <f t="shared" ca="1" si="0"/>
        <v>8</v>
      </c>
      <c r="F6">
        <f t="shared" ca="1" si="0"/>
        <v>0</v>
      </c>
      <c r="G6">
        <f t="shared" ca="1" si="0"/>
        <v>0</v>
      </c>
      <c r="H6">
        <f t="shared" ca="1" si="0"/>
        <v>2</v>
      </c>
    </row>
    <row r="7" spans="1:19" x14ac:dyDescent="0.3">
      <c r="A7" s="12">
        <v>5</v>
      </c>
      <c r="D7">
        <f t="shared" ca="1" si="1"/>
        <v>17</v>
      </c>
      <c r="E7">
        <f t="shared" ca="1" si="0"/>
        <v>10</v>
      </c>
      <c r="F7">
        <f t="shared" ca="1" si="0"/>
        <v>0</v>
      </c>
      <c r="G7">
        <f t="shared" ca="1" si="0"/>
        <v>1</v>
      </c>
      <c r="H7">
        <f t="shared" ca="1" si="0"/>
        <v>11</v>
      </c>
    </row>
    <row r="9" spans="1:19" x14ac:dyDescent="0.3">
      <c r="A9" s="43"/>
      <c r="B9" s="43"/>
      <c r="C9" s="44"/>
      <c r="D9" s="44"/>
      <c r="E9" s="44"/>
      <c r="F9" s="44"/>
      <c r="G9" s="44"/>
      <c r="H9" s="44"/>
      <c r="I9" s="50" t="s">
        <v>345</v>
      </c>
      <c r="J9" s="50"/>
      <c r="K9" s="50"/>
      <c r="L9" s="50"/>
      <c r="M9" s="50"/>
      <c r="O9" t="s">
        <v>335</v>
      </c>
    </row>
    <row r="10" spans="1:19" ht="13.5" thickBot="1" x14ac:dyDescent="0.35">
      <c r="A10" s="39" t="s">
        <v>292</v>
      </c>
      <c r="B10" s="39" t="s">
        <v>346</v>
      </c>
      <c r="C10" s="9" t="s">
        <v>1</v>
      </c>
      <c r="D10" s="24" t="s">
        <v>3</v>
      </c>
      <c r="E10" s="24" t="s">
        <v>16</v>
      </c>
      <c r="F10" s="24" t="s">
        <v>17</v>
      </c>
      <c r="G10" s="24" t="s">
        <v>18</v>
      </c>
      <c r="H10" s="24" t="s">
        <v>15</v>
      </c>
      <c r="I10" s="24" t="s">
        <v>335</v>
      </c>
      <c r="J10" s="24" t="s">
        <v>336</v>
      </c>
      <c r="K10" s="24" t="s">
        <v>337</v>
      </c>
      <c r="L10" s="24" t="s">
        <v>338</v>
      </c>
      <c r="M10" s="24" t="s">
        <v>339</v>
      </c>
      <c r="O10" t="s">
        <v>3</v>
      </c>
      <c r="P10" t="s">
        <v>16</v>
      </c>
      <c r="Q10" t="s">
        <v>17</v>
      </c>
      <c r="R10" t="s">
        <v>18</v>
      </c>
      <c r="S10" t="s">
        <v>15</v>
      </c>
    </row>
    <row r="11" spans="1:19" ht="13.5" thickTop="1" x14ac:dyDescent="0.3">
      <c r="A11" s="40">
        <v>1</v>
      </c>
      <c r="B11" s="40" t="b">
        <f ca="1">IF(Table8[[#This Row],[Pos 1]]=MIN(Table8[[#This Row],[Pos 1]:[Pos 5]]),1)</f>
        <v>0</v>
      </c>
      <c r="C11" s="10" t="s">
        <v>21</v>
      </c>
      <c r="D11" s="1">
        <f>VLOOKUP(Table8[[#This Row],[PLAYER]],FiveStats[],2,FALSE)</f>
        <v>31.6</v>
      </c>
      <c r="E11" s="1">
        <f>VLOOKUP(Table8[[#This Row],[PLAYER]],FiveStats[],3,FALSE)</f>
        <v>10.4</v>
      </c>
      <c r="F11" s="1">
        <f>VLOOKUP(Table8[[#This Row],[PLAYER]],FiveStats[],4,FALSE)</f>
        <v>1.6</v>
      </c>
      <c r="G11" s="1">
        <f>VLOOKUP(Table8[[#This Row],[PLAYER]],FiveStats[],5,FALSE)</f>
        <v>0.4</v>
      </c>
      <c r="H11" s="1">
        <f>VLOOKUP(Table8[[#This Row],[PLAYER]],FiveStats[],6,FALSE)</f>
        <v>10.7</v>
      </c>
      <c r="I11" s="1">
        <f ca="1">(Table8[[#This Row],[PTS]]-$D$3)^2+(Table8[[#This Row],[AST]]-$E$3)^2+(Table8[[#This Row],[STL]]-$F$3)^2+(Table8[[#This Row],[BLK]]-$G$3)^2+(Table8[[#This Row],[REB]]-$H$3)^2</f>
        <v>779.13000000000011</v>
      </c>
      <c r="J11" s="1">
        <f ca="1">(Table8[[#This Row],[PTS]]-$D$4)^2+(Table8[[#This Row],[AST]]-$E$4)^2+(Table8[[#This Row],[STL]]-$F$4)^2+(Table8[[#This Row],[BLK]]-$G$4)^2+(Table8[[#This Row],[REB]]-$H$4)^2</f>
        <v>322.3300000000001</v>
      </c>
      <c r="K11" s="1">
        <f ca="1">(Table8[[#This Row],[PTS]]-$D$5)^2+(Table8[[#This Row],[AST]]-$E$5)^2+(Table8[[#This Row],[STL]]-$F$5)^2+(Table8[[#This Row],[BLK]]-$G$5)^2+(Table8[[#This Row],[REB]]-$H$5)^2</f>
        <v>154.53000000000003</v>
      </c>
      <c r="L11" s="1">
        <f ca="1">(Table8[[#This Row],[PTS]]-$D$6)^2+(Table8[[#This Row],[AST]]-$E$6)^2+(Table8[[#This Row],[STL]]-$F$6)^2+(Table8[[#This Row],[BLK]]-$G$6)^2+(Table8[[#This Row],[REB]]-$H$6)^2</f>
        <v>86.72999999999999</v>
      </c>
      <c r="M11" s="1">
        <f ca="1">(Table8[[#This Row],[PTS]]-$D$7)^2+(Table8[[#This Row],[AST]]-$E$7)^2+(Table8[[#This Row],[STL]]-$F$7)^2+(Table8[[#This Row],[BLK]]-$G$7)^2+(Table8[[#This Row],[REB]]-$H$7)^2</f>
        <v>216.33000000000007</v>
      </c>
    </row>
    <row r="12" spans="1:19" x14ac:dyDescent="0.3">
      <c r="A12" s="41">
        <v>2</v>
      </c>
      <c r="B12" s="41"/>
      <c r="C12" s="11" t="s">
        <v>22</v>
      </c>
      <c r="D12" s="1">
        <f>VLOOKUP(Table8[[#This Row],[PLAYER]],FiveStats[],2,FALSE)</f>
        <v>29.1</v>
      </c>
      <c r="E12" s="1">
        <f>VLOOKUP(Table8[[#This Row],[PLAYER]],FiveStats[],3,FALSE)</f>
        <v>11.2</v>
      </c>
      <c r="F12" s="1">
        <f>VLOOKUP(Table8[[#This Row],[PLAYER]],FiveStats[],4,FALSE)</f>
        <v>1.5</v>
      </c>
      <c r="G12" s="1">
        <f>VLOOKUP(Table8[[#This Row],[PLAYER]],FiveStats[],5,FALSE)</f>
        <v>0.5</v>
      </c>
      <c r="H12" s="1">
        <f>VLOOKUP(Table8[[#This Row],[PLAYER]],FiveStats[],6,FALSE)</f>
        <v>8.1</v>
      </c>
      <c r="I12" s="1">
        <f ca="1">(Table8[[#This Row],[PTS]]-$D$3)^2+(Table8[[#This Row],[AST]]-$E$3)^2+(Table8[[#This Row],[STL]]-$F$3)^2+(Table8[[#This Row],[BLK]]-$G$3)^2+(Table8[[#This Row],[REB]]-$H$3)^2</f>
        <v>624.96</v>
      </c>
      <c r="J12" s="1">
        <f ca="1">(Table8[[#This Row],[PTS]]-$D$4)^2+(Table8[[#This Row],[AST]]-$E$4)^2+(Table8[[#This Row],[STL]]-$F$4)^2+(Table8[[#This Row],[BLK]]-$G$4)^2+(Table8[[#This Row],[REB]]-$H$4)^2</f>
        <v>249.76000000000005</v>
      </c>
      <c r="K12" s="1">
        <f ca="1">(Table8[[#This Row],[PTS]]-$D$5)^2+(Table8[[#This Row],[AST]]-$E$5)^2+(Table8[[#This Row],[STL]]-$F$5)^2+(Table8[[#This Row],[BLK]]-$G$5)^2+(Table8[[#This Row],[REB]]-$H$5)^2</f>
        <v>124.36</v>
      </c>
      <c r="L12" s="1">
        <f ca="1">(Table8[[#This Row],[PTS]]-$D$6)^2+(Table8[[#This Row],[AST]]-$E$6)^2+(Table8[[#This Row],[STL]]-$F$6)^2+(Table8[[#This Row],[BLK]]-$G$6)^2+(Table8[[#This Row],[REB]]-$H$6)^2</f>
        <v>50.759999999999984</v>
      </c>
      <c r="M12" s="1">
        <f ca="1">(Table8[[#This Row],[PTS]]-$D$7)^2+(Table8[[#This Row],[AST]]-$E$7)^2+(Table8[[#This Row],[STL]]-$F$7)^2+(Table8[[#This Row],[BLK]]-$G$7)^2+(Table8[[#This Row],[REB]]-$H$7)^2</f>
        <v>158.76000000000002</v>
      </c>
    </row>
    <row r="13" spans="1:19" x14ac:dyDescent="0.3">
      <c r="A13" s="40">
        <v>3</v>
      </c>
      <c r="B13" s="40"/>
      <c r="C13" s="10" t="s">
        <v>27</v>
      </c>
      <c r="D13" s="1">
        <f>VLOOKUP(Table8[[#This Row],[PLAYER]],FiveStats[],2,FALSE)</f>
        <v>27</v>
      </c>
      <c r="E13" s="1">
        <f>VLOOKUP(Table8[[#This Row],[PLAYER]],FiveStats[],3,FALSE)</f>
        <v>4.5999999999999996</v>
      </c>
      <c r="F13" s="1">
        <f>VLOOKUP(Table8[[#This Row],[PLAYER]],FiveStats[],4,FALSE)</f>
        <v>1.4</v>
      </c>
      <c r="G13" s="1">
        <f>VLOOKUP(Table8[[#This Row],[PLAYER]],FiveStats[],5,FALSE)</f>
        <v>1.3</v>
      </c>
      <c r="H13" s="1">
        <f>VLOOKUP(Table8[[#This Row],[PLAYER]],FiveStats[],6,FALSE)</f>
        <v>11</v>
      </c>
      <c r="I13" s="1">
        <f ca="1">(Table8[[#This Row],[PTS]]-$D$3)^2+(Table8[[#This Row],[AST]]-$E$3)^2+(Table8[[#This Row],[STL]]-$F$3)^2+(Table8[[#This Row],[BLK]]-$G$3)^2+(Table8[[#This Row],[REB]]-$H$3)^2</f>
        <v>554.01</v>
      </c>
      <c r="J13" s="1">
        <f ca="1">(Table8[[#This Row],[PTS]]-$D$4)^2+(Table8[[#This Row],[AST]]-$E$4)^2+(Table8[[#This Row],[STL]]-$F$4)^2+(Table8[[#This Row],[BLK]]-$G$4)^2+(Table8[[#This Row],[REB]]-$H$4)^2</f>
        <v>176.21</v>
      </c>
      <c r="K13" s="1">
        <f ca="1">(Table8[[#This Row],[PTS]]-$D$5)^2+(Table8[[#This Row],[AST]]-$E$5)^2+(Table8[[#This Row],[STL]]-$F$5)^2+(Table8[[#This Row],[BLK]]-$G$5)^2+(Table8[[#This Row],[REB]]-$H$5)^2</f>
        <v>35.409999999999997</v>
      </c>
      <c r="L13" s="1">
        <f ca="1">(Table8[[#This Row],[PTS]]-$D$6)^2+(Table8[[#This Row],[AST]]-$E$6)^2+(Table8[[#This Row],[STL]]-$F$6)^2+(Table8[[#This Row],[BLK]]-$G$6)^2+(Table8[[#This Row],[REB]]-$H$6)^2</f>
        <v>105.21000000000001</v>
      </c>
      <c r="M13" s="1">
        <f ca="1">(Table8[[#This Row],[PTS]]-$D$7)^2+(Table8[[#This Row],[AST]]-$E$7)^2+(Table8[[#This Row],[STL]]-$F$7)^2+(Table8[[#This Row],[BLK]]-$G$7)^2+(Table8[[#This Row],[REB]]-$H$7)^2</f>
        <v>131.21</v>
      </c>
    </row>
    <row r="14" spans="1:19" x14ac:dyDescent="0.3">
      <c r="A14" s="41">
        <v>4</v>
      </c>
      <c r="B14" s="41"/>
      <c r="C14" s="11" t="s">
        <v>28</v>
      </c>
      <c r="D14" s="1">
        <f>VLOOKUP(Table8[[#This Row],[PLAYER]],FiveStats[],2,FALSE)</f>
        <v>26.4</v>
      </c>
      <c r="E14" s="1">
        <f>VLOOKUP(Table8[[#This Row],[PLAYER]],FiveStats[],3,FALSE)</f>
        <v>8.6999999999999993</v>
      </c>
      <c r="F14" s="1">
        <f>VLOOKUP(Table8[[#This Row],[PLAYER]],FiveStats[],4,FALSE)</f>
        <v>1.2</v>
      </c>
      <c r="G14" s="1">
        <f>VLOOKUP(Table8[[#This Row],[PLAYER]],FiveStats[],5,FALSE)</f>
        <v>0.6</v>
      </c>
      <c r="H14" s="1">
        <f>VLOOKUP(Table8[[#This Row],[PLAYER]],FiveStats[],6,FALSE)</f>
        <v>8.6</v>
      </c>
      <c r="I14" s="1">
        <f ca="1">(Table8[[#This Row],[PTS]]-$D$3)^2+(Table8[[#This Row],[AST]]-$E$3)^2+(Table8[[#This Row],[STL]]-$F$3)^2+(Table8[[#This Row],[BLK]]-$G$3)^2+(Table8[[#This Row],[REB]]-$H$3)^2</f>
        <v>492.40999999999997</v>
      </c>
      <c r="J14" s="1">
        <f ca="1">(Table8[[#This Row],[PTS]]-$D$4)^2+(Table8[[#This Row],[AST]]-$E$4)^2+(Table8[[#This Row],[STL]]-$F$4)^2+(Table8[[#This Row],[BLK]]-$G$4)^2+(Table8[[#This Row],[REB]]-$H$4)^2</f>
        <v>159.40999999999994</v>
      </c>
      <c r="K14" s="1">
        <f ca="1">(Table8[[#This Row],[PTS]]-$D$5)^2+(Table8[[#This Row],[AST]]-$E$5)^2+(Table8[[#This Row],[STL]]-$F$5)^2+(Table8[[#This Row],[BLK]]-$G$5)^2+(Table8[[#This Row],[REB]]-$H$5)^2</f>
        <v>58.609999999999978</v>
      </c>
      <c r="L14" s="1">
        <f ca="1">(Table8[[#This Row],[PTS]]-$D$6)^2+(Table8[[#This Row],[AST]]-$E$6)^2+(Table8[[#This Row],[STL]]-$F$6)^2+(Table8[[#This Row],[BLK]]-$G$6)^2+(Table8[[#This Row],[REB]]-$H$6)^2</f>
        <v>58.81</v>
      </c>
      <c r="M14" s="1">
        <f ca="1">(Table8[[#This Row],[PTS]]-$D$7)^2+(Table8[[#This Row],[AST]]-$E$7)^2+(Table8[[#This Row],[STL]]-$F$7)^2+(Table8[[#This Row],[BLK]]-$G$7)^2+(Table8[[#This Row],[REB]]-$H$7)^2</f>
        <v>97.409999999999968</v>
      </c>
    </row>
    <row r="15" spans="1:19" x14ac:dyDescent="0.3">
      <c r="A15" s="40">
        <v>5</v>
      </c>
      <c r="B15" s="40"/>
      <c r="C15" s="10" t="s">
        <v>24</v>
      </c>
      <c r="D15" s="1">
        <f>VLOOKUP(Table8[[#This Row],[PLAYER]],FiveStats[],2,FALSE)</f>
        <v>28</v>
      </c>
      <c r="E15" s="1">
        <f>VLOOKUP(Table8[[#This Row],[PLAYER]],FiveStats[],3,FALSE)</f>
        <v>2.1</v>
      </c>
      <c r="F15" s="1">
        <f>VLOOKUP(Table8[[#This Row],[PLAYER]],FiveStats[],4,FALSE)</f>
        <v>1.3</v>
      </c>
      <c r="G15" s="1">
        <f>VLOOKUP(Table8[[#This Row],[PLAYER]],FiveStats[],5,FALSE)</f>
        <v>2.2000000000000002</v>
      </c>
      <c r="H15" s="1">
        <f>VLOOKUP(Table8[[#This Row],[PLAYER]],FiveStats[],6,FALSE)</f>
        <v>11.8</v>
      </c>
      <c r="I15" s="1">
        <f ca="1">(Table8[[#This Row],[PTS]]-$D$3)^2+(Table8[[#This Row],[AST]]-$E$3)^2+(Table8[[#This Row],[STL]]-$F$3)^2+(Table8[[#This Row],[BLK]]-$G$3)^2+(Table8[[#This Row],[REB]]-$H$3)^2</f>
        <v>631.98000000000013</v>
      </c>
      <c r="J15" s="1">
        <f ca="1">(Table8[[#This Row],[PTS]]-$D$4)^2+(Table8[[#This Row],[AST]]-$E$4)^2+(Table8[[#This Row],[STL]]-$F$4)^2+(Table8[[#This Row],[BLK]]-$G$4)^2+(Table8[[#This Row],[REB]]-$H$4)^2</f>
        <v>225.18</v>
      </c>
      <c r="K15" s="1">
        <f ca="1">(Table8[[#This Row],[PTS]]-$D$5)^2+(Table8[[#This Row],[AST]]-$E$5)^2+(Table8[[#This Row],[STL]]-$F$5)^2+(Table8[[#This Row],[BLK]]-$G$5)^2+(Table8[[#This Row],[REB]]-$H$5)^2</f>
        <v>45.980000000000004</v>
      </c>
      <c r="L15" s="1">
        <f ca="1">(Table8[[#This Row],[PTS]]-$D$6)^2+(Table8[[#This Row],[AST]]-$E$6)^2+(Table8[[#This Row],[STL]]-$F$6)^2+(Table8[[#This Row],[BLK]]-$G$6)^2+(Table8[[#This Row],[REB]]-$H$6)^2</f>
        <v>141.38000000000002</v>
      </c>
      <c r="M15" s="1">
        <f ca="1">(Table8[[#This Row],[PTS]]-$D$7)^2+(Table8[[#This Row],[AST]]-$E$7)^2+(Table8[[#This Row],[STL]]-$F$7)^2+(Table8[[#This Row],[BLK]]-$G$7)^2+(Table8[[#This Row],[REB]]-$H$7)^2</f>
        <v>187.18</v>
      </c>
    </row>
    <row r="16" spans="1:19" x14ac:dyDescent="0.3">
      <c r="A16" s="41">
        <v>6</v>
      </c>
      <c r="B16" s="41"/>
      <c r="C16" s="11" t="s">
        <v>38</v>
      </c>
      <c r="D16" s="1">
        <f>VLOOKUP(Table8[[#This Row],[PLAYER]],FiveStats[],2,FALSE)</f>
        <v>23.1</v>
      </c>
      <c r="E16" s="1">
        <f>VLOOKUP(Table8[[#This Row],[PLAYER]],FiveStats[],3,FALSE)</f>
        <v>10.7</v>
      </c>
      <c r="F16" s="1">
        <f>VLOOKUP(Table8[[#This Row],[PLAYER]],FiveStats[],4,FALSE)</f>
        <v>2</v>
      </c>
      <c r="G16" s="1">
        <f>VLOOKUP(Table8[[#This Row],[PLAYER]],FiveStats[],5,FALSE)</f>
        <v>0.6</v>
      </c>
      <c r="H16" s="1">
        <f>VLOOKUP(Table8[[#This Row],[PLAYER]],FiveStats[],6,FALSE)</f>
        <v>4.2</v>
      </c>
      <c r="I16" s="1">
        <f ca="1">(Table8[[#This Row],[PTS]]-$D$3)^2+(Table8[[#This Row],[AST]]-$E$3)^2+(Table8[[#This Row],[STL]]-$F$3)^2+(Table8[[#This Row],[BLK]]-$G$3)^2+(Table8[[#This Row],[REB]]-$H$3)^2</f>
        <v>343.90000000000009</v>
      </c>
      <c r="J16" s="1">
        <f ca="1">(Table8[[#This Row],[PTS]]-$D$4)^2+(Table8[[#This Row],[AST]]-$E$4)^2+(Table8[[#This Row],[STL]]-$F$4)^2+(Table8[[#This Row],[BLK]]-$G$4)^2+(Table8[[#This Row],[REB]]-$H$4)^2</f>
        <v>130.30000000000001</v>
      </c>
      <c r="K16" s="1">
        <f ca="1">(Table8[[#This Row],[PTS]]-$D$5)^2+(Table8[[#This Row],[AST]]-$E$5)^2+(Table8[[#This Row],[STL]]-$F$5)^2+(Table8[[#This Row],[BLK]]-$G$5)^2+(Table8[[#This Row],[REB]]-$H$5)^2</f>
        <v>94.499999999999986</v>
      </c>
      <c r="L16" s="1">
        <f ca="1">(Table8[[#This Row],[PTS]]-$D$6)^2+(Table8[[#This Row],[AST]]-$E$6)^2+(Table8[[#This Row],[STL]]-$F$6)^2+(Table8[[#This Row],[BLK]]-$G$6)^2+(Table8[[#This Row],[REB]]-$H$6)^2</f>
        <v>64.09999999999998</v>
      </c>
      <c r="M16" s="1">
        <f ca="1">(Table8[[#This Row],[PTS]]-$D$7)^2+(Table8[[#This Row],[AST]]-$E$7)^2+(Table8[[#This Row],[STL]]-$F$7)^2+(Table8[[#This Row],[BLK]]-$G$7)^2+(Table8[[#This Row],[REB]]-$H$7)^2</f>
        <v>88.100000000000009</v>
      </c>
    </row>
    <row r="17" spans="1:13" x14ac:dyDescent="0.3">
      <c r="A17" s="40">
        <v>7</v>
      </c>
      <c r="B17" s="40"/>
      <c r="C17" s="10" t="s">
        <v>93</v>
      </c>
      <c r="D17" s="1">
        <f>VLOOKUP(Table8[[#This Row],[PLAYER]],FiveStats[],2,FALSE)</f>
        <v>13.6</v>
      </c>
      <c r="E17" s="1">
        <f>VLOOKUP(Table8[[#This Row],[PLAYER]],FiveStats[],3,FALSE)</f>
        <v>1.1000000000000001</v>
      </c>
      <c r="F17" s="1">
        <f>VLOOKUP(Table8[[#This Row],[PLAYER]],FiveStats[],4,FALSE)</f>
        <v>1.5</v>
      </c>
      <c r="G17" s="1">
        <f>VLOOKUP(Table8[[#This Row],[PLAYER]],FiveStats[],5,FALSE)</f>
        <v>1.1000000000000001</v>
      </c>
      <c r="H17" s="1">
        <f>VLOOKUP(Table8[[#This Row],[PLAYER]],FiveStats[],6,FALSE)</f>
        <v>13.8</v>
      </c>
      <c r="I17" s="1">
        <f ca="1">(Table8[[#This Row],[PTS]]-$D$3)^2+(Table8[[#This Row],[AST]]-$E$3)^2+(Table8[[#This Row],[STL]]-$F$3)^2+(Table8[[#This Row],[BLK]]-$G$3)^2+(Table8[[#This Row],[REB]]-$H$3)^2</f>
        <v>225.67000000000002</v>
      </c>
      <c r="J17" s="1">
        <f ca="1">(Table8[[#This Row],[PTS]]-$D$4)^2+(Table8[[#This Row],[AST]]-$E$4)^2+(Table8[[#This Row],[STL]]-$F$4)^2+(Table8[[#This Row],[BLK]]-$G$4)^2+(Table8[[#This Row],[REB]]-$H$4)^2</f>
        <v>49.670000000000009</v>
      </c>
      <c r="K17" s="1">
        <f ca="1">(Table8[[#This Row],[PTS]]-$D$5)^2+(Table8[[#This Row],[AST]]-$E$5)^2+(Table8[[#This Row],[STL]]-$F$5)^2+(Table8[[#This Row],[BLK]]-$G$5)^2+(Table8[[#This Row],[REB]]-$H$5)^2</f>
        <v>126.27000000000001</v>
      </c>
      <c r="L17" s="1">
        <f ca="1">(Table8[[#This Row],[PTS]]-$D$6)^2+(Table8[[#This Row],[AST]]-$E$6)^2+(Table8[[#This Row],[STL]]-$F$6)^2+(Table8[[#This Row],[BLK]]-$G$6)^2+(Table8[[#This Row],[REB]]-$H$6)^2</f>
        <v>459.27</v>
      </c>
      <c r="M17" s="1">
        <f ca="1">(Table8[[#This Row],[PTS]]-$D$7)^2+(Table8[[#This Row],[AST]]-$E$7)^2+(Table8[[#This Row],[STL]]-$F$7)^2+(Table8[[#This Row],[BLK]]-$G$7)^2+(Table8[[#This Row],[REB]]-$H$7)^2</f>
        <v>100.87000000000002</v>
      </c>
    </row>
    <row r="18" spans="1:13" x14ac:dyDescent="0.3">
      <c r="A18" s="41">
        <v>8</v>
      </c>
      <c r="B18" s="41"/>
      <c r="C18" s="11" t="s">
        <v>41</v>
      </c>
      <c r="D18" s="1">
        <f>VLOOKUP(Table8[[#This Row],[PLAYER]],FiveStats[],2,FALSE)</f>
        <v>22.9</v>
      </c>
      <c r="E18" s="1">
        <f>VLOOKUP(Table8[[#This Row],[PLAYER]],FiveStats[],3,FALSE)</f>
        <v>5.4</v>
      </c>
      <c r="F18" s="1">
        <f>VLOOKUP(Table8[[#This Row],[PLAYER]],FiveStats[],4,FALSE)</f>
        <v>1.6</v>
      </c>
      <c r="G18" s="1">
        <f>VLOOKUP(Table8[[#This Row],[PLAYER]],FiveStats[],5,FALSE)</f>
        <v>1.9</v>
      </c>
      <c r="H18" s="1">
        <f>VLOOKUP(Table8[[#This Row],[PLAYER]],FiveStats[],6,FALSE)</f>
        <v>8.8000000000000007</v>
      </c>
      <c r="I18" s="1">
        <f ca="1">(Table8[[#This Row],[PTS]]-$D$3)^2+(Table8[[#This Row],[AST]]-$E$3)^2+(Table8[[#This Row],[STL]]-$F$3)^2+(Table8[[#This Row],[BLK]]-$G$3)^2+(Table8[[#This Row],[REB]]-$H$3)^2</f>
        <v>357.78</v>
      </c>
      <c r="J18" s="1">
        <f ca="1">(Table8[[#This Row],[PTS]]-$D$4)^2+(Table8[[#This Row],[AST]]-$E$4)^2+(Table8[[#This Row],[STL]]-$F$4)^2+(Table8[[#This Row],[BLK]]-$G$4)^2+(Table8[[#This Row],[REB]]-$H$4)^2</f>
        <v>84.179999999999978</v>
      </c>
      <c r="K18" s="1">
        <f ca="1">(Table8[[#This Row],[PTS]]-$D$5)^2+(Table8[[#This Row],[AST]]-$E$5)^2+(Table8[[#This Row],[STL]]-$F$5)^2+(Table8[[#This Row],[BLK]]-$G$5)^2+(Table8[[#This Row],[REB]]-$H$5)^2</f>
        <v>18.380000000000003</v>
      </c>
      <c r="L18" s="1">
        <f ca="1">(Table8[[#This Row],[PTS]]-$D$6)^2+(Table8[[#This Row],[AST]]-$E$6)^2+(Table8[[#This Row],[STL]]-$F$6)^2+(Table8[[#This Row],[BLK]]-$G$6)^2+(Table8[[#This Row],[REB]]-$H$6)^2</f>
        <v>109.58000000000003</v>
      </c>
      <c r="M18" s="1">
        <f ca="1">(Table8[[#This Row],[PTS]]-$D$7)^2+(Table8[[#This Row],[AST]]-$E$7)^2+(Table8[[#This Row],[STL]]-$F$7)^2+(Table8[[#This Row],[BLK]]-$G$7)^2+(Table8[[#This Row],[REB]]-$H$7)^2</f>
        <v>64.179999999999978</v>
      </c>
    </row>
    <row r="19" spans="1:13" x14ac:dyDescent="0.3">
      <c r="A19" s="40">
        <v>9</v>
      </c>
      <c r="B19" s="40"/>
      <c r="C19" s="10" t="s">
        <v>32</v>
      </c>
      <c r="D19" s="1">
        <f>VLOOKUP(Table8[[#This Row],[PLAYER]],FiveStats[],2,FALSE)</f>
        <v>25.1</v>
      </c>
      <c r="E19" s="1">
        <f>VLOOKUP(Table8[[#This Row],[PLAYER]],FiveStats[],3,FALSE)</f>
        <v>2.7</v>
      </c>
      <c r="F19" s="1">
        <f>VLOOKUP(Table8[[#This Row],[PLAYER]],FiveStats[],4,FALSE)</f>
        <v>0.7</v>
      </c>
      <c r="G19" s="1">
        <f>VLOOKUP(Table8[[#This Row],[PLAYER]],FiveStats[],5,FALSE)</f>
        <v>1.3</v>
      </c>
      <c r="H19" s="1">
        <f>VLOOKUP(Table8[[#This Row],[PLAYER]],FiveStats[],6,FALSE)</f>
        <v>12.3</v>
      </c>
      <c r="I19" s="1">
        <f ca="1">(Table8[[#This Row],[PTS]]-$D$3)^2+(Table8[[#This Row],[AST]]-$E$3)^2+(Table8[[#This Row],[STL]]-$F$3)^2+(Table8[[#This Row],[BLK]]-$G$3)^2+(Table8[[#This Row],[REB]]-$H$3)^2</f>
        <v>509.17</v>
      </c>
      <c r="J19" s="1">
        <f ca="1">(Table8[[#This Row],[PTS]]-$D$4)^2+(Table8[[#This Row],[AST]]-$E$4)^2+(Table8[[#This Row],[STL]]-$F$4)^2+(Table8[[#This Row],[BLK]]-$G$4)^2+(Table8[[#This Row],[REB]]-$H$4)^2</f>
        <v>148.77000000000004</v>
      </c>
      <c r="K19" s="1">
        <f ca="1">(Table8[[#This Row],[PTS]]-$D$5)^2+(Table8[[#This Row],[AST]]-$E$5)^2+(Table8[[#This Row],[STL]]-$F$5)^2+(Table8[[#This Row],[BLK]]-$G$5)^2+(Table8[[#This Row],[REB]]-$H$5)^2</f>
        <v>25.570000000000014</v>
      </c>
      <c r="L19" s="1">
        <f ca="1">(Table8[[#This Row],[PTS]]-$D$6)^2+(Table8[[#This Row],[AST]]-$E$6)^2+(Table8[[#This Row],[STL]]-$F$6)^2+(Table8[[#This Row],[BLK]]-$G$6)^2+(Table8[[#This Row],[REB]]-$H$6)^2</f>
        <v>160.37</v>
      </c>
      <c r="M19" s="1">
        <f ca="1">(Table8[[#This Row],[PTS]]-$D$7)^2+(Table8[[#This Row],[AST]]-$E$7)^2+(Table8[[#This Row],[STL]]-$F$7)^2+(Table8[[#This Row],[BLK]]-$G$7)^2+(Table8[[#This Row],[REB]]-$H$7)^2</f>
        <v>121.17000000000003</v>
      </c>
    </row>
    <row r="20" spans="1:13" x14ac:dyDescent="0.3">
      <c r="A20" s="41">
        <v>10</v>
      </c>
      <c r="B20" s="41"/>
      <c r="C20" s="11" t="s">
        <v>141</v>
      </c>
      <c r="D20" s="1">
        <f>VLOOKUP(Table8[[#This Row],[PLAYER]],FiveStats[],2,FALSE)</f>
        <v>10.199999999999999</v>
      </c>
      <c r="E20" s="1">
        <f>VLOOKUP(Table8[[#This Row],[PLAYER]],FiveStats[],3,FALSE)</f>
        <v>7</v>
      </c>
      <c r="F20" s="1">
        <f>VLOOKUP(Table8[[#This Row],[PLAYER]],FiveStats[],4,FALSE)</f>
        <v>2</v>
      </c>
      <c r="G20" s="1">
        <f>VLOOKUP(Table8[[#This Row],[PLAYER]],FiveStats[],5,FALSE)</f>
        <v>1.4</v>
      </c>
      <c r="H20" s="1">
        <f>VLOOKUP(Table8[[#This Row],[PLAYER]],FiveStats[],6,FALSE)</f>
        <v>7.9</v>
      </c>
      <c r="I20" s="1">
        <f ca="1">(Table8[[#This Row],[PTS]]-$D$3)^2+(Table8[[#This Row],[AST]]-$E$3)^2+(Table8[[#This Row],[STL]]-$F$3)^2+(Table8[[#This Row],[BLK]]-$G$3)^2+(Table8[[#This Row],[REB]]-$H$3)^2</f>
        <v>52.209999999999994</v>
      </c>
      <c r="J20" s="1">
        <f ca="1">(Table8[[#This Row],[PTS]]-$D$4)^2+(Table8[[#This Row],[AST]]-$E$4)^2+(Table8[[#This Row],[STL]]-$F$4)^2+(Table8[[#This Row],[BLK]]-$G$4)^2+(Table8[[#This Row],[REB]]-$H$4)^2</f>
        <v>19.010000000000005</v>
      </c>
      <c r="K20" s="1">
        <f ca="1">(Table8[[#This Row],[PTS]]-$D$5)^2+(Table8[[#This Row],[AST]]-$E$5)^2+(Table8[[#This Row],[STL]]-$F$5)^2+(Table8[[#This Row],[BLK]]-$G$5)^2+(Table8[[#This Row],[REB]]-$H$5)^2</f>
        <v>194.81000000000003</v>
      </c>
      <c r="L20" s="1">
        <f ca="1">(Table8[[#This Row],[PTS]]-$D$6)^2+(Table8[[#This Row],[AST]]-$E$6)^2+(Table8[[#This Row],[STL]]-$F$6)^2+(Table8[[#This Row],[BLK]]-$G$6)^2+(Table8[[#This Row],[REB]]-$H$6)^2</f>
        <v>433.81</v>
      </c>
      <c r="M20" s="1">
        <f ca="1">(Table8[[#This Row],[PTS]]-$D$7)^2+(Table8[[#This Row],[AST]]-$E$7)^2+(Table8[[#This Row],[STL]]-$F$7)^2+(Table8[[#This Row],[BLK]]-$G$7)^2+(Table8[[#This Row],[REB]]-$H$7)^2</f>
        <v>69.010000000000005</v>
      </c>
    </row>
    <row r="21" spans="1:13" x14ac:dyDescent="0.3">
      <c r="A21" s="40">
        <v>11</v>
      </c>
      <c r="B21" s="40"/>
      <c r="C21" s="10" t="s">
        <v>34</v>
      </c>
      <c r="D21" s="1">
        <f>VLOOKUP(Table8[[#This Row],[PLAYER]],FiveStats[],2,FALSE)</f>
        <v>23.9</v>
      </c>
      <c r="E21" s="1">
        <f>VLOOKUP(Table8[[#This Row],[PLAYER]],FiveStats[],3,FALSE)</f>
        <v>5.5</v>
      </c>
      <c r="F21" s="1">
        <f>VLOOKUP(Table8[[#This Row],[PLAYER]],FiveStats[],4,FALSE)</f>
        <v>1.9</v>
      </c>
      <c r="G21" s="1">
        <f>VLOOKUP(Table8[[#This Row],[PLAYER]],FiveStats[],5,FALSE)</f>
        <v>0.4</v>
      </c>
      <c r="H21" s="1">
        <f>VLOOKUP(Table8[[#This Row],[PLAYER]],FiveStats[],6,FALSE)</f>
        <v>6.2</v>
      </c>
      <c r="I21" s="1">
        <f ca="1">(Table8[[#This Row],[PTS]]-$D$3)^2+(Table8[[#This Row],[AST]]-$E$3)^2+(Table8[[#This Row],[STL]]-$F$3)^2+(Table8[[#This Row],[BLK]]-$G$3)^2+(Table8[[#This Row],[REB]]-$H$3)^2</f>
        <v>370.86999999999995</v>
      </c>
      <c r="J21" s="1">
        <f ca="1">(Table8[[#This Row],[PTS]]-$D$4)^2+(Table8[[#This Row],[AST]]-$E$4)^2+(Table8[[#This Row],[STL]]-$F$4)^2+(Table8[[#This Row],[BLK]]-$G$4)^2+(Table8[[#This Row],[REB]]-$H$4)^2</f>
        <v>115.06999999999998</v>
      </c>
      <c r="K21" s="1">
        <f ca="1">(Table8[[#This Row],[PTS]]-$D$5)^2+(Table8[[#This Row],[AST]]-$E$5)^2+(Table8[[#This Row],[STL]]-$F$5)^2+(Table8[[#This Row],[BLK]]-$G$5)^2+(Table8[[#This Row],[REB]]-$H$5)^2</f>
        <v>20.069999999999997</v>
      </c>
      <c r="L21" s="1">
        <f ca="1">(Table8[[#This Row],[PTS]]-$D$6)^2+(Table8[[#This Row],[AST]]-$E$6)^2+(Table8[[#This Row],[STL]]-$F$6)^2+(Table8[[#This Row],[BLK]]-$G$6)^2+(Table8[[#This Row],[REB]]-$H$6)^2</f>
        <v>64.87</v>
      </c>
      <c r="M21" s="1">
        <f ca="1">(Table8[[#This Row],[PTS]]-$D$7)^2+(Table8[[#This Row],[AST]]-$E$7)^2+(Table8[[#This Row],[STL]]-$F$7)^2+(Table8[[#This Row],[BLK]]-$G$7)^2+(Table8[[#This Row],[REB]]-$H$7)^2</f>
        <v>94.869999999999976</v>
      </c>
    </row>
    <row r="22" spans="1:13" x14ac:dyDescent="0.3">
      <c r="A22" s="41">
        <v>12</v>
      </c>
      <c r="B22" s="41"/>
      <c r="C22" s="11" t="s">
        <v>58</v>
      </c>
      <c r="D22" s="1">
        <f>VLOOKUP(Table8[[#This Row],[PLAYER]],FiveStats[],2,FALSE)</f>
        <v>18.100000000000001</v>
      </c>
      <c r="E22" s="1">
        <f>VLOOKUP(Table8[[#This Row],[PLAYER]],FiveStats[],3,FALSE)</f>
        <v>9.1999999999999993</v>
      </c>
      <c r="F22" s="1">
        <f>VLOOKUP(Table8[[#This Row],[PLAYER]],FiveStats[],4,FALSE)</f>
        <v>1.9</v>
      </c>
      <c r="G22" s="1">
        <f>VLOOKUP(Table8[[#This Row],[PLAYER]],FiveStats[],5,FALSE)</f>
        <v>0.1</v>
      </c>
      <c r="H22" s="1">
        <f>VLOOKUP(Table8[[#This Row],[PLAYER]],FiveStats[],6,FALSE)</f>
        <v>5</v>
      </c>
      <c r="I22" s="1">
        <f ca="1">(Table8[[#This Row],[PTS]]-$D$3)^2+(Table8[[#This Row],[AST]]-$E$3)^2+(Table8[[#This Row],[STL]]-$F$3)^2+(Table8[[#This Row],[BLK]]-$G$3)^2+(Table8[[#This Row],[REB]]-$H$3)^2</f>
        <v>182.07000000000005</v>
      </c>
      <c r="J22" s="1">
        <f ca="1">(Table8[[#This Row],[PTS]]-$D$4)^2+(Table8[[#This Row],[AST]]-$E$4)^2+(Table8[[#This Row],[STL]]-$F$4)^2+(Table8[[#This Row],[BLK]]-$G$4)^2+(Table8[[#This Row],[REB]]-$H$4)^2</f>
        <v>47.470000000000013</v>
      </c>
      <c r="K22" s="1">
        <f ca="1">(Table8[[#This Row],[PTS]]-$D$5)^2+(Table8[[#This Row],[AST]]-$E$5)^2+(Table8[[#This Row],[STL]]-$F$5)^2+(Table8[[#This Row],[BLK]]-$G$5)^2+(Table8[[#This Row],[REB]]-$H$5)^2</f>
        <v>88.469999999999985</v>
      </c>
      <c r="L22" s="1">
        <f ca="1">(Table8[[#This Row],[PTS]]-$D$6)^2+(Table8[[#This Row],[AST]]-$E$6)^2+(Table8[[#This Row],[STL]]-$F$6)^2+(Table8[[#This Row],[BLK]]-$G$6)^2+(Table8[[#This Row],[REB]]-$H$6)^2</f>
        <v>155.66999999999996</v>
      </c>
      <c r="M22" s="1">
        <f ca="1">(Table8[[#This Row],[PTS]]-$D$7)^2+(Table8[[#This Row],[AST]]-$E$7)^2+(Table8[[#This Row],[STL]]-$F$7)^2+(Table8[[#This Row],[BLK]]-$G$7)^2+(Table8[[#This Row],[REB]]-$H$7)^2</f>
        <v>42.27</v>
      </c>
    </row>
    <row r="23" spans="1:13" x14ac:dyDescent="0.3">
      <c r="A23" s="40">
        <v>13</v>
      </c>
      <c r="B23" s="40"/>
      <c r="C23" s="10" t="s">
        <v>65</v>
      </c>
      <c r="D23" s="1">
        <f>VLOOKUP(Table8[[#This Row],[PLAYER]],FiveStats[],2,FALSE)</f>
        <v>17</v>
      </c>
      <c r="E23" s="1">
        <f>VLOOKUP(Table8[[#This Row],[PLAYER]],FiveStats[],3,FALSE)</f>
        <v>0.7</v>
      </c>
      <c r="F23" s="1">
        <f>VLOOKUP(Table8[[#This Row],[PLAYER]],FiveStats[],4,FALSE)</f>
        <v>0.7</v>
      </c>
      <c r="G23" s="1">
        <f>VLOOKUP(Table8[[#This Row],[PLAYER]],FiveStats[],5,FALSE)</f>
        <v>2.1</v>
      </c>
      <c r="H23" s="1">
        <f>VLOOKUP(Table8[[#This Row],[PLAYER]],FiveStats[],6,FALSE)</f>
        <v>14.1</v>
      </c>
      <c r="I23" s="1">
        <f ca="1">(Table8[[#This Row],[PTS]]-$D$3)^2+(Table8[[#This Row],[AST]]-$E$3)^2+(Table8[[#This Row],[STL]]-$F$3)^2+(Table8[[#This Row],[BLK]]-$G$3)^2+(Table8[[#This Row],[REB]]-$H$3)^2</f>
        <v>308.2</v>
      </c>
      <c r="J23" s="1">
        <f ca="1">(Table8[[#This Row],[PTS]]-$D$4)^2+(Table8[[#This Row],[AST]]-$E$4)^2+(Table8[[#This Row],[STL]]-$F$4)^2+(Table8[[#This Row],[BLK]]-$G$4)^2+(Table8[[#This Row],[REB]]-$H$4)^2</f>
        <v>68.399999999999991</v>
      </c>
      <c r="K23" s="1">
        <f ca="1">(Table8[[#This Row],[PTS]]-$D$5)^2+(Table8[[#This Row],[AST]]-$E$5)^2+(Table8[[#This Row],[STL]]-$F$5)^2+(Table8[[#This Row],[BLK]]-$G$5)^2+(Table8[[#This Row],[REB]]-$H$5)^2</f>
        <v>79.8</v>
      </c>
      <c r="L23" s="1">
        <f ca="1">(Table8[[#This Row],[PTS]]-$D$6)^2+(Table8[[#This Row],[AST]]-$E$6)^2+(Table8[[#This Row],[STL]]-$F$6)^2+(Table8[[#This Row],[BLK]]-$G$6)^2+(Table8[[#This Row],[REB]]-$H$6)^2</f>
        <v>373.6</v>
      </c>
      <c r="M23" s="1">
        <f ca="1">(Table8[[#This Row],[PTS]]-$D$7)^2+(Table8[[#This Row],[AST]]-$E$7)^2+(Table8[[#This Row],[STL]]-$F$7)^2+(Table8[[#This Row],[BLK]]-$G$7)^2+(Table8[[#This Row],[REB]]-$H$7)^2</f>
        <v>97.8</v>
      </c>
    </row>
    <row r="24" spans="1:13" x14ac:dyDescent="0.3">
      <c r="A24" s="41">
        <v>14</v>
      </c>
      <c r="B24" s="41"/>
      <c r="C24" s="11" t="s">
        <v>33</v>
      </c>
      <c r="D24" s="1">
        <f>VLOOKUP(Table8[[#This Row],[PLAYER]],FiveStats[],2,FALSE)</f>
        <v>25.1</v>
      </c>
      <c r="E24" s="1">
        <f>VLOOKUP(Table8[[#This Row],[PLAYER]],FiveStats[],3,FALSE)</f>
        <v>4.8</v>
      </c>
      <c r="F24" s="1">
        <f>VLOOKUP(Table8[[#This Row],[PLAYER]],FiveStats[],4,FALSE)</f>
        <v>1.1000000000000001</v>
      </c>
      <c r="G24" s="1">
        <f>VLOOKUP(Table8[[#This Row],[PLAYER]],FiveStats[],5,FALSE)</f>
        <v>1.6</v>
      </c>
      <c r="H24" s="1">
        <f>VLOOKUP(Table8[[#This Row],[PLAYER]],FiveStats[],6,FALSE)</f>
        <v>8.3000000000000007</v>
      </c>
      <c r="I24" s="1">
        <f ca="1">(Table8[[#This Row],[PTS]]-$D$3)^2+(Table8[[#This Row],[AST]]-$E$3)^2+(Table8[[#This Row],[STL]]-$F$3)^2+(Table8[[#This Row],[BLK]]-$G$3)^2+(Table8[[#This Row],[REB]]-$H$3)^2</f>
        <v>437.31000000000006</v>
      </c>
      <c r="J24" s="1">
        <f ca="1">(Table8[[#This Row],[PTS]]-$D$4)^2+(Table8[[#This Row],[AST]]-$E$4)^2+(Table8[[#This Row],[STL]]-$F$4)^2+(Table8[[#This Row],[BLK]]-$G$4)^2+(Table8[[#This Row],[REB]]-$H$4)^2</f>
        <v>132.11000000000004</v>
      </c>
      <c r="K24" s="1">
        <f ca="1">(Table8[[#This Row],[PTS]]-$D$5)^2+(Table8[[#This Row],[AST]]-$E$5)^2+(Table8[[#This Row],[STL]]-$F$5)^2+(Table8[[#This Row],[BLK]]-$G$5)^2+(Table8[[#This Row],[REB]]-$H$5)^2</f>
        <v>16.110000000000007</v>
      </c>
      <c r="L24" s="1">
        <f ca="1">(Table8[[#This Row],[PTS]]-$D$6)^2+(Table8[[#This Row],[AST]]-$E$6)^2+(Table8[[#This Row],[STL]]-$F$6)^2+(Table8[[#This Row],[BLK]]-$G$6)^2+(Table8[[#This Row],[REB]]-$H$6)^2</f>
        <v>77.710000000000008</v>
      </c>
      <c r="M24" s="1">
        <f ca="1">(Table8[[#This Row],[PTS]]-$D$7)^2+(Table8[[#This Row],[AST]]-$E$7)^2+(Table8[[#This Row],[STL]]-$F$7)^2+(Table8[[#This Row],[BLK]]-$G$7)^2+(Table8[[#This Row],[REB]]-$H$7)^2</f>
        <v>101.51000000000002</v>
      </c>
    </row>
    <row r="25" spans="1:13" x14ac:dyDescent="0.3">
      <c r="A25" s="40">
        <v>15</v>
      </c>
      <c r="B25" s="40"/>
      <c r="C25" s="10" t="s">
        <v>30</v>
      </c>
      <c r="D25" s="1">
        <f>VLOOKUP(Table8[[#This Row],[PLAYER]],FiveStats[],2,FALSE)</f>
        <v>25.3</v>
      </c>
      <c r="E25" s="1">
        <f>VLOOKUP(Table8[[#This Row],[PLAYER]],FiveStats[],3,FALSE)</f>
        <v>6.6</v>
      </c>
      <c r="F25" s="1">
        <f>VLOOKUP(Table8[[#This Row],[PLAYER]],FiveStats[],4,FALSE)</f>
        <v>1.8</v>
      </c>
      <c r="G25" s="1">
        <f>VLOOKUP(Table8[[#This Row],[PLAYER]],FiveStats[],5,FALSE)</f>
        <v>0.2</v>
      </c>
      <c r="H25" s="1">
        <f>VLOOKUP(Table8[[#This Row],[PLAYER]],FiveStats[],6,FALSE)</f>
        <v>4.5</v>
      </c>
      <c r="I25" s="1">
        <f ca="1">(Table8[[#This Row],[PTS]]-$D$3)^2+(Table8[[#This Row],[AST]]-$E$3)^2+(Table8[[#This Row],[STL]]-$F$3)^2+(Table8[[#This Row],[BLK]]-$G$3)^2+(Table8[[#This Row],[REB]]-$H$3)^2</f>
        <v>415.78000000000003</v>
      </c>
      <c r="J25" s="1">
        <f ca="1">(Table8[[#This Row],[PTS]]-$D$4)^2+(Table8[[#This Row],[AST]]-$E$4)^2+(Table8[[#This Row],[STL]]-$F$4)^2+(Table8[[#This Row],[BLK]]-$G$4)^2+(Table8[[#This Row],[REB]]-$H$4)^2</f>
        <v>158.78</v>
      </c>
      <c r="K25" s="1">
        <f ca="1">(Table8[[#This Row],[PTS]]-$D$5)^2+(Table8[[#This Row],[AST]]-$E$5)^2+(Table8[[#This Row],[STL]]-$F$5)^2+(Table8[[#This Row],[BLK]]-$G$5)^2+(Table8[[#This Row],[REB]]-$H$5)^2</f>
        <v>41.98</v>
      </c>
      <c r="L25" s="1">
        <f ca="1">(Table8[[#This Row],[PTS]]-$D$6)^2+(Table8[[#This Row],[AST]]-$E$6)^2+(Table8[[#This Row],[STL]]-$F$6)^2+(Table8[[#This Row],[BLK]]-$G$6)^2+(Table8[[#This Row],[REB]]-$H$6)^2</f>
        <v>33.579999999999991</v>
      </c>
      <c r="M25" s="1">
        <f ca="1">(Table8[[#This Row],[PTS]]-$D$7)^2+(Table8[[#This Row],[AST]]-$E$7)^2+(Table8[[#This Row],[STL]]-$F$7)^2+(Table8[[#This Row],[BLK]]-$G$7)^2+(Table8[[#This Row],[REB]]-$H$7)^2</f>
        <v>126.58000000000001</v>
      </c>
    </row>
    <row r="26" spans="1:13" x14ac:dyDescent="0.3">
      <c r="A26" s="41">
        <v>16</v>
      </c>
      <c r="B26" s="41"/>
      <c r="C26" s="11" t="s">
        <v>95</v>
      </c>
      <c r="D26" s="1">
        <f>VLOOKUP(Table8[[#This Row],[PLAYER]],FiveStats[],2,FALSE)</f>
        <v>13.5</v>
      </c>
      <c r="E26" s="1">
        <f>VLOOKUP(Table8[[#This Row],[PLAYER]],FiveStats[],3,FALSE)</f>
        <v>1.4</v>
      </c>
      <c r="F26" s="1">
        <f>VLOOKUP(Table8[[#This Row],[PLAYER]],FiveStats[],4,FALSE)</f>
        <v>0.9</v>
      </c>
      <c r="G26" s="1">
        <f>VLOOKUP(Table8[[#This Row],[PLAYER]],FiveStats[],5,FALSE)</f>
        <v>1.2</v>
      </c>
      <c r="H26" s="1">
        <f>VLOOKUP(Table8[[#This Row],[PLAYER]],FiveStats[],6,FALSE)</f>
        <v>12.7</v>
      </c>
      <c r="I26" s="1">
        <f ca="1">(Table8[[#This Row],[PTS]]-$D$3)^2+(Table8[[#This Row],[AST]]-$E$3)^2+(Table8[[#This Row],[STL]]-$F$3)^2+(Table8[[#This Row],[BLK]]-$G$3)^2+(Table8[[#This Row],[REB]]-$H$3)^2</f>
        <v>197.75</v>
      </c>
      <c r="J26" s="1">
        <f ca="1">(Table8[[#This Row],[PTS]]-$D$4)^2+(Table8[[#This Row],[AST]]-$E$4)^2+(Table8[[#This Row],[STL]]-$F$4)^2+(Table8[[#This Row],[BLK]]-$G$4)^2+(Table8[[#This Row],[REB]]-$H$4)^2</f>
        <v>40.149999999999991</v>
      </c>
      <c r="K26" s="1">
        <f ca="1">(Table8[[#This Row],[PTS]]-$D$5)^2+(Table8[[#This Row],[AST]]-$E$5)^2+(Table8[[#This Row],[STL]]-$F$5)^2+(Table8[[#This Row],[BLK]]-$G$5)^2+(Table8[[#This Row],[REB]]-$H$5)^2</f>
        <v>114.94999999999999</v>
      </c>
      <c r="L26" s="1">
        <f ca="1">(Table8[[#This Row],[PTS]]-$D$6)^2+(Table8[[#This Row],[AST]]-$E$6)^2+(Table8[[#This Row],[STL]]-$F$6)^2+(Table8[[#This Row],[BLK]]-$G$6)^2+(Table8[[#This Row],[REB]]-$H$6)^2</f>
        <v>432.54999999999995</v>
      </c>
      <c r="M26" s="1">
        <f ca="1">(Table8[[#This Row],[PTS]]-$D$7)^2+(Table8[[#This Row],[AST]]-$E$7)^2+(Table8[[#This Row],[STL]]-$F$7)^2+(Table8[[#This Row],[BLK]]-$G$7)^2+(Table8[[#This Row],[REB]]-$H$7)^2</f>
        <v>89.95</v>
      </c>
    </row>
    <row r="27" spans="1:13" x14ac:dyDescent="0.3">
      <c r="A27" s="40">
        <v>17</v>
      </c>
      <c r="B27" s="40"/>
      <c r="C27" s="10" t="s">
        <v>54</v>
      </c>
      <c r="D27" s="1">
        <f>VLOOKUP(Table8[[#This Row],[PLAYER]],FiveStats[],2,FALSE)</f>
        <v>19</v>
      </c>
      <c r="E27" s="1">
        <f>VLOOKUP(Table8[[#This Row],[PLAYER]],FiveStats[],3,FALSE)</f>
        <v>1.9</v>
      </c>
      <c r="F27" s="1">
        <f>VLOOKUP(Table8[[#This Row],[PLAYER]],FiveStats[],4,FALSE)</f>
        <v>0.9</v>
      </c>
      <c r="G27" s="1">
        <f>VLOOKUP(Table8[[#This Row],[PLAYER]],FiveStats[],5,FALSE)</f>
        <v>0.3</v>
      </c>
      <c r="H27" s="1">
        <f>VLOOKUP(Table8[[#This Row],[PLAYER]],FiveStats[],6,FALSE)</f>
        <v>11.1</v>
      </c>
      <c r="I27" s="1">
        <f ca="1">(Table8[[#This Row],[PTS]]-$D$3)^2+(Table8[[#This Row],[AST]]-$E$3)^2+(Table8[[#This Row],[STL]]-$F$3)^2+(Table8[[#This Row],[BLK]]-$G$3)^2+(Table8[[#This Row],[REB]]-$H$3)^2</f>
        <v>288.12</v>
      </c>
      <c r="J27" s="1">
        <f ca="1">(Table8[[#This Row],[PTS]]-$D$4)^2+(Table8[[#This Row],[AST]]-$E$4)^2+(Table8[[#This Row],[STL]]-$F$4)^2+(Table8[[#This Row],[BLK]]-$G$4)^2+(Table8[[#This Row],[REB]]-$H$4)^2</f>
        <v>53.92</v>
      </c>
      <c r="K27" s="1">
        <f ca="1">(Table8[[#This Row],[PTS]]-$D$5)^2+(Table8[[#This Row],[AST]]-$E$5)^2+(Table8[[#This Row],[STL]]-$F$5)^2+(Table8[[#This Row],[BLK]]-$G$5)^2+(Table8[[#This Row],[REB]]-$H$5)^2</f>
        <v>26.519999999999996</v>
      </c>
      <c r="L27" s="1">
        <f ca="1">(Table8[[#This Row],[PTS]]-$D$6)^2+(Table8[[#This Row],[AST]]-$E$6)^2+(Table8[[#This Row],[STL]]-$F$6)^2+(Table8[[#This Row],[BLK]]-$G$6)^2+(Table8[[#This Row],[REB]]-$H$6)^2</f>
        <v>241.91999999999996</v>
      </c>
      <c r="M27" s="1">
        <f ca="1">(Table8[[#This Row],[PTS]]-$D$7)^2+(Table8[[#This Row],[AST]]-$E$7)^2+(Table8[[#This Row],[STL]]-$F$7)^2+(Table8[[#This Row],[BLK]]-$G$7)^2+(Table8[[#This Row],[REB]]-$H$7)^2</f>
        <v>70.92</v>
      </c>
    </row>
    <row r="28" spans="1:13" x14ac:dyDescent="0.3">
      <c r="A28" s="41">
        <v>18</v>
      </c>
      <c r="B28" s="41"/>
      <c r="C28" s="11" t="s">
        <v>109</v>
      </c>
      <c r="D28" s="1">
        <f>VLOOKUP(Table8[[#This Row],[PLAYER]],FiveStats[],2,FALSE)</f>
        <v>12.7</v>
      </c>
      <c r="E28" s="1">
        <f>VLOOKUP(Table8[[#This Row],[PLAYER]],FiveStats[],3,FALSE)</f>
        <v>1.2</v>
      </c>
      <c r="F28" s="1">
        <f>VLOOKUP(Table8[[#This Row],[PLAYER]],FiveStats[],4,FALSE)</f>
        <v>0.6</v>
      </c>
      <c r="G28" s="1">
        <f>VLOOKUP(Table8[[#This Row],[PLAYER]],FiveStats[],5,FALSE)</f>
        <v>1.6</v>
      </c>
      <c r="H28" s="1">
        <f>VLOOKUP(Table8[[#This Row],[PLAYER]],FiveStats[],6,FALSE)</f>
        <v>13.8</v>
      </c>
      <c r="I28" s="1">
        <f ca="1">(Table8[[#This Row],[PTS]]-$D$3)^2+(Table8[[#This Row],[AST]]-$E$3)^2+(Table8[[#This Row],[STL]]-$F$3)^2+(Table8[[#This Row],[BLK]]-$G$3)^2+(Table8[[#This Row],[REB]]-$H$3)^2</f>
        <v>210.09</v>
      </c>
      <c r="J28" s="1">
        <f ca="1">(Table8[[#This Row],[PTS]]-$D$4)^2+(Table8[[#This Row],[AST]]-$E$4)^2+(Table8[[#This Row],[STL]]-$F$4)^2+(Table8[[#This Row],[BLK]]-$G$4)^2+(Table8[[#This Row],[REB]]-$H$4)^2</f>
        <v>52.090000000000011</v>
      </c>
      <c r="K28" s="1">
        <f ca="1">(Table8[[#This Row],[PTS]]-$D$5)^2+(Table8[[#This Row],[AST]]-$E$5)^2+(Table8[[#This Row],[STL]]-$F$5)^2+(Table8[[#This Row],[BLK]]-$G$5)^2+(Table8[[#This Row],[REB]]-$H$5)^2</f>
        <v>143.29000000000002</v>
      </c>
      <c r="L28" s="1">
        <f ca="1">(Table8[[#This Row],[PTS]]-$D$6)^2+(Table8[[#This Row],[AST]]-$E$6)^2+(Table8[[#This Row],[STL]]-$F$6)^2+(Table8[[#This Row],[BLK]]-$G$6)^2+(Table8[[#This Row],[REB]]-$H$6)^2</f>
        <v>487.69000000000005</v>
      </c>
      <c r="M28" s="1">
        <f ca="1">(Table8[[#This Row],[PTS]]-$D$7)^2+(Table8[[#This Row],[AST]]-$E$7)^2+(Table8[[#This Row],[STL]]-$F$7)^2+(Table8[[#This Row],[BLK]]-$G$7)^2+(Table8[[#This Row],[REB]]-$H$7)^2</f>
        <v>104.49000000000002</v>
      </c>
    </row>
    <row r="29" spans="1:13" x14ac:dyDescent="0.3">
      <c r="A29" s="40">
        <v>19</v>
      </c>
      <c r="B29" s="40"/>
      <c r="C29" s="10" t="s">
        <v>29</v>
      </c>
      <c r="D29" s="1">
        <f>VLOOKUP(Table8[[#This Row],[PLAYER]],FiveStats[],2,FALSE)</f>
        <v>25.5</v>
      </c>
      <c r="E29" s="1">
        <f>VLOOKUP(Table8[[#This Row],[PLAYER]],FiveStats[],3,FALSE)</f>
        <v>3.5</v>
      </c>
      <c r="F29" s="1">
        <f>VLOOKUP(Table8[[#This Row],[PLAYER]],FiveStats[],4,FALSE)</f>
        <v>1.8</v>
      </c>
      <c r="G29" s="1">
        <f>VLOOKUP(Table8[[#This Row],[PLAYER]],FiveStats[],5,FALSE)</f>
        <v>0.7</v>
      </c>
      <c r="H29" s="1">
        <f>VLOOKUP(Table8[[#This Row],[PLAYER]],FiveStats[],6,FALSE)</f>
        <v>5.8</v>
      </c>
      <c r="I29" s="1">
        <f ca="1">(Table8[[#This Row],[PTS]]-$D$3)^2+(Table8[[#This Row],[AST]]-$E$3)^2+(Table8[[#This Row],[STL]]-$F$3)^2+(Table8[[#This Row],[BLK]]-$G$3)^2+(Table8[[#This Row],[REB]]-$H$3)^2</f>
        <v>441.06999999999994</v>
      </c>
      <c r="J29" s="1">
        <f ca="1">(Table8[[#This Row],[PTS]]-$D$4)^2+(Table8[[#This Row],[AST]]-$E$4)^2+(Table8[[#This Row],[STL]]-$F$4)^2+(Table8[[#This Row],[BLK]]-$G$4)^2+(Table8[[#This Row],[REB]]-$H$4)^2</f>
        <v>162.26999999999998</v>
      </c>
      <c r="K29" s="1">
        <f ca="1">(Table8[[#This Row],[PTS]]-$D$5)^2+(Table8[[#This Row],[AST]]-$E$5)^2+(Table8[[#This Row],[STL]]-$F$5)^2+(Table8[[#This Row],[BLK]]-$G$5)^2+(Table8[[#This Row],[REB]]-$H$5)^2</f>
        <v>17.07</v>
      </c>
      <c r="L29" s="1">
        <f ca="1">(Table8[[#This Row],[PTS]]-$D$6)^2+(Table8[[#This Row],[AST]]-$E$6)^2+(Table8[[#This Row],[STL]]-$F$6)^2+(Table8[[#This Row],[BLK]]-$G$6)^2+(Table8[[#This Row],[REB]]-$H$6)^2</f>
        <v>58.67</v>
      </c>
      <c r="M29" s="1">
        <f ca="1">(Table8[[#This Row],[PTS]]-$D$7)^2+(Table8[[#This Row],[AST]]-$E$7)^2+(Table8[[#This Row],[STL]]-$F$7)^2+(Table8[[#This Row],[BLK]]-$G$7)^2+(Table8[[#This Row],[REB]]-$H$7)^2</f>
        <v>144.87</v>
      </c>
    </row>
    <row r="30" spans="1:13" x14ac:dyDescent="0.3">
      <c r="A30" s="41">
        <v>20</v>
      </c>
      <c r="B30" s="41"/>
      <c r="C30" s="11" t="s">
        <v>66</v>
      </c>
      <c r="D30" s="1">
        <f>VLOOKUP(Table8[[#This Row],[PLAYER]],FiveStats[],2,FALSE)</f>
        <v>16.7</v>
      </c>
      <c r="E30" s="1">
        <f>VLOOKUP(Table8[[#This Row],[PLAYER]],FiveStats[],3,FALSE)</f>
        <v>4.9000000000000004</v>
      </c>
      <c r="F30" s="1">
        <f>VLOOKUP(Table8[[#This Row],[PLAYER]],FiveStats[],4,FALSE)</f>
        <v>0.8</v>
      </c>
      <c r="G30" s="1">
        <f>VLOOKUP(Table8[[#This Row],[PLAYER]],FiveStats[],5,FALSE)</f>
        <v>0.8</v>
      </c>
      <c r="H30" s="1">
        <f>VLOOKUP(Table8[[#This Row],[PLAYER]],FiveStats[],6,FALSE)</f>
        <v>9.8000000000000007</v>
      </c>
      <c r="I30" s="1">
        <f ca="1">(Table8[[#This Row],[PTS]]-$D$3)^2+(Table8[[#This Row],[AST]]-$E$3)^2+(Table8[[#This Row],[STL]]-$F$3)^2+(Table8[[#This Row],[BLK]]-$G$3)^2+(Table8[[#This Row],[REB]]-$H$3)^2</f>
        <v>187.61999999999998</v>
      </c>
      <c r="J30" s="1">
        <f ca="1">(Table8[[#This Row],[PTS]]-$D$4)^2+(Table8[[#This Row],[AST]]-$E$4)^2+(Table8[[#This Row],[STL]]-$F$4)^2+(Table8[[#This Row],[BLK]]-$G$4)^2+(Table8[[#This Row],[REB]]-$H$4)^2</f>
        <v>13.219999999999994</v>
      </c>
      <c r="K30" s="1">
        <f ca="1">(Table8[[#This Row],[PTS]]-$D$5)^2+(Table8[[#This Row],[AST]]-$E$5)^2+(Table8[[#This Row],[STL]]-$F$5)^2+(Table8[[#This Row],[BLK]]-$G$5)^2+(Table8[[#This Row],[REB]]-$H$5)^2</f>
        <v>52.620000000000019</v>
      </c>
      <c r="L30" s="1">
        <f ca="1">(Table8[[#This Row],[PTS]]-$D$6)^2+(Table8[[#This Row],[AST]]-$E$6)^2+(Table8[[#This Row],[STL]]-$F$6)^2+(Table8[[#This Row],[BLK]]-$G$6)^2+(Table8[[#This Row],[REB]]-$H$6)^2</f>
        <v>248.61999999999998</v>
      </c>
      <c r="M30" s="1">
        <f ca="1">(Table8[[#This Row],[PTS]]-$D$7)^2+(Table8[[#This Row],[AST]]-$E$7)^2+(Table8[[#This Row],[STL]]-$F$7)^2+(Table8[[#This Row],[BLK]]-$G$7)^2+(Table8[[#This Row],[REB]]-$H$7)^2</f>
        <v>28.219999999999995</v>
      </c>
    </row>
    <row r="31" spans="1:13" x14ac:dyDescent="0.3">
      <c r="A31" s="40">
        <v>21</v>
      </c>
      <c r="B31" s="40"/>
      <c r="C31" s="10" t="s">
        <v>35</v>
      </c>
      <c r="D31" s="1">
        <f>VLOOKUP(Table8[[#This Row],[PLAYER]],FiveStats[],2,FALSE)</f>
        <v>23.7</v>
      </c>
      <c r="E31" s="1">
        <f>VLOOKUP(Table8[[#This Row],[PLAYER]],FiveStats[],3,FALSE)</f>
        <v>3.3</v>
      </c>
      <c r="F31" s="1">
        <f>VLOOKUP(Table8[[#This Row],[PLAYER]],FiveStats[],4,FALSE)</f>
        <v>1.6</v>
      </c>
      <c r="G31" s="1">
        <f>VLOOKUP(Table8[[#This Row],[PLAYER]],FiveStats[],5,FALSE)</f>
        <v>0.4</v>
      </c>
      <c r="H31" s="1">
        <f>VLOOKUP(Table8[[#This Row],[PLAYER]],FiveStats[],6,FALSE)</f>
        <v>6.6</v>
      </c>
      <c r="I31" s="1">
        <f ca="1">(Table8[[#This Row],[PTS]]-$D$3)^2+(Table8[[#This Row],[AST]]-$E$3)^2+(Table8[[#This Row],[STL]]-$F$3)^2+(Table8[[#This Row],[BLK]]-$G$3)^2+(Table8[[#This Row],[REB]]-$H$3)^2</f>
        <v>377.06</v>
      </c>
      <c r="J31" s="1">
        <f ca="1">(Table8[[#This Row],[PTS]]-$D$4)^2+(Table8[[#This Row],[AST]]-$E$4)^2+(Table8[[#This Row],[STL]]-$F$4)^2+(Table8[[#This Row],[BLK]]-$G$4)^2+(Table8[[#This Row],[REB]]-$H$4)^2</f>
        <v>119.85999999999999</v>
      </c>
      <c r="K31" s="1">
        <f ca="1">(Table8[[#This Row],[PTS]]-$D$5)^2+(Table8[[#This Row],[AST]]-$E$5)^2+(Table8[[#This Row],[STL]]-$F$5)^2+(Table8[[#This Row],[BLK]]-$G$5)^2+(Table8[[#This Row],[REB]]-$H$5)^2</f>
        <v>6.8599999999999994</v>
      </c>
      <c r="L31" s="1">
        <f ca="1">(Table8[[#This Row],[PTS]]-$D$6)^2+(Table8[[#This Row],[AST]]-$E$6)^2+(Table8[[#This Row],[STL]]-$F$6)^2+(Table8[[#This Row],[BLK]]-$G$6)^2+(Table8[[#This Row],[REB]]-$H$6)^2</f>
        <v>85.660000000000011</v>
      </c>
      <c r="M31" s="1">
        <f ca="1">(Table8[[#This Row],[PTS]]-$D$7)^2+(Table8[[#This Row],[AST]]-$E$7)^2+(Table8[[#This Row],[STL]]-$F$7)^2+(Table8[[#This Row],[BLK]]-$G$7)^2+(Table8[[#This Row],[REB]]-$H$7)^2</f>
        <v>112.06</v>
      </c>
    </row>
    <row r="32" spans="1:13" x14ac:dyDescent="0.3">
      <c r="A32" s="41">
        <v>22</v>
      </c>
      <c r="B32" s="41"/>
      <c r="C32" s="11" t="s">
        <v>43</v>
      </c>
      <c r="D32" s="1">
        <f>VLOOKUP(Table8[[#This Row],[PLAYER]],FiveStats[],2,FALSE)</f>
        <v>22.4</v>
      </c>
      <c r="E32" s="1">
        <f>VLOOKUP(Table8[[#This Row],[PLAYER]],FiveStats[],3,FALSE)</f>
        <v>7</v>
      </c>
      <c r="F32" s="1">
        <f>VLOOKUP(Table8[[#This Row],[PLAYER]],FiveStats[],4,FALSE)</f>
        <v>1.5</v>
      </c>
      <c r="G32" s="1">
        <f>VLOOKUP(Table8[[#This Row],[PLAYER]],FiveStats[],5,FALSE)</f>
        <v>0.3</v>
      </c>
      <c r="H32" s="1">
        <f>VLOOKUP(Table8[[#This Row],[PLAYER]],FiveStats[],6,FALSE)</f>
        <v>4.8</v>
      </c>
      <c r="I32" s="1">
        <f ca="1">(Table8[[#This Row],[PTS]]-$D$3)^2+(Table8[[#This Row],[AST]]-$E$3)^2+(Table8[[#This Row],[STL]]-$F$3)^2+(Table8[[#This Row],[BLK]]-$G$3)^2+(Table8[[#This Row],[REB]]-$H$3)^2</f>
        <v>306.73999999999995</v>
      </c>
      <c r="J32" s="1">
        <f ca="1">(Table8[[#This Row],[PTS]]-$D$4)^2+(Table8[[#This Row],[AST]]-$E$4)^2+(Table8[[#This Row],[STL]]-$F$4)^2+(Table8[[#This Row],[BLK]]-$G$4)^2+(Table8[[#This Row],[REB]]-$H$4)^2</f>
        <v>98.339999999999975</v>
      </c>
      <c r="K32" s="1">
        <f ca="1">(Table8[[#This Row],[PTS]]-$D$5)^2+(Table8[[#This Row],[AST]]-$E$5)^2+(Table8[[#This Row],[STL]]-$F$5)^2+(Table8[[#This Row],[BLK]]-$G$5)^2+(Table8[[#This Row],[REB]]-$H$5)^2</f>
        <v>37.940000000000005</v>
      </c>
      <c r="L32" s="1">
        <f ca="1">(Table8[[#This Row],[PTS]]-$D$6)^2+(Table8[[#This Row],[AST]]-$E$6)^2+(Table8[[#This Row],[STL]]-$F$6)^2+(Table8[[#This Row],[BLK]]-$G$6)^2+(Table8[[#This Row],[REB]]-$H$6)^2</f>
        <v>68.940000000000026</v>
      </c>
      <c r="M32" s="1">
        <f ca="1">(Table8[[#This Row],[PTS]]-$D$7)^2+(Table8[[#This Row],[AST]]-$E$7)^2+(Table8[[#This Row],[STL]]-$F$7)^2+(Table8[[#This Row],[BLK]]-$G$7)^2+(Table8[[#This Row],[REB]]-$H$7)^2</f>
        <v>79.339999999999989</v>
      </c>
    </row>
    <row r="33" spans="1:13" x14ac:dyDescent="0.3">
      <c r="A33" s="40">
        <v>23</v>
      </c>
      <c r="B33" s="40"/>
      <c r="C33" s="10" t="s">
        <v>47</v>
      </c>
      <c r="D33" s="1">
        <f>VLOOKUP(Table8[[#This Row],[PLAYER]],FiveStats[],2,FALSE)</f>
        <v>21.6</v>
      </c>
      <c r="E33" s="1">
        <f>VLOOKUP(Table8[[#This Row],[PLAYER]],FiveStats[],3,FALSE)</f>
        <v>4.9000000000000004</v>
      </c>
      <c r="F33" s="1">
        <f>VLOOKUP(Table8[[#This Row],[PLAYER]],FiveStats[],4,FALSE)</f>
        <v>0.9</v>
      </c>
      <c r="G33" s="1">
        <f>VLOOKUP(Table8[[#This Row],[PLAYER]],FiveStats[],5,FALSE)</f>
        <v>0.4</v>
      </c>
      <c r="H33" s="1">
        <f>VLOOKUP(Table8[[#This Row],[PLAYER]],FiveStats[],6,FALSE)</f>
        <v>8.1</v>
      </c>
      <c r="I33" s="1">
        <f ca="1">(Table8[[#This Row],[PTS]]-$D$3)^2+(Table8[[#This Row],[AST]]-$E$3)^2+(Table8[[#This Row],[STL]]-$F$3)^2+(Table8[[#This Row],[BLK]]-$G$3)^2+(Table8[[#This Row],[REB]]-$H$3)^2</f>
        <v>306.35000000000008</v>
      </c>
      <c r="J33" s="1">
        <f ca="1">(Table8[[#This Row],[PTS]]-$D$4)^2+(Table8[[#This Row],[AST]]-$E$4)^2+(Table8[[#This Row],[STL]]-$F$4)^2+(Table8[[#This Row],[BLK]]-$G$4)^2+(Table8[[#This Row],[REB]]-$H$4)^2</f>
        <v>67.350000000000023</v>
      </c>
      <c r="K33" s="1">
        <f ca="1">(Table8[[#This Row],[PTS]]-$D$5)^2+(Table8[[#This Row],[AST]]-$E$5)^2+(Table8[[#This Row],[STL]]-$F$5)^2+(Table8[[#This Row],[BLK]]-$G$5)^2+(Table8[[#This Row],[REB]]-$H$5)^2</f>
        <v>11.349999999999998</v>
      </c>
      <c r="L33" s="1">
        <f ca="1">(Table8[[#This Row],[PTS]]-$D$6)^2+(Table8[[#This Row],[AST]]-$E$6)^2+(Table8[[#This Row],[STL]]-$F$6)^2+(Table8[[#This Row],[BLK]]-$G$6)^2+(Table8[[#This Row],[REB]]-$H$6)^2</f>
        <v>118.34999999999997</v>
      </c>
      <c r="M33" s="1">
        <f ca="1">(Table8[[#This Row],[PTS]]-$D$7)^2+(Table8[[#This Row],[AST]]-$E$7)^2+(Table8[[#This Row],[STL]]-$F$7)^2+(Table8[[#This Row],[BLK]]-$G$7)^2+(Table8[[#This Row],[REB]]-$H$7)^2</f>
        <v>56.750000000000021</v>
      </c>
    </row>
    <row r="34" spans="1:13" x14ac:dyDescent="0.3">
      <c r="A34" s="41">
        <v>24</v>
      </c>
      <c r="B34" s="41"/>
      <c r="C34" s="11" t="s">
        <v>78</v>
      </c>
      <c r="D34" s="1">
        <f>VLOOKUP(Table8[[#This Row],[PLAYER]],FiveStats[],2,FALSE)</f>
        <v>14.6</v>
      </c>
      <c r="E34" s="1">
        <f>VLOOKUP(Table8[[#This Row],[PLAYER]],FiveStats[],3,FALSE)</f>
        <v>2.8</v>
      </c>
      <c r="F34" s="1">
        <f>VLOOKUP(Table8[[#This Row],[PLAYER]],FiveStats[],4,FALSE)</f>
        <v>1</v>
      </c>
      <c r="G34" s="1">
        <f>VLOOKUP(Table8[[#This Row],[PLAYER]],FiveStats[],5,FALSE)</f>
        <v>1</v>
      </c>
      <c r="H34" s="1">
        <f>VLOOKUP(Table8[[#This Row],[PLAYER]],FiveStats[],6,FALSE)</f>
        <v>10.4</v>
      </c>
      <c r="I34" s="1">
        <f ca="1">(Table8[[#This Row],[PTS]]-$D$3)^2+(Table8[[#This Row],[AST]]-$E$3)^2+(Table8[[#This Row],[STL]]-$F$3)^2+(Table8[[#This Row],[BLK]]-$G$3)^2+(Table8[[#This Row],[REB]]-$H$3)^2</f>
        <v>164.56</v>
      </c>
      <c r="J34" s="1">
        <f ca="1">(Table8[[#This Row],[PTS]]-$D$4)^2+(Table8[[#This Row],[AST]]-$E$4)^2+(Table8[[#This Row],[STL]]-$F$4)^2+(Table8[[#This Row],[BLK]]-$G$4)^2+(Table8[[#This Row],[REB]]-$H$4)^2</f>
        <v>19.16</v>
      </c>
      <c r="K34" s="1">
        <f ca="1">(Table8[[#This Row],[PTS]]-$D$5)^2+(Table8[[#This Row],[AST]]-$E$5)^2+(Table8[[#This Row],[STL]]-$F$5)^2+(Table8[[#This Row],[BLK]]-$G$5)^2+(Table8[[#This Row],[REB]]-$H$5)^2</f>
        <v>78.960000000000008</v>
      </c>
      <c r="L34" s="1">
        <f ca="1">(Table8[[#This Row],[PTS]]-$D$6)^2+(Table8[[#This Row],[AST]]-$E$6)^2+(Table8[[#This Row],[STL]]-$F$6)^2+(Table8[[#This Row],[BLK]]-$G$6)^2+(Table8[[#This Row],[REB]]-$H$6)^2</f>
        <v>336.76000000000005</v>
      </c>
      <c r="M34" s="1">
        <f ca="1">(Table8[[#This Row],[PTS]]-$D$7)^2+(Table8[[#This Row],[AST]]-$E$7)^2+(Table8[[#This Row],[STL]]-$F$7)^2+(Table8[[#This Row],[BLK]]-$G$7)^2+(Table8[[#This Row],[REB]]-$H$7)^2</f>
        <v>58.960000000000008</v>
      </c>
    </row>
    <row r="35" spans="1:13" x14ac:dyDescent="0.3">
      <c r="A35" s="40">
        <v>25</v>
      </c>
      <c r="B35" s="40"/>
      <c r="C35" s="10" t="s">
        <v>84</v>
      </c>
      <c r="D35" s="1">
        <f>VLOOKUP(Table8[[#This Row],[PLAYER]],FiveStats[],2,FALSE)</f>
        <v>14</v>
      </c>
      <c r="E35" s="1">
        <f>VLOOKUP(Table8[[#This Row],[PLAYER]],FiveStats[],3,FALSE)</f>
        <v>1.2</v>
      </c>
      <c r="F35" s="1">
        <f>VLOOKUP(Table8[[#This Row],[PLAYER]],FiveStats[],4,FALSE)</f>
        <v>0.6</v>
      </c>
      <c r="G35" s="1">
        <f>VLOOKUP(Table8[[#This Row],[PLAYER]],FiveStats[],5,FALSE)</f>
        <v>2.6</v>
      </c>
      <c r="H35" s="1">
        <f>VLOOKUP(Table8[[#This Row],[PLAYER]],FiveStats[],6,FALSE)</f>
        <v>12.8</v>
      </c>
      <c r="I35" s="1">
        <f ca="1">(Table8[[#This Row],[PTS]]-$D$3)^2+(Table8[[#This Row],[AST]]-$E$3)^2+(Table8[[#This Row],[STL]]-$F$3)^2+(Table8[[#This Row],[BLK]]-$G$3)^2+(Table8[[#This Row],[REB]]-$H$3)^2</f>
        <v>213.40000000000003</v>
      </c>
      <c r="J35" s="1">
        <f ca="1">(Table8[[#This Row],[PTS]]-$D$4)^2+(Table8[[#This Row],[AST]]-$E$4)^2+(Table8[[#This Row],[STL]]-$F$4)^2+(Table8[[#This Row],[BLK]]-$G$4)^2+(Table8[[#This Row],[REB]]-$H$4)^2</f>
        <v>46.000000000000007</v>
      </c>
      <c r="K35" s="1">
        <f ca="1">(Table8[[#This Row],[PTS]]-$D$5)^2+(Table8[[#This Row],[AST]]-$E$5)^2+(Table8[[#This Row],[STL]]-$F$5)^2+(Table8[[#This Row],[BLK]]-$G$5)^2+(Table8[[#This Row],[REB]]-$H$5)^2</f>
        <v>111.80000000000001</v>
      </c>
      <c r="L35" s="1">
        <f ca="1">(Table8[[#This Row],[PTS]]-$D$6)^2+(Table8[[#This Row],[AST]]-$E$6)^2+(Table8[[#This Row],[STL]]-$F$6)^2+(Table8[[#This Row],[BLK]]-$G$6)^2+(Table8[[#This Row],[REB]]-$H$6)^2</f>
        <v>426</v>
      </c>
      <c r="M35" s="1">
        <f ca="1">(Table8[[#This Row],[PTS]]-$D$7)^2+(Table8[[#This Row],[AST]]-$E$7)^2+(Table8[[#This Row],[STL]]-$F$7)^2+(Table8[[#This Row],[BLK]]-$G$7)^2+(Table8[[#This Row],[REB]]-$H$7)^2</f>
        <v>92.600000000000023</v>
      </c>
    </row>
    <row r="36" spans="1:13" x14ac:dyDescent="0.3">
      <c r="A36" s="41">
        <v>26</v>
      </c>
      <c r="B36" s="41"/>
      <c r="C36" s="11" t="s">
        <v>59</v>
      </c>
      <c r="D36" s="1">
        <f>VLOOKUP(Table8[[#This Row],[PLAYER]],FiveStats[],2,FALSE)</f>
        <v>18.100000000000001</v>
      </c>
      <c r="E36" s="1">
        <f>VLOOKUP(Table8[[#This Row],[PLAYER]],FiveStats[],3,FALSE)</f>
        <v>3.7</v>
      </c>
      <c r="F36" s="1">
        <f>VLOOKUP(Table8[[#This Row],[PLAYER]],FiveStats[],4,FALSE)</f>
        <v>1.3</v>
      </c>
      <c r="G36" s="1">
        <f>VLOOKUP(Table8[[#This Row],[PLAYER]],FiveStats[],5,FALSE)</f>
        <v>0.9</v>
      </c>
      <c r="H36" s="1">
        <f>VLOOKUP(Table8[[#This Row],[PLAYER]],FiveStats[],6,FALSE)</f>
        <v>7.7</v>
      </c>
      <c r="I36" s="1">
        <f ca="1">(Table8[[#This Row],[PTS]]-$D$3)^2+(Table8[[#This Row],[AST]]-$E$3)^2+(Table8[[#This Row],[STL]]-$F$3)^2+(Table8[[#This Row],[BLK]]-$G$3)^2+(Table8[[#This Row],[REB]]-$H$3)^2</f>
        <v>204.69000000000003</v>
      </c>
      <c r="J36" s="1">
        <f ca="1">(Table8[[#This Row],[PTS]]-$D$4)^2+(Table8[[#This Row],[AST]]-$E$4)^2+(Table8[[#This Row],[STL]]-$F$4)^2+(Table8[[#This Row],[BLK]]-$G$4)^2+(Table8[[#This Row],[REB]]-$H$4)^2</f>
        <v>33.490000000000009</v>
      </c>
      <c r="K36" s="1">
        <f ca="1">(Table8[[#This Row],[PTS]]-$D$5)^2+(Table8[[#This Row],[AST]]-$E$5)^2+(Table8[[#This Row],[STL]]-$F$5)^2+(Table8[[#This Row],[BLK]]-$G$5)^2+(Table8[[#This Row],[REB]]-$H$5)^2</f>
        <v>29.489999999999988</v>
      </c>
      <c r="L36" s="1">
        <f ca="1">(Table8[[#This Row],[PTS]]-$D$6)^2+(Table8[[#This Row],[AST]]-$E$6)^2+(Table8[[#This Row],[STL]]-$F$6)^2+(Table8[[#This Row],[BLK]]-$G$6)^2+(Table8[[#This Row],[REB]]-$H$6)^2</f>
        <v>195.08999999999997</v>
      </c>
      <c r="M36" s="1">
        <f ca="1">(Table8[[#This Row],[PTS]]-$D$7)^2+(Table8[[#This Row],[AST]]-$E$7)^2+(Table8[[#This Row],[STL]]-$F$7)^2+(Table8[[#This Row],[BLK]]-$G$7)^2+(Table8[[#This Row],[REB]]-$H$7)^2</f>
        <v>53.489999999999995</v>
      </c>
    </row>
    <row r="37" spans="1:13" x14ac:dyDescent="0.3">
      <c r="A37" s="40">
        <v>27</v>
      </c>
      <c r="B37" s="40"/>
      <c r="C37" s="10" t="s">
        <v>48</v>
      </c>
      <c r="D37" s="1">
        <f>VLOOKUP(Table8[[#This Row],[PLAYER]],FiveStats[],2,FALSE)</f>
        <v>21.1</v>
      </c>
      <c r="E37" s="1">
        <f>VLOOKUP(Table8[[#This Row],[PLAYER]],FiveStats[],3,FALSE)</f>
        <v>6.3</v>
      </c>
      <c r="F37" s="1">
        <f>VLOOKUP(Table8[[#This Row],[PLAYER]],FiveStats[],4,FALSE)</f>
        <v>1.4</v>
      </c>
      <c r="G37" s="1">
        <f>VLOOKUP(Table8[[#This Row],[PLAYER]],FiveStats[],5,FALSE)</f>
        <v>0.5</v>
      </c>
      <c r="H37" s="1">
        <f>VLOOKUP(Table8[[#This Row],[PLAYER]],FiveStats[],6,FALSE)</f>
        <v>4.8</v>
      </c>
      <c r="I37" s="1">
        <f ca="1">(Table8[[#This Row],[PTS]]-$D$3)^2+(Table8[[#This Row],[AST]]-$E$3)^2+(Table8[[#This Row],[STL]]-$F$3)^2+(Table8[[#This Row],[BLK]]-$G$3)^2+(Table8[[#This Row],[REB]]-$H$3)^2</f>
        <v>263.35000000000008</v>
      </c>
      <c r="J37" s="1">
        <f ca="1">(Table8[[#This Row],[PTS]]-$D$4)^2+(Table8[[#This Row],[AST]]-$E$4)^2+(Table8[[#This Row],[STL]]-$F$4)^2+(Table8[[#This Row],[BLK]]-$G$4)^2+(Table8[[#This Row],[REB]]-$H$4)^2</f>
        <v>78.550000000000026</v>
      </c>
      <c r="K37" s="1">
        <f ca="1">(Table8[[#This Row],[PTS]]-$D$5)^2+(Table8[[#This Row],[AST]]-$E$5)^2+(Table8[[#This Row],[STL]]-$F$5)^2+(Table8[[#This Row],[BLK]]-$G$5)^2+(Table8[[#This Row],[REB]]-$H$5)^2</f>
        <v>34.549999999999997</v>
      </c>
      <c r="L37" s="1">
        <f ca="1">(Table8[[#This Row],[PTS]]-$D$6)^2+(Table8[[#This Row],[AST]]-$E$6)^2+(Table8[[#This Row],[STL]]-$F$6)^2+(Table8[[#This Row],[BLK]]-$G$6)^2+(Table8[[#This Row],[REB]]-$H$6)^2</f>
        <v>92.149999999999977</v>
      </c>
      <c r="M37" s="1">
        <f ca="1">(Table8[[#This Row],[PTS]]-$D$7)^2+(Table8[[#This Row],[AST]]-$E$7)^2+(Table8[[#This Row],[STL]]-$F$7)^2+(Table8[[#This Row],[BLK]]-$G$7)^2+(Table8[[#This Row],[REB]]-$H$7)^2</f>
        <v>71.15000000000002</v>
      </c>
    </row>
    <row r="38" spans="1:13" x14ac:dyDescent="0.3">
      <c r="A38" s="41">
        <v>28</v>
      </c>
      <c r="B38" s="41"/>
      <c r="C38" s="11" t="s">
        <v>121</v>
      </c>
      <c r="D38" s="1">
        <f>VLOOKUP(Table8[[#This Row],[PLAYER]],FiveStats[],2,FALSE)</f>
        <v>11.1</v>
      </c>
      <c r="E38" s="1">
        <f>VLOOKUP(Table8[[#This Row],[PLAYER]],FiveStats[],3,FALSE)</f>
        <v>9.1</v>
      </c>
      <c r="F38" s="1">
        <f>VLOOKUP(Table8[[#This Row],[PLAYER]],FiveStats[],4,FALSE)</f>
        <v>1.7</v>
      </c>
      <c r="G38" s="1">
        <f>VLOOKUP(Table8[[#This Row],[PLAYER]],FiveStats[],5,FALSE)</f>
        <v>0.1</v>
      </c>
      <c r="H38" s="1">
        <f>VLOOKUP(Table8[[#This Row],[PLAYER]],FiveStats[],6,FALSE)</f>
        <v>4.0999999999999996</v>
      </c>
      <c r="I38" s="1">
        <f ca="1">(Table8[[#This Row],[PTS]]-$D$3)^2+(Table8[[#This Row],[AST]]-$E$3)^2+(Table8[[#This Row],[STL]]-$F$3)^2+(Table8[[#This Row],[BLK]]-$G$3)^2+(Table8[[#This Row],[REB]]-$H$3)^2</f>
        <v>44.129999999999995</v>
      </c>
      <c r="J38" s="1">
        <f ca="1">(Table8[[#This Row],[PTS]]-$D$4)^2+(Table8[[#This Row],[AST]]-$E$4)^2+(Table8[[#This Row],[STL]]-$F$4)^2+(Table8[[#This Row],[BLK]]-$G$4)^2+(Table8[[#This Row],[REB]]-$H$4)^2</f>
        <v>48.53</v>
      </c>
      <c r="K38" s="1">
        <f ca="1">(Table8[[#This Row],[PTS]]-$D$5)^2+(Table8[[#This Row],[AST]]-$E$5)^2+(Table8[[#This Row],[STL]]-$F$5)^2+(Table8[[#This Row],[BLK]]-$G$5)^2+(Table8[[#This Row],[REB]]-$H$5)^2</f>
        <v>210.13</v>
      </c>
      <c r="L38" s="1">
        <f ca="1">(Table8[[#This Row],[PTS]]-$D$6)^2+(Table8[[#This Row],[AST]]-$E$6)^2+(Table8[[#This Row],[STL]]-$F$6)^2+(Table8[[#This Row],[BLK]]-$G$6)^2+(Table8[[#This Row],[REB]]-$H$6)^2</f>
        <v>365.7299999999999</v>
      </c>
      <c r="M38" s="1">
        <f ca="1">(Table8[[#This Row],[PTS]]-$D$7)^2+(Table8[[#This Row],[AST]]-$E$7)^2+(Table8[[#This Row],[STL]]-$F$7)^2+(Table8[[#This Row],[BLK]]-$G$7)^2+(Table8[[#This Row],[REB]]-$H$7)^2</f>
        <v>86.93</v>
      </c>
    </row>
    <row r="39" spans="1:13" x14ac:dyDescent="0.3">
      <c r="A39" s="40">
        <v>29</v>
      </c>
      <c r="B39" s="40"/>
      <c r="C39" s="10" t="s">
        <v>26</v>
      </c>
      <c r="D39" s="1">
        <f>VLOOKUP(Table8[[#This Row],[PLAYER]],FiveStats[],2,FALSE)</f>
        <v>27</v>
      </c>
      <c r="E39" s="1">
        <f>VLOOKUP(Table8[[#This Row],[PLAYER]],FiveStats[],3,FALSE)</f>
        <v>5.9</v>
      </c>
      <c r="F39" s="1">
        <f>VLOOKUP(Table8[[#This Row],[PLAYER]],FiveStats[],4,FALSE)</f>
        <v>0.9</v>
      </c>
      <c r="G39" s="1">
        <f>VLOOKUP(Table8[[#This Row],[PLAYER]],FiveStats[],5,FALSE)</f>
        <v>0.3</v>
      </c>
      <c r="H39" s="1">
        <f>VLOOKUP(Table8[[#This Row],[PLAYER]],FiveStats[],6,FALSE)</f>
        <v>4.9000000000000004</v>
      </c>
      <c r="I39" s="1">
        <f ca="1">(Table8[[#This Row],[PTS]]-$D$3)^2+(Table8[[#This Row],[AST]]-$E$3)^2+(Table8[[#This Row],[STL]]-$F$3)^2+(Table8[[#This Row],[BLK]]-$G$3)^2+(Table8[[#This Row],[REB]]-$H$3)^2</f>
        <v>489.32</v>
      </c>
      <c r="J39" s="1">
        <f ca="1">(Table8[[#This Row],[PTS]]-$D$4)^2+(Table8[[#This Row],[AST]]-$E$4)^2+(Table8[[#This Row],[STL]]-$F$4)^2+(Table8[[#This Row],[BLK]]-$G$4)^2+(Table8[[#This Row],[REB]]-$H$4)^2</f>
        <v>197.92000000000002</v>
      </c>
      <c r="K39" s="1">
        <f ca="1">(Table8[[#This Row],[PTS]]-$D$5)^2+(Table8[[#This Row],[AST]]-$E$5)^2+(Table8[[#This Row],[STL]]-$F$5)^2+(Table8[[#This Row],[BLK]]-$G$5)^2+(Table8[[#This Row],[REB]]-$H$5)^2</f>
        <v>41.720000000000006</v>
      </c>
      <c r="L39" s="1">
        <f ca="1">(Table8[[#This Row],[PTS]]-$D$6)^2+(Table8[[#This Row],[AST]]-$E$6)^2+(Table8[[#This Row],[STL]]-$F$6)^2+(Table8[[#This Row],[BLK]]-$G$6)^2+(Table8[[#This Row],[REB]]-$H$6)^2</f>
        <v>22.72</v>
      </c>
      <c r="M39" s="1">
        <f ca="1">(Table8[[#This Row],[PTS]]-$D$7)^2+(Table8[[#This Row],[AST]]-$E$7)^2+(Table8[[#This Row],[STL]]-$F$7)^2+(Table8[[#This Row],[BLK]]-$G$7)^2+(Table8[[#This Row],[REB]]-$H$7)^2</f>
        <v>155.32</v>
      </c>
    </row>
    <row r="40" spans="1:13" x14ac:dyDescent="0.3">
      <c r="A40" s="41">
        <v>30</v>
      </c>
      <c r="B40" s="41"/>
      <c r="C40" s="11" t="s">
        <v>25</v>
      </c>
      <c r="D40" s="1">
        <f>VLOOKUP(Table8[[#This Row],[PLAYER]],FiveStats[],2,FALSE)</f>
        <v>27.3</v>
      </c>
      <c r="E40" s="1">
        <f>VLOOKUP(Table8[[#This Row],[PLAYER]],FiveStats[],3,FALSE)</f>
        <v>3.9</v>
      </c>
      <c r="F40" s="1">
        <f>VLOOKUP(Table8[[#This Row],[PLAYER]],FiveStats[],4,FALSE)</f>
        <v>1.1000000000000001</v>
      </c>
      <c r="G40" s="1">
        <f>VLOOKUP(Table8[[#This Row],[PLAYER]],FiveStats[],5,FALSE)</f>
        <v>0.2</v>
      </c>
      <c r="H40" s="1">
        <f>VLOOKUP(Table8[[#This Row],[PLAYER]],FiveStats[],6,FALSE)</f>
        <v>5.2</v>
      </c>
      <c r="I40" s="1">
        <f ca="1">(Table8[[#This Row],[PTS]]-$D$3)^2+(Table8[[#This Row],[AST]]-$E$3)^2+(Table8[[#This Row],[STL]]-$F$3)^2+(Table8[[#This Row],[BLK]]-$G$3)^2+(Table8[[#This Row],[REB]]-$H$3)^2</f>
        <v>512.39</v>
      </c>
      <c r="J40" s="1">
        <f ca="1">(Table8[[#This Row],[PTS]]-$D$4)^2+(Table8[[#This Row],[AST]]-$E$4)^2+(Table8[[#This Row],[STL]]-$F$4)^2+(Table8[[#This Row],[BLK]]-$G$4)^2+(Table8[[#This Row],[REB]]-$H$4)^2</f>
        <v>210.99</v>
      </c>
      <c r="K40" s="1">
        <f ca="1">(Table8[[#This Row],[PTS]]-$D$5)^2+(Table8[[#This Row],[AST]]-$E$5)^2+(Table8[[#This Row],[STL]]-$F$5)^2+(Table8[[#This Row],[BLK]]-$G$5)^2+(Table8[[#This Row],[REB]]-$H$5)^2</f>
        <v>31.190000000000005</v>
      </c>
      <c r="L40" s="1">
        <f ca="1">(Table8[[#This Row],[PTS]]-$D$6)^2+(Table8[[#This Row],[AST]]-$E$6)^2+(Table8[[#This Row],[STL]]-$F$6)^2+(Table8[[#This Row],[BLK]]-$G$6)^2+(Table8[[#This Row],[REB]]-$H$6)^2</f>
        <v>35.589999999999996</v>
      </c>
      <c r="M40" s="1">
        <f ca="1">(Table8[[#This Row],[PTS]]-$D$7)^2+(Table8[[#This Row],[AST]]-$E$7)^2+(Table8[[#This Row],[STL]]-$F$7)^2+(Table8[[#This Row],[BLK]]-$G$7)^2+(Table8[[#This Row],[REB]]-$H$7)^2</f>
        <v>178.79000000000002</v>
      </c>
    </row>
    <row r="41" spans="1:13" x14ac:dyDescent="0.3">
      <c r="A41" s="40">
        <v>31</v>
      </c>
      <c r="B41" s="40"/>
      <c r="C41" s="10" t="s">
        <v>74</v>
      </c>
      <c r="D41" s="1">
        <f>VLOOKUP(Table8[[#This Row],[PLAYER]],FiveStats[],2,FALSE)</f>
        <v>15.1</v>
      </c>
      <c r="E41" s="1">
        <f>VLOOKUP(Table8[[#This Row],[PLAYER]],FiveStats[],3,FALSE)</f>
        <v>5.9</v>
      </c>
      <c r="F41" s="1">
        <f>VLOOKUP(Table8[[#This Row],[PLAYER]],FiveStats[],4,FALSE)</f>
        <v>1.1000000000000001</v>
      </c>
      <c r="G41" s="1">
        <f>VLOOKUP(Table8[[#This Row],[PLAYER]],FiveStats[],5,FALSE)</f>
        <v>0.4</v>
      </c>
      <c r="H41" s="1">
        <f>VLOOKUP(Table8[[#This Row],[PLAYER]],FiveStats[],6,FALSE)</f>
        <v>6.2</v>
      </c>
      <c r="I41" s="1">
        <f ca="1">(Table8[[#This Row],[PTS]]-$D$3)^2+(Table8[[#This Row],[AST]]-$E$3)^2+(Table8[[#This Row],[STL]]-$F$3)^2+(Table8[[#This Row],[BLK]]-$G$3)^2+(Table8[[#This Row],[REB]]-$H$3)^2</f>
        <v>113.82999999999998</v>
      </c>
      <c r="J41" s="1">
        <f ca="1">(Table8[[#This Row],[PTS]]-$D$4)^2+(Table8[[#This Row],[AST]]-$E$4)^2+(Table8[[#This Row],[STL]]-$F$4)^2+(Table8[[#This Row],[BLK]]-$G$4)^2+(Table8[[#This Row],[REB]]-$H$4)^2</f>
        <v>18.029999999999998</v>
      </c>
      <c r="K41" s="1">
        <f ca="1">(Table8[[#This Row],[PTS]]-$D$5)^2+(Table8[[#This Row],[AST]]-$E$5)^2+(Table8[[#This Row],[STL]]-$F$5)^2+(Table8[[#This Row],[BLK]]-$G$5)^2+(Table8[[#This Row],[REB]]-$H$5)^2</f>
        <v>82.22999999999999</v>
      </c>
      <c r="L41" s="1">
        <f ca="1">(Table8[[#This Row],[PTS]]-$D$6)^2+(Table8[[#This Row],[AST]]-$E$6)^2+(Table8[[#This Row],[STL]]-$F$6)^2+(Table8[[#This Row],[BLK]]-$G$6)^2+(Table8[[#This Row],[REB]]-$H$6)^2</f>
        <v>245.43</v>
      </c>
      <c r="M41" s="1">
        <f ca="1">(Table8[[#This Row],[PTS]]-$D$7)^2+(Table8[[#This Row],[AST]]-$E$7)^2+(Table8[[#This Row],[STL]]-$F$7)^2+(Table8[[#This Row],[BLK]]-$G$7)^2+(Table8[[#This Row],[REB]]-$H$7)^2</f>
        <v>45.03</v>
      </c>
    </row>
    <row r="42" spans="1:13" x14ac:dyDescent="0.3">
      <c r="A42" s="41">
        <v>32</v>
      </c>
      <c r="B42" s="41"/>
      <c r="C42" s="11" t="s">
        <v>72</v>
      </c>
      <c r="D42" s="1">
        <f>VLOOKUP(Table8[[#This Row],[PLAYER]],FiveStats[],2,FALSE)</f>
        <v>15.4</v>
      </c>
      <c r="E42" s="1">
        <f>VLOOKUP(Table8[[#This Row],[PLAYER]],FiveStats[],3,FALSE)</f>
        <v>7.3</v>
      </c>
      <c r="F42" s="1">
        <f>VLOOKUP(Table8[[#This Row],[PLAYER]],FiveStats[],4,FALSE)</f>
        <v>1.5</v>
      </c>
      <c r="G42" s="1">
        <f>VLOOKUP(Table8[[#This Row],[PLAYER]],FiveStats[],5,FALSE)</f>
        <v>0.7</v>
      </c>
      <c r="H42" s="1">
        <f>VLOOKUP(Table8[[#This Row],[PLAYER]],FiveStats[],6,FALSE)</f>
        <v>3.9</v>
      </c>
      <c r="I42" s="1">
        <f ca="1">(Table8[[#This Row],[PTS]]-$D$3)^2+(Table8[[#This Row],[AST]]-$E$3)^2+(Table8[[#This Row],[STL]]-$F$3)^2+(Table8[[#This Row],[BLK]]-$G$3)^2+(Table8[[#This Row],[REB]]-$H$3)^2</f>
        <v>109.40000000000002</v>
      </c>
      <c r="J42" s="1">
        <f ca="1">(Table8[[#This Row],[PTS]]-$D$4)^2+(Table8[[#This Row],[AST]]-$E$4)^2+(Table8[[#This Row],[STL]]-$F$4)^2+(Table8[[#This Row],[BLK]]-$G$4)^2+(Table8[[#This Row],[REB]]-$H$4)^2</f>
        <v>39.599999999999994</v>
      </c>
      <c r="K42" s="1">
        <f ca="1">(Table8[[#This Row],[PTS]]-$D$5)^2+(Table8[[#This Row],[AST]]-$E$5)^2+(Table8[[#This Row],[STL]]-$F$5)^2+(Table8[[#This Row],[BLK]]-$G$5)^2+(Table8[[#This Row],[REB]]-$H$5)^2</f>
        <v>105.39999999999999</v>
      </c>
      <c r="L42" s="1">
        <f ca="1">(Table8[[#This Row],[PTS]]-$D$6)^2+(Table8[[#This Row],[AST]]-$E$6)^2+(Table8[[#This Row],[STL]]-$F$6)^2+(Table8[[#This Row],[BLK]]-$G$6)^2+(Table8[[#This Row],[REB]]-$H$6)^2</f>
        <v>220.00000000000003</v>
      </c>
      <c r="M42" s="1">
        <f ca="1">(Table8[[#This Row],[PTS]]-$D$7)^2+(Table8[[#This Row],[AST]]-$E$7)^2+(Table8[[#This Row],[STL]]-$F$7)^2+(Table8[[#This Row],[BLK]]-$G$7)^2+(Table8[[#This Row],[REB]]-$H$7)^2</f>
        <v>62.599999999999994</v>
      </c>
    </row>
    <row r="43" spans="1:13" x14ac:dyDescent="0.3">
      <c r="A43" s="40">
        <v>33</v>
      </c>
      <c r="B43" s="40"/>
      <c r="C43" s="10" t="s">
        <v>103</v>
      </c>
      <c r="D43" s="1">
        <f>VLOOKUP(Table8[[#This Row],[PLAYER]],FiveStats[],2,FALSE)</f>
        <v>12.9</v>
      </c>
      <c r="E43" s="1">
        <f>VLOOKUP(Table8[[#This Row],[PLAYER]],FiveStats[],3,FALSE)</f>
        <v>1.5</v>
      </c>
      <c r="F43" s="1">
        <f>VLOOKUP(Table8[[#This Row],[PLAYER]],FiveStats[],4,FALSE)</f>
        <v>1.9</v>
      </c>
      <c r="G43" s="1">
        <f>VLOOKUP(Table8[[#This Row],[PLAYER]],FiveStats[],5,FALSE)</f>
        <v>1</v>
      </c>
      <c r="H43" s="1">
        <f>VLOOKUP(Table8[[#This Row],[PLAYER]],FiveStats[],6,FALSE)</f>
        <v>6.5</v>
      </c>
      <c r="I43" s="1">
        <f ca="1">(Table8[[#This Row],[PTS]]-$D$3)^2+(Table8[[#This Row],[AST]]-$E$3)^2+(Table8[[#This Row],[STL]]-$F$3)^2+(Table8[[#This Row],[BLK]]-$G$3)^2+(Table8[[#This Row],[REB]]-$H$3)^2</f>
        <v>105.72</v>
      </c>
      <c r="J43" s="1">
        <f ca="1">(Table8[[#This Row],[PTS]]-$D$4)^2+(Table8[[#This Row],[AST]]-$E$4)^2+(Table8[[#This Row],[STL]]-$F$4)^2+(Table8[[#This Row],[BLK]]-$G$4)^2+(Table8[[#This Row],[REB]]-$H$4)^2</f>
        <v>43.72</v>
      </c>
      <c r="K43" s="1">
        <f ca="1">(Table8[[#This Row],[PTS]]-$D$5)^2+(Table8[[#This Row],[AST]]-$E$5)^2+(Table8[[#This Row],[STL]]-$F$5)^2+(Table8[[#This Row],[BLK]]-$G$5)^2+(Table8[[#This Row],[REB]]-$H$5)^2</f>
        <v>109.11999999999999</v>
      </c>
      <c r="L43" s="1">
        <f ca="1">(Table8[[#This Row],[PTS]]-$D$6)^2+(Table8[[#This Row],[AST]]-$E$6)^2+(Table8[[#This Row],[STL]]-$F$6)^2+(Table8[[#This Row],[BLK]]-$G$6)^2+(Table8[[#This Row],[REB]]-$H$6)^2</f>
        <v>359.52000000000004</v>
      </c>
      <c r="M43" s="1">
        <f ca="1">(Table8[[#This Row],[PTS]]-$D$7)^2+(Table8[[#This Row],[AST]]-$E$7)^2+(Table8[[#This Row],[STL]]-$F$7)^2+(Table8[[#This Row],[BLK]]-$G$7)^2+(Table8[[#This Row],[REB]]-$H$7)^2</f>
        <v>112.92</v>
      </c>
    </row>
    <row r="44" spans="1:13" x14ac:dyDescent="0.3">
      <c r="A44" s="41">
        <v>34</v>
      </c>
      <c r="B44" s="41"/>
      <c r="C44" s="11" t="s">
        <v>52</v>
      </c>
      <c r="D44" s="1">
        <f>VLOOKUP(Table8[[#This Row],[PLAYER]],FiveStats[],2,FALSE)</f>
        <v>19.5</v>
      </c>
      <c r="E44" s="1">
        <f>VLOOKUP(Table8[[#This Row],[PLAYER]],FiveStats[],3,FALSE)</f>
        <v>4.5999999999999996</v>
      </c>
      <c r="F44" s="1">
        <f>VLOOKUP(Table8[[#This Row],[PLAYER]],FiveStats[],4,FALSE)</f>
        <v>0.9</v>
      </c>
      <c r="G44" s="1">
        <f>VLOOKUP(Table8[[#This Row],[PLAYER]],FiveStats[],5,FALSE)</f>
        <v>1.3</v>
      </c>
      <c r="H44" s="1">
        <f>VLOOKUP(Table8[[#This Row],[PLAYER]],FiveStats[],6,FALSE)</f>
        <v>6.3</v>
      </c>
      <c r="I44" s="1">
        <f ca="1">(Table8[[#This Row],[PTS]]-$D$3)^2+(Table8[[#This Row],[AST]]-$E$3)^2+(Table8[[#This Row],[STL]]-$F$3)^2+(Table8[[#This Row],[BLK]]-$G$3)^2+(Table8[[#This Row],[REB]]-$H$3)^2</f>
        <v>226.99999999999997</v>
      </c>
      <c r="J44" s="1">
        <f ca="1">(Table8[[#This Row],[PTS]]-$D$4)^2+(Table8[[#This Row],[AST]]-$E$4)^2+(Table8[[#This Row],[STL]]-$F$4)^2+(Table8[[#This Row],[BLK]]-$G$4)^2+(Table8[[#This Row],[REB]]-$H$4)^2</f>
        <v>51.000000000000014</v>
      </c>
      <c r="K44" s="1">
        <f ca="1">(Table8[[#This Row],[PTS]]-$D$5)^2+(Table8[[#This Row],[AST]]-$E$5)^2+(Table8[[#This Row],[STL]]-$F$5)^2+(Table8[[#This Row],[BLK]]-$G$5)^2+(Table8[[#This Row],[REB]]-$H$5)^2</f>
        <v>24.4</v>
      </c>
      <c r="L44" s="1">
        <f ca="1">(Table8[[#This Row],[PTS]]-$D$6)^2+(Table8[[#This Row],[AST]]-$E$6)^2+(Table8[[#This Row],[STL]]-$F$6)^2+(Table8[[#This Row],[BLK]]-$G$6)^2+(Table8[[#This Row],[REB]]-$H$6)^2</f>
        <v>142.80000000000001</v>
      </c>
      <c r="M44" s="1">
        <f ca="1">(Table8[[#This Row],[PTS]]-$D$7)^2+(Table8[[#This Row],[AST]]-$E$7)^2+(Table8[[#This Row],[STL]]-$F$7)^2+(Table8[[#This Row],[BLK]]-$G$7)^2+(Table8[[#This Row],[REB]]-$H$7)^2</f>
        <v>58.400000000000013</v>
      </c>
    </row>
    <row r="45" spans="1:13" x14ac:dyDescent="0.3">
      <c r="A45" s="40">
        <v>35</v>
      </c>
      <c r="B45" s="40"/>
      <c r="C45" s="10" t="s">
        <v>73</v>
      </c>
      <c r="D45" s="1">
        <f>VLOOKUP(Table8[[#This Row],[PLAYER]],FiveStats[],2,FALSE)</f>
        <v>15.3</v>
      </c>
      <c r="E45" s="1">
        <f>VLOOKUP(Table8[[#This Row],[PLAYER]],FiveStats[],3,FALSE)</f>
        <v>7.8</v>
      </c>
      <c r="F45" s="1">
        <f>VLOOKUP(Table8[[#This Row],[PLAYER]],FiveStats[],4,FALSE)</f>
        <v>1.2</v>
      </c>
      <c r="G45" s="1">
        <f>VLOOKUP(Table8[[#This Row],[PLAYER]],FiveStats[],5,FALSE)</f>
        <v>0.4</v>
      </c>
      <c r="H45" s="1">
        <f>VLOOKUP(Table8[[#This Row],[PLAYER]],FiveStats[],6,FALSE)</f>
        <v>4</v>
      </c>
      <c r="I45" s="1">
        <f ca="1">(Table8[[#This Row],[PTS]]-$D$3)^2+(Table8[[#This Row],[AST]]-$E$3)^2+(Table8[[#This Row],[STL]]-$F$3)^2+(Table8[[#This Row],[BLK]]-$G$3)^2+(Table8[[#This Row],[REB]]-$H$3)^2</f>
        <v>108.13000000000002</v>
      </c>
      <c r="J45" s="1">
        <f ca="1">(Table8[[#This Row],[PTS]]-$D$4)^2+(Table8[[#This Row],[AST]]-$E$4)^2+(Table8[[#This Row],[STL]]-$F$4)^2+(Table8[[#This Row],[BLK]]-$G$4)^2+(Table8[[#This Row],[REB]]-$H$4)^2</f>
        <v>39.33</v>
      </c>
      <c r="K45" s="1">
        <f ca="1">(Table8[[#This Row],[PTS]]-$D$5)^2+(Table8[[#This Row],[AST]]-$E$5)^2+(Table8[[#This Row],[STL]]-$F$5)^2+(Table8[[#This Row],[BLK]]-$G$5)^2+(Table8[[#This Row],[REB]]-$H$5)^2</f>
        <v>110.52999999999999</v>
      </c>
      <c r="L45" s="1">
        <f ca="1">(Table8[[#This Row],[PTS]]-$D$6)^2+(Table8[[#This Row],[AST]]-$E$6)^2+(Table8[[#This Row],[STL]]-$F$6)^2+(Table8[[#This Row],[BLK]]-$G$6)^2+(Table8[[#This Row],[REB]]-$H$6)^2</f>
        <v>221.72999999999996</v>
      </c>
      <c r="M45" s="1">
        <f ca="1">(Table8[[#This Row],[PTS]]-$D$7)^2+(Table8[[#This Row],[AST]]-$E$7)^2+(Table8[[#This Row],[STL]]-$F$7)^2+(Table8[[#This Row],[BLK]]-$G$7)^2+(Table8[[#This Row],[REB]]-$H$7)^2</f>
        <v>58.53</v>
      </c>
    </row>
    <row r="46" spans="1:13" x14ac:dyDescent="0.3">
      <c r="A46" s="41">
        <v>36</v>
      </c>
      <c r="B46" s="41"/>
      <c r="C46" s="11" t="s">
        <v>50</v>
      </c>
      <c r="D46" s="1">
        <f>VLOOKUP(Table8[[#This Row],[PLAYER]],FiveStats[],2,FALSE)</f>
        <v>20.5</v>
      </c>
      <c r="E46" s="1">
        <f>VLOOKUP(Table8[[#This Row],[PLAYER]],FiveStats[],3,FALSE)</f>
        <v>6.3</v>
      </c>
      <c r="F46" s="1">
        <f>VLOOKUP(Table8[[#This Row],[PLAYER]],FiveStats[],4,FALSE)</f>
        <v>1.3</v>
      </c>
      <c r="G46" s="1">
        <f>VLOOKUP(Table8[[#This Row],[PLAYER]],FiveStats[],5,FALSE)</f>
        <v>0.3</v>
      </c>
      <c r="H46" s="1">
        <f>VLOOKUP(Table8[[#This Row],[PLAYER]],FiveStats[],6,FALSE)</f>
        <v>3.5</v>
      </c>
      <c r="I46" s="1">
        <f ca="1">(Table8[[#This Row],[PTS]]-$D$3)^2+(Table8[[#This Row],[AST]]-$E$3)^2+(Table8[[#This Row],[STL]]-$F$3)^2+(Table8[[#This Row],[BLK]]-$G$3)^2+(Table8[[#This Row],[REB]]-$H$3)^2</f>
        <v>241.57000000000002</v>
      </c>
      <c r="J46" s="1">
        <f ca="1">(Table8[[#This Row],[PTS]]-$D$4)^2+(Table8[[#This Row],[AST]]-$E$4)^2+(Table8[[#This Row],[STL]]-$F$4)^2+(Table8[[#This Row],[BLK]]-$G$4)^2+(Table8[[#This Row],[REB]]-$H$4)^2</f>
        <v>85.97</v>
      </c>
      <c r="K46" s="1">
        <f ca="1">(Table8[[#This Row],[PTS]]-$D$5)^2+(Table8[[#This Row],[AST]]-$E$5)^2+(Table8[[#This Row],[STL]]-$F$5)^2+(Table8[[#This Row],[BLK]]-$G$5)^2+(Table8[[#This Row],[REB]]-$H$5)^2</f>
        <v>46.769999999999996</v>
      </c>
      <c r="L46" s="1">
        <f ca="1">(Table8[[#This Row],[PTS]]-$D$6)^2+(Table8[[#This Row],[AST]]-$E$6)^2+(Table8[[#This Row],[STL]]-$F$6)^2+(Table8[[#This Row],[BLK]]-$G$6)^2+(Table8[[#This Row],[REB]]-$H$6)^2</f>
        <v>97.17</v>
      </c>
      <c r="M46" s="1">
        <f ca="1">(Table8[[#This Row],[PTS]]-$D$7)^2+(Table8[[#This Row],[AST]]-$E$7)^2+(Table8[[#This Row],[STL]]-$F$7)^2+(Table8[[#This Row],[BLK]]-$G$7)^2+(Table8[[#This Row],[REB]]-$H$7)^2</f>
        <v>84.37</v>
      </c>
    </row>
    <row r="47" spans="1:13" x14ac:dyDescent="0.3">
      <c r="A47" s="40">
        <v>37</v>
      </c>
      <c r="B47" s="40"/>
      <c r="C47" s="10" t="s">
        <v>100</v>
      </c>
      <c r="D47" s="1">
        <f>VLOOKUP(Table8[[#This Row],[PLAYER]],FiveStats[],2,FALSE)</f>
        <v>13.2</v>
      </c>
      <c r="E47" s="1">
        <f>VLOOKUP(Table8[[#This Row],[PLAYER]],FiveStats[],3,FALSE)</f>
        <v>3.6</v>
      </c>
      <c r="F47" s="1">
        <f>VLOOKUP(Table8[[#This Row],[PLAYER]],FiveStats[],4,FALSE)</f>
        <v>0.7</v>
      </c>
      <c r="G47" s="1">
        <f>VLOOKUP(Table8[[#This Row],[PLAYER]],FiveStats[],5,FALSE)</f>
        <v>0.5</v>
      </c>
      <c r="H47" s="1">
        <f>VLOOKUP(Table8[[#This Row],[PLAYER]],FiveStats[],6,FALSE)</f>
        <v>8.6</v>
      </c>
      <c r="I47" s="1">
        <f ca="1">(Table8[[#This Row],[PTS]]-$D$3)^2+(Table8[[#This Row],[AST]]-$E$3)^2+(Table8[[#This Row],[STL]]-$F$3)^2+(Table8[[#This Row],[BLK]]-$G$3)^2+(Table8[[#This Row],[REB]]-$H$3)^2</f>
        <v>110.5</v>
      </c>
      <c r="J47" s="1">
        <f ca="1">(Table8[[#This Row],[PTS]]-$D$4)^2+(Table8[[#This Row],[AST]]-$E$4)^2+(Table8[[#This Row],[STL]]-$F$4)^2+(Table8[[#This Row],[BLK]]-$G$4)^2+(Table8[[#This Row],[REB]]-$H$4)^2</f>
        <v>16.100000000000001</v>
      </c>
      <c r="K47" s="1">
        <f ca="1">(Table8[[#This Row],[PTS]]-$D$5)^2+(Table8[[#This Row],[AST]]-$E$5)^2+(Table8[[#This Row],[STL]]-$F$5)^2+(Table8[[#This Row],[BLK]]-$G$5)^2+(Table8[[#This Row],[REB]]-$H$5)^2</f>
        <v>99.700000000000017</v>
      </c>
      <c r="L47" s="1">
        <f ca="1">(Table8[[#This Row],[PTS]]-$D$6)^2+(Table8[[#This Row],[AST]]-$E$6)^2+(Table8[[#This Row],[STL]]-$F$6)^2+(Table8[[#This Row],[BLK]]-$G$6)^2+(Table8[[#This Row],[REB]]-$H$6)^2</f>
        <v>345.90000000000003</v>
      </c>
      <c r="M47" s="1">
        <f ca="1">(Table8[[#This Row],[PTS]]-$D$7)^2+(Table8[[#This Row],[AST]]-$E$7)^2+(Table8[[#This Row],[STL]]-$F$7)^2+(Table8[[#This Row],[BLK]]-$G$7)^2+(Table8[[#This Row],[REB]]-$H$7)^2</f>
        <v>61.90000000000002</v>
      </c>
    </row>
    <row r="48" spans="1:13" x14ac:dyDescent="0.3">
      <c r="A48" s="41">
        <v>38</v>
      </c>
      <c r="B48" s="41"/>
      <c r="C48" s="11" t="s">
        <v>37</v>
      </c>
      <c r="D48" s="1">
        <f>VLOOKUP(Table8[[#This Row],[PLAYER]],FiveStats[],2,FALSE)</f>
        <v>23.2</v>
      </c>
      <c r="E48" s="1">
        <f>VLOOKUP(Table8[[#This Row],[PLAYER]],FiveStats[],3,FALSE)</f>
        <v>5.5</v>
      </c>
      <c r="F48" s="1">
        <f>VLOOKUP(Table8[[#This Row],[PLAYER]],FiveStats[],4,FALSE)</f>
        <v>1.1000000000000001</v>
      </c>
      <c r="G48" s="1">
        <f>VLOOKUP(Table8[[#This Row],[PLAYER]],FiveStats[],5,FALSE)</f>
        <v>0.3</v>
      </c>
      <c r="H48" s="1">
        <f>VLOOKUP(Table8[[#This Row],[PLAYER]],FiveStats[],6,FALSE)</f>
        <v>3.9</v>
      </c>
      <c r="I48" s="1">
        <f ca="1">(Table8[[#This Row],[PTS]]-$D$3)^2+(Table8[[#This Row],[AST]]-$E$3)^2+(Table8[[#This Row],[STL]]-$F$3)^2+(Table8[[#This Row],[BLK]]-$G$3)^2+(Table8[[#This Row],[REB]]-$H$3)^2</f>
        <v>334.79999999999995</v>
      </c>
      <c r="J48" s="1">
        <f ca="1">(Table8[[#This Row],[PTS]]-$D$4)^2+(Table8[[#This Row],[AST]]-$E$4)^2+(Table8[[#This Row],[STL]]-$F$4)^2+(Table8[[#This Row],[BLK]]-$G$4)^2+(Table8[[#This Row],[REB]]-$H$4)^2</f>
        <v>125.39999999999998</v>
      </c>
      <c r="K48" s="1">
        <f ca="1">(Table8[[#This Row],[PTS]]-$D$5)^2+(Table8[[#This Row],[AST]]-$E$5)^2+(Table8[[#This Row],[STL]]-$F$5)^2+(Table8[[#This Row],[BLK]]-$G$5)^2+(Table8[[#This Row],[REB]]-$H$5)^2</f>
        <v>30.4</v>
      </c>
      <c r="L48" s="1">
        <f ca="1">(Table8[[#This Row],[PTS]]-$D$6)^2+(Table8[[#This Row],[AST]]-$E$6)^2+(Table8[[#This Row],[STL]]-$F$6)^2+(Table8[[#This Row],[BLK]]-$G$6)^2+(Table8[[#This Row],[REB]]-$H$6)^2</f>
        <v>57.400000000000013</v>
      </c>
      <c r="M48" s="1">
        <f ca="1">(Table8[[#This Row],[PTS]]-$D$7)^2+(Table8[[#This Row],[AST]]-$E$7)^2+(Table8[[#This Row],[STL]]-$F$7)^2+(Table8[[#This Row],[BLK]]-$G$7)^2+(Table8[[#This Row],[REB]]-$H$7)^2</f>
        <v>110.79999999999998</v>
      </c>
    </row>
    <row r="49" spans="1:13" x14ac:dyDescent="0.3">
      <c r="A49" s="40">
        <v>39</v>
      </c>
      <c r="B49" s="40"/>
      <c r="C49" s="10" t="s">
        <v>31</v>
      </c>
      <c r="D49" s="1">
        <f>VLOOKUP(Table8[[#This Row],[PLAYER]],FiveStats[],2,FALSE)</f>
        <v>25.2</v>
      </c>
      <c r="E49" s="1">
        <f>VLOOKUP(Table8[[#This Row],[PLAYER]],FiveStats[],3,FALSE)</f>
        <v>5.8</v>
      </c>
      <c r="F49" s="1">
        <f>VLOOKUP(Table8[[#This Row],[PLAYER]],FiveStats[],4,FALSE)</f>
        <v>1.1000000000000001</v>
      </c>
      <c r="G49" s="1">
        <f>VLOOKUP(Table8[[#This Row],[PLAYER]],FiveStats[],5,FALSE)</f>
        <v>0.3</v>
      </c>
      <c r="H49" s="1">
        <f>VLOOKUP(Table8[[#This Row],[PLAYER]],FiveStats[],6,FALSE)</f>
        <v>3.2</v>
      </c>
      <c r="I49" s="1">
        <f ca="1">(Table8[[#This Row],[PTS]]-$D$3)^2+(Table8[[#This Row],[AST]]-$E$3)^2+(Table8[[#This Row],[STL]]-$F$3)^2+(Table8[[#This Row],[BLK]]-$G$3)^2+(Table8[[#This Row],[REB]]-$H$3)^2</f>
        <v>410.02</v>
      </c>
      <c r="J49" s="1">
        <f ca="1">(Table8[[#This Row],[PTS]]-$D$4)^2+(Table8[[#This Row],[AST]]-$E$4)^2+(Table8[[#This Row],[STL]]-$F$4)^2+(Table8[[#This Row],[BLK]]-$G$4)^2+(Table8[[#This Row],[REB]]-$H$4)^2</f>
        <v>174.41999999999996</v>
      </c>
      <c r="K49" s="1">
        <f ca="1">(Table8[[#This Row],[PTS]]-$D$5)^2+(Table8[[#This Row],[AST]]-$E$5)^2+(Table8[[#This Row],[STL]]-$F$5)^2+(Table8[[#This Row],[BLK]]-$G$5)^2+(Table8[[#This Row],[REB]]-$H$5)^2</f>
        <v>43.62</v>
      </c>
      <c r="L49" s="1">
        <f ca="1">(Table8[[#This Row],[PTS]]-$D$6)^2+(Table8[[#This Row],[AST]]-$E$6)^2+(Table8[[#This Row],[STL]]-$F$6)^2+(Table8[[#This Row],[BLK]]-$G$6)^2+(Table8[[#This Row],[REB]]-$H$6)^2</f>
        <v>30.620000000000008</v>
      </c>
      <c r="M49" s="1">
        <f ca="1">(Table8[[#This Row],[PTS]]-$D$7)^2+(Table8[[#This Row],[AST]]-$E$7)^2+(Table8[[#This Row],[STL]]-$F$7)^2+(Table8[[#This Row],[BLK]]-$G$7)^2+(Table8[[#This Row],[REB]]-$H$7)^2</f>
        <v>147.41999999999999</v>
      </c>
    </row>
    <row r="50" spans="1:13" x14ac:dyDescent="0.3">
      <c r="A50" s="41">
        <v>40</v>
      </c>
      <c r="B50" s="41"/>
      <c r="C50" s="11" t="s">
        <v>51</v>
      </c>
      <c r="D50" s="1">
        <f>VLOOKUP(Table8[[#This Row],[PLAYER]],FiveStats[],2,FALSE)</f>
        <v>20.3</v>
      </c>
      <c r="E50" s="1">
        <f>VLOOKUP(Table8[[#This Row],[PLAYER]],FiveStats[],3,FALSE)</f>
        <v>5.8</v>
      </c>
      <c r="F50" s="1">
        <f>VLOOKUP(Table8[[#This Row],[PLAYER]],FiveStats[],4,FALSE)</f>
        <v>1.2</v>
      </c>
      <c r="G50" s="1">
        <f>VLOOKUP(Table8[[#This Row],[PLAYER]],FiveStats[],5,FALSE)</f>
        <v>0.2</v>
      </c>
      <c r="H50" s="1">
        <f>VLOOKUP(Table8[[#This Row],[PLAYER]],FiveStats[],6,FALSE)</f>
        <v>3.8</v>
      </c>
      <c r="I50" s="1">
        <f ca="1">(Table8[[#This Row],[PTS]]-$D$3)^2+(Table8[[#This Row],[AST]]-$E$3)^2+(Table8[[#This Row],[STL]]-$F$3)^2+(Table8[[#This Row],[BLK]]-$G$3)^2+(Table8[[#This Row],[REB]]-$H$3)^2</f>
        <v>236.85</v>
      </c>
      <c r="J50" s="1">
        <f ca="1">(Table8[[#This Row],[PTS]]-$D$4)^2+(Table8[[#This Row],[AST]]-$E$4)^2+(Table8[[#This Row],[STL]]-$F$4)^2+(Table8[[#This Row],[BLK]]-$G$4)^2+(Table8[[#This Row],[REB]]-$H$4)^2</f>
        <v>80.850000000000023</v>
      </c>
      <c r="K50" s="1">
        <f ca="1">(Table8[[#This Row],[PTS]]-$D$5)^2+(Table8[[#This Row],[AST]]-$E$5)^2+(Table8[[#This Row],[STL]]-$F$5)^2+(Table8[[#This Row],[BLK]]-$G$5)^2+(Table8[[#This Row],[REB]]-$H$5)^2</f>
        <v>40.849999999999994</v>
      </c>
      <c r="L50" s="1">
        <f ca="1">(Table8[[#This Row],[PTS]]-$D$6)^2+(Table8[[#This Row],[AST]]-$E$6)^2+(Table8[[#This Row],[STL]]-$F$6)^2+(Table8[[#This Row],[BLK]]-$G$6)^2+(Table8[[#This Row],[REB]]-$H$6)^2</f>
        <v>103.64999999999999</v>
      </c>
      <c r="M50" s="1">
        <f ca="1">(Table8[[#This Row],[PTS]]-$D$7)^2+(Table8[[#This Row],[AST]]-$E$7)^2+(Table8[[#This Row],[STL]]-$F$7)^2+(Table8[[#This Row],[BLK]]-$G$7)^2+(Table8[[#This Row],[REB]]-$H$7)^2</f>
        <v>82.450000000000017</v>
      </c>
    </row>
    <row r="51" spans="1:13" x14ac:dyDescent="0.3">
      <c r="A51" s="40">
        <v>41</v>
      </c>
      <c r="B51" s="40"/>
      <c r="C51" s="10" t="s">
        <v>192</v>
      </c>
      <c r="D51" s="1">
        <f>VLOOKUP(Table8[[#This Row],[PLAYER]],FiveStats[],2,FALSE)</f>
        <v>7.8</v>
      </c>
      <c r="E51" s="1">
        <f>VLOOKUP(Table8[[#This Row],[PLAYER]],FiveStats[],3,FALSE)</f>
        <v>6.7</v>
      </c>
      <c r="F51" s="1">
        <f>VLOOKUP(Table8[[#This Row],[PLAYER]],FiveStats[],4,FALSE)</f>
        <v>1.4</v>
      </c>
      <c r="G51" s="1">
        <f>VLOOKUP(Table8[[#This Row],[PLAYER]],FiveStats[],5,FALSE)</f>
        <v>0.2</v>
      </c>
      <c r="H51" s="1">
        <f>VLOOKUP(Table8[[#This Row],[PLAYER]],FiveStats[],6,FALSE)</f>
        <v>5.0999999999999996</v>
      </c>
      <c r="I51" s="1">
        <f ca="1">(Table8[[#This Row],[PTS]]-$D$3)^2+(Table8[[#This Row],[AST]]-$E$3)^2+(Table8[[#This Row],[STL]]-$F$3)^2+(Table8[[#This Row],[BLK]]-$G$3)^2+(Table8[[#This Row],[REB]]-$H$3)^2</f>
        <v>13.139999999999997</v>
      </c>
      <c r="J51" s="1">
        <f ca="1">(Table8[[#This Row],[PTS]]-$D$4)^2+(Table8[[#This Row],[AST]]-$E$4)^2+(Table8[[#This Row],[STL]]-$F$4)^2+(Table8[[#This Row],[BLK]]-$G$4)^2+(Table8[[#This Row],[REB]]-$H$4)^2</f>
        <v>63.540000000000013</v>
      </c>
      <c r="K51" s="1">
        <f ca="1">(Table8[[#This Row],[PTS]]-$D$5)^2+(Table8[[#This Row],[AST]]-$E$5)^2+(Table8[[#This Row],[STL]]-$F$5)^2+(Table8[[#This Row],[BLK]]-$G$5)^2+(Table8[[#This Row],[REB]]-$H$5)^2</f>
        <v>263.54000000000002</v>
      </c>
      <c r="L51" s="1">
        <f ca="1">(Table8[[#This Row],[PTS]]-$D$6)^2+(Table8[[#This Row],[AST]]-$E$6)^2+(Table8[[#This Row],[STL]]-$F$6)^2+(Table8[[#This Row],[BLK]]-$G$6)^2+(Table8[[#This Row],[REB]]-$H$6)^2</f>
        <v>506.14</v>
      </c>
      <c r="M51" s="1">
        <f ca="1">(Table8[[#This Row],[PTS]]-$D$7)^2+(Table8[[#This Row],[AST]]-$E$7)^2+(Table8[[#This Row],[STL]]-$F$7)^2+(Table8[[#This Row],[BLK]]-$G$7)^2+(Table8[[#This Row],[REB]]-$H$7)^2</f>
        <v>132.94</v>
      </c>
    </row>
    <row r="52" spans="1:13" x14ac:dyDescent="0.3">
      <c r="A52" s="41">
        <v>42</v>
      </c>
      <c r="B52" s="41"/>
      <c r="C52" s="11" t="s">
        <v>85</v>
      </c>
      <c r="D52" s="1">
        <f>VLOOKUP(Table8[[#This Row],[PLAYER]],FiveStats[],2,FALSE)</f>
        <v>14</v>
      </c>
      <c r="E52" s="1">
        <f>VLOOKUP(Table8[[#This Row],[PLAYER]],FiveStats[],3,FALSE)</f>
        <v>5</v>
      </c>
      <c r="F52" s="1">
        <f>VLOOKUP(Table8[[#This Row],[PLAYER]],FiveStats[],4,FALSE)</f>
        <v>0.8</v>
      </c>
      <c r="G52" s="1">
        <f>VLOOKUP(Table8[[#This Row],[PLAYER]],FiveStats[],5,FALSE)</f>
        <v>1.3</v>
      </c>
      <c r="H52" s="1">
        <f>VLOOKUP(Table8[[#This Row],[PLAYER]],FiveStats[],6,FALSE)</f>
        <v>6.8</v>
      </c>
      <c r="I52" s="1">
        <f ca="1">(Table8[[#This Row],[PTS]]-$D$3)^2+(Table8[[#This Row],[AST]]-$E$3)^2+(Table8[[#This Row],[STL]]-$F$3)^2+(Table8[[#This Row],[BLK]]-$G$3)^2+(Table8[[#This Row],[REB]]-$H$3)^2</f>
        <v>99.570000000000007</v>
      </c>
      <c r="J52" s="1">
        <f ca="1">(Table8[[#This Row],[PTS]]-$D$4)^2+(Table8[[#This Row],[AST]]-$E$4)^2+(Table8[[#This Row],[STL]]-$F$4)^2+(Table8[[#This Row],[BLK]]-$G$4)^2+(Table8[[#This Row],[REB]]-$H$4)^2</f>
        <v>15.770000000000001</v>
      </c>
      <c r="K52" s="1">
        <f ca="1">(Table8[[#This Row],[PTS]]-$D$5)^2+(Table8[[#This Row],[AST]]-$E$5)^2+(Table8[[#This Row],[STL]]-$F$5)^2+(Table8[[#This Row],[BLK]]-$G$5)^2+(Table8[[#This Row],[REB]]-$H$5)^2</f>
        <v>93.77</v>
      </c>
      <c r="L52" s="1">
        <f ca="1">(Table8[[#This Row],[PTS]]-$D$6)^2+(Table8[[#This Row],[AST]]-$E$6)^2+(Table8[[#This Row],[STL]]-$F$6)^2+(Table8[[#This Row],[BLK]]-$G$6)^2+(Table8[[#This Row],[REB]]-$H$6)^2</f>
        <v>290.37</v>
      </c>
      <c r="M52" s="1">
        <f ca="1">(Table8[[#This Row],[PTS]]-$D$7)^2+(Table8[[#This Row],[AST]]-$E$7)^2+(Table8[[#This Row],[STL]]-$F$7)^2+(Table8[[#This Row],[BLK]]-$G$7)^2+(Table8[[#This Row],[REB]]-$H$7)^2</f>
        <v>52.370000000000005</v>
      </c>
    </row>
    <row r="53" spans="1:13" x14ac:dyDescent="0.3">
      <c r="A53" s="40">
        <v>43</v>
      </c>
      <c r="B53" s="40"/>
      <c r="C53" s="10" t="s">
        <v>46</v>
      </c>
      <c r="D53" s="1">
        <f>VLOOKUP(Table8[[#This Row],[PLAYER]],FiveStats[],2,FALSE)</f>
        <v>21.9</v>
      </c>
      <c r="E53" s="1">
        <f>VLOOKUP(Table8[[#This Row],[PLAYER]],FiveStats[],3,FALSE)</f>
        <v>3.5</v>
      </c>
      <c r="F53" s="1">
        <f>VLOOKUP(Table8[[#This Row],[PLAYER]],FiveStats[],4,FALSE)</f>
        <v>1</v>
      </c>
      <c r="G53" s="1">
        <f>VLOOKUP(Table8[[#This Row],[PLAYER]],FiveStats[],5,FALSE)</f>
        <v>0.3</v>
      </c>
      <c r="H53" s="1">
        <f>VLOOKUP(Table8[[#This Row],[PLAYER]],FiveStats[],6,FALSE)</f>
        <v>5.4</v>
      </c>
      <c r="I53" s="1">
        <f ca="1">(Table8[[#This Row],[PTS]]-$D$3)^2+(Table8[[#This Row],[AST]]-$E$3)^2+(Table8[[#This Row],[STL]]-$F$3)^2+(Table8[[#This Row],[BLK]]-$G$3)^2+(Table8[[#This Row],[REB]]-$H$3)^2</f>
        <v>304.10999999999996</v>
      </c>
      <c r="J53" s="1">
        <f ca="1">(Table8[[#This Row],[PTS]]-$D$4)^2+(Table8[[#This Row],[AST]]-$E$4)^2+(Table8[[#This Row],[STL]]-$F$4)^2+(Table8[[#This Row],[BLK]]-$G$4)^2+(Table8[[#This Row],[REB]]-$H$4)^2</f>
        <v>97.30999999999996</v>
      </c>
      <c r="K53" s="1">
        <f ca="1">(Table8[[#This Row],[PTS]]-$D$5)^2+(Table8[[#This Row],[AST]]-$E$5)^2+(Table8[[#This Row],[STL]]-$F$5)^2+(Table8[[#This Row],[BLK]]-$G$5)^2+(Table8[[#This Row],[REB]]-$H$5)^2</f>
        <v>11.31</v>
      </c>
      <c r="L53" s="1">
        <f ca="1">(Table8[[#This Row],[PTS]]-$D$6)^2+(Table8[[#This Row],[AST]]-$E$6)^2+(Table8[[#This Row],[STL]]-$F$6)^2+(Table8[[#This Row],[BLK]]-$G$6)^2+(Table8[[#This Row],[REB]]-$H$6)^2</f>
        <v>98.510000000000034</v>
      </c>
      <c r="M53" s="1">
        <f ca="1">(Table8[[#This Row],[PTS]]-$D$7)^2+(Table8[[#This Row],[AST]]-$E$7)^2+(Table8[[#This Row],[STL]]-$F$7)^2+(Table8[[#This Row],[BLK]]-$G$7)^2+(Table8[[#This Row],[REB]]-$H$7)^2</f>
        <v>99.109999999999985</v>
      </c>
    </row>
    <row r="54" spans="1:13" x14ac:dyDescent="0.3">
      <c r="A54" s="41">
        <v>44</v>
      </c>
      <c r="B54" s="41"/>
      <c r="C54" s="11" t="s">
        <v>154</v>
      </c>
      <c r="D54" s="1">
        <f>VLOOKUP(Table8[[#This Row],[PLAYER]],FiveStats[],2,FALSE)</f>
        <v>9.5</v>
      </c>
      <c r="E54" s="1">
        <f>VLOOKUP(Table8[[#This Row],[PLAYER]],FiveStats[],3,FALSE)</f>
        <v>4.2</v>
      </c>
      <c r="F54" s="1">
        <f>VLOOKUP(Table8[[#This Row],[PLAYER]],FiveStats[],4,FALSE)</f>
        <v>1.5</v>
      </c>
      <c r="G54" s="1">
        <f>VLOOKUP(Table8[[#This Row],[PLAYER]],FiveStats[],5,FALSE)</f>
        <v>0.4</v>
      </c>
      <c r="H54" s="1">
        <f>VLOOKUP(Table8[[#This Row],[PLAYER]],FiveStats[],6,FALSE)</f>
        <v>5.9</v>
      </c>
      <c r="I54" s="1">
        <f ca="1">(Table8[[#This Row],[PTS]]-$D$3)^2+(Table8[[#This Row],[AST]]-$E$3)^2+(Table8[[#This Row],[STL]]-$F$3)^2+(Table8[[#This Row],[BLK]]-$G$3)^2+(Table8[[#This Row],[REB]]-$H$3)^2</f>
        <v>37.11</v>
      </c>
      <c r="J54" s="1">
        <f ca="1">(Table8[[#This Row],[PTS]]-$D$4)^2+(Table8[[#This Row],[AST]]-$E$4)^2+(Table8[[#This Row],[STL]]-$F$4)^2+(Table8[[#This Row],[BLK]]-$G$4)^2+(Table8[[#This Row],[REB]]-$H$4)^2</f>
        <v>45.51</v>
      </c>
      <c r="K54" s="1">
        <f ca="1">(Table8[[#This Row],[PTS]]-$D$5)^2+(Table8[[#This Row],[AST]]-$E$5)^2+(Table8[[#This Row],[STL]]-$F$5)^2+(Table8[[#This Row],[BLK]]-$G$5)^2+(Table8[[#This Row],[REB]]-$H$5)^2</f>
        <v>193.91</v>
      </c>
      <c r="L54" s="1">
        <f ca="1">(Table8[[#This Row],[PTS]]-$D$6)^2+(Table8[[#This Row],[AST]]-$E$6)^2+(Table8[[#This Row],[STL]]-$F$6)^2+(Table8[[#This Row],[BLK]]-$G$6)^2+(Table8[[#This Row],[REB]]-$H$6)^2</f>
        <v>452.31</v>
      </c>
      <c r="M54" s="1">
        <f ca="1">(Table8[[#This Row],[PTS]]-$D$7)^2+(Table8[[#This Row],[AST]]-$E$7)^2+(Table8[[#This Row],[STL]]-$F$7)^2+(Table8[[#This Row],[BLK]]-$G$7)^2+(Table8[[#This Row],[REB]]-$H$7)^2</f>
        <v>118.50999999999999</v>
      </c>
    </row>
    <row r="55" spans="1:13" x14ac:dyDescent="0.3">
      <c r="A55" s="40">
        <v>45</v>
      </c>
      <c r="B55" s="40"/>
      <c r="C55" s="10" t="s">
        <v>117</v>
      </c>
      <c r="D55" s="1">
        <f>VLOOKUP(Table8[[#This Row],[PLAYER]],FiveStats[],2,FALSE)</f>
        <v>11.7</v>
      </c>
      <c r="E55" s="1">
        <f>VLOOKUP(Table8[[#This Row],[PLAYER]],FiveStats[],3,FALSE)</f>
        <v>2.2000000000000002</v>
      </c>
      <c r="F55" s="1">
        <f>VLOOKUP(Table8[[#This Row],[PLAYER]],FiveStats[],4,FALSE)</f>
        <v>1.8</v>
      </c>
      <c r="G55" s="1">
        <f>VLOOKUP(Table8[[#This Row],[PLAYER]],FiveStats[],5,FALSE)</f>
        <v>0.3</v>
      </c>
      <c r="H55" s="1">
        <f>VLOOKUP(Table8[[#This Row],[PLAYER]],FiveStats[],6,FALSE)</f>
        <v>5.7</v>
      </c>
      <c r="I55" s="1">
        <f ca="1">(Table8[[#This Row],[PTS]]-$D$3)^2+(Table8[[#This Row],[AST]]-$E$3)^2+(Table8[[#This Row],[STL]]-$F$3)^2+(Table8[[#This Row],[BLK]]-$G$3)^2+(Table8[[#This Row],[REB]]-$H$3)^2</f>
        <v>76.349999999999994</v>
      </c>
      <c r="J55" s="1">
        <f ca="1">(Table8[[#This Row],[PTS]]-$D$4)^2+(Table8[[#This Row],[AST]]-$E$4)^2+(Table8[[#This Row],[STL]]-$F$4)^2+(Table8[[#This Row],[BLK]]-$G$4)^2+(Table8[[#This Row],[REB]]-$H$4)^2</f>
        <v>47.349999999999994</v>
      </c>
      <c r="K55" s="1">
        <f ca="1">(Table8[[#This Row],[PTS]]-$D$5)^2+(Table8[[#This Row],[AST]]-$E$5)^2+(Table8[[#This Row],[STL]]-$F$5)^2+(Table8[[#This Row],[BLK]]-$G$5)^2+(Table8[[#This Row],[REB]]-$H$5)^2</f>
        <v>136.35000000000002</v>
      </c>
      <c r="L55" s="1">
        <f ca="1">(Table8[[#This Row],[PTS]]-$D$6)^2+(Table8[[#This Row],[AST]]-$E$6)^2+(Table8[[#This Row],[STL]]-$F$6)^2+(Table8[[#This Row],[BLK]]-$G$6)^2+(Table8[[#This Row],[REB]]-$H$6)^2</f>
        <v>385.55</v>
      </c>
      <c r="M55" s="1">
        <f ca="1">(Table8[[#This Row],[PTS]]-$D$7)^2+(Table8[[#This Row],[AST]]-$E$7)^2+(Table8[[#This Row],[STL]]-$F$7)^2+(Table8[[#This Row],[BLK]]-$G$7)^2+(Table8[[#This Row],[REB]]-$H$7)^2</f>
        <v>120.75</v>
      </c>
    </row>
    <row r="56" spans="1:13" x14ac:dyDescent="0.3">
      <c r="A56" s="41">
        <v>46</v>
      </c>
      <c r="B56" s="41"/>
      <c r="C56" s="11" t="s">
        <v>23</v>
      </c>
      <c r="D56" s="1">
        <f>VLOOKUP(Table8[[#This Row],[PLAYER]],FiveStats[],2,FALSE)</f>
        <v>28.9</v>
      </c>
      <c r="E56" s="1">
        <f>VLOOKUP(Table8[[#This Row],[PLAYER]],FiveStats[],3,FALSE)</f>
        <v>5.9</v>
      </c>
      <c r="F56" s="1">
        <f>VLOOKUP(Table8[[#This Row],[PLAYER]],FiveStats[],4,FALSE)</f>
        <v>0.9</v>
      </c>
      <c r="G56" s="1">
        <f>VLOOKUP(Table8[[#This Row],[PLAYER]],FiveStats[],5,FALSE)</f>
        <v>0.2</v>
      </c>
      <c r="H56" s="1">
        <f>VLOOKUP(Table8[[#This Row],[PLAYER]],FiveStats[],6,FALSE)</f>
        <v>2.7</v>
      </c>
      <c r="I56" s="1">
        <f ca="1">(Table8[[#This Row],[PTS]]-$D$3)^2+(Table8[[#This Row],[AST]]-$E$3)^2+(Table8[[#This Row],[STL]]-$F$3)^2+(Table8[[#This Row],[BLK]]-$G$3)^2+(Table8[[#This Row],[REB]]-$H$3)^2</f>
        <v>573.16</v>
      </c>
      <c r="J56" s="1">
        <f ca="1">(Table8[[#This Row],[PTS]]-$D$4)^2+(Table8[[#This Row],[AST]]-$E$4)^2+(Table8[[#This Row],[STL]]-$F$4)^2+(Table8[[#This Row],[BLK]]-$G$4)^2+(Table8[[#This Row],[REB]]-$H$4)^2</f>
        <v>278.35999999999996</v>
      </c>
      <c r="K56" s="1">
        <f ca="1">(Table8[[#This Row],[PTS]]-$D$5)^2+(Table8[[#This Row],[AST]]-$E$5)^2+(Table8[[#This Row],[STL]]-$F$5)^2+(Table8[[#This Row],[BLK]]-$G$5)^2+(Table8[[#This Row],[REB]]-$H$5)^2</f>
        <v>78.95999999999998</v>
      </c>
      <c r="L56" s="1">
        <f ca="1">(Table8[[#This Row],[PTS]]-$D$6)^2+(Table8[[#This Row],[AST]]-$E$6)^2+(Table8[[#This Row],[STL]]-$F$6)^2+(Table8[[#This Row],[BLK]]-$G$6)^2+(Table8[[#This Row],[REB]]-$H$6)^2</f>
        <v>6.9600000000000017</v>
      </c>
      <c r="M56" s="1">
        <f ca="1">(Table8[[#This Row],[PTS]]-$D$7)^2+(Table8[[#This Row],[AST]]-$E$7)^2+(Table8[[#This Row],[STL]]-$F$7)^2+(Table8[[#This Row],[BLK]]-$G$7)^2+(Table8[[#This Row],[REB]]-$H$7)^2</f>
        <v>228.75999999999996</v>
      </c>
    </row>
    <row r="57" spans="1:13" x14ac:dyDescent="0.3">
      <c r="A57" s="40">
        <v>47</v>
      </c>
      <c r="B57" s="40"/>
      <c r="C57" s="10" t="s">
        <v>55</v>
      </c>
      <c r="D57" s="1">
        <f>VLOOKUP(Table8[[#This Row],[PLAYER]],FiveStats[],2,FALSE)</f>
        <v>18.3</v>
      </c>
      <c r="E57" s="1">
        <f>VLOOKUP(Table8[[#This Row],[PLAYER]],FiveStats[],3,FALSE)</f>
        <v>3.8</v>
      </c>
      <c r="F57" s="1">
        <f>VLOOKUP(Table8[[#This Row],[PLAYER]],FiveStats[],4,FALSE)</f>
        <v>1.4</v>
      </c>
      <c r="G57" s="1">
        <f>VLOOKUP(Table8[[#This Row],[PLAYER]],FiveStats[],5,FALSE)</f>
        <v>0.7</v>
      </c>
      <c r="H57" s="1">
        <f>VLOOKUP(Table8[[#This Row],[PLAYER]],FiveStats[],6,FALSE)</f>
        <v>4.5</v>
      </c>
      <c r="I57" s="1">
        <f ca="1">(Table8[[#This Row],[PTS]]-$D$3)^2+(Table8[[#This Row],[AST]]-$E$3)^2+(Table8[[#This Row],[STL]]-$F$3)^2+(Table8[[#This Row],[BLK]]-$G$3)^2+(Table8[[#This Row],[REB]]-$H$3)^2</f>
        <v>189.63000000000002</v>
      </c>
      <c r="J57" s="1">
        <f ca="1">(Table8[[#This Row],[PTS]]-$D$4)^2+(Table8[[#This Row],[AST]]-$E$4)^2+(Table8[[#This Row],[STL]]-$F$4)^2+(Table8[[#This Row],[BLK]]-$G$4)^2+(Table8[[#This Row],[REB]]-$H$4)^2</f>
        <v>59.430000000000007</v>
      </c>
      <c r="K57" s="1">
        <f ca="1">(Table8[[#This Row],[PTS]]-$D$5)^2+(Table8[[#This Row],[AST]]-$E$5)^2+(Table8[[#This Row],[STL]]-$F$5)^2+(Table8[[#This Row],[BLK]]-$G$5)^2+(Table8[[#This Row],[REB]]-$H$5)^2</f>
        <v>40.029999999999987</v>
      </c>
      <c r="L57" s="1">
        <f ca="1">(Table8[[#This Row],[PTS]]-$D$6)^2+(Table8[[#This Row],[AST]]-$E$6)^2+(Table8[[#This Row],[STL]]-$F$6)^2+(Table8[[#This Row],[BLK]]-$G$6)^2+(Table8[[#This Row],[REB]]-$H$6)^2</f>
        <v>163.22999999999999</v>
      </c>
      <c r="M57" s="1">
        <f ca="1">(Table8[[#This Row],[PTS]]-$D$7)^2+(Table8[[#This Row],[AST]]-$E$7)^2+(Table8[[#This Row],[STL]]-$F$7)^2+(Table8[[#This Row],[BLK]]-$G$7)^2+(Table8[[#This Row],[REB]]-$H$7)^2</f>
        <v>84.43</v>
      </c>
    </row>
    <row r="58" spans="1:13" x14ac:dyDescent="0.3">
      <c r="A58" s="41">
        <v>48</v>
      </c>
      <c r="B58" s="41"/>
      <c r="C58" s="11" t="s">
        <v>128</v>
      </c>
      <c r="D58" s="1">
        <f>VLOOKUP(Table8[[#This Row],[PLAYER]],FiveStats[],2,FALSE)</f>
        <v>10.8</v>
      </c>
      <c r="E58" s="1">
        <f>VLOOKUP(Table8[[#This Row],[PLAYER]],FiveStats[],3,FALSE)</f>
        <v>1.5</v>
      </c>
      <c r="F58" s="1">
        <f>VLOOKUP(Table8[[#This Row],[PLAYER]],FiveStats[],4,FALSE)</f>
        <v>0.5</v>
      </c>
      <c r="G58" s="1">
        <f>VLOOKUP(Table8[[#This Row],[PLAYER]],FiveStats[],5,FALSE)</f>
        <v>0.7</v>
      </c>
      <c r="H58" s="1">
        <f>VLOOKUP(Table8[[#This Row],[PLAYER]],FiveStats[],6,FALSE)</f>
        <v>10.4</v>
      </c>
      <c r="I58" s="1">
        <f ca="1">(Table8[[#This Row],[PTS]]-$D$3)^2+(Table8[[#This Row],[AST]]-$E$3)^2+(Table8[[#This Row],[STL]]-$F$3)^2+(Table8[[#This Row],[BLK]]-$G$3)^2+(Table8[[#This Row],[REB]]-$H$3)^2</f>
        <v>118.99000000000002</v>
      </c>
      <c r="J58" s="1">
        <f ca="1">(Table8[[#This Row],[PTS]]-$D$4)^2+(Table8[[#This Row],[AST]]-$E$4)^2+(Table8[[#This Row],[STL]]-$F$4)^2+(Table8[[#This Row],[BLK]]-$G$4)^2+(Table8[[#This Row],[REB]]-$H$4)^2</f>
        <v>42.99</v>
      </c>
      <c r="K58" s="1">
        <f ca="1">(Table8[[#This Row],[PTS]]-$D$5)^2+(Table8[[#This Row],[AST]]-$E$5)^2+(Table8[[#This Row],[STL]]-$F$5)^2+(Table8[[#This Row],[BLK]]-$G$5)^2+(Table8[[#This Row],[REB]]-$H$5)^2</f>
        <v>155.58999999999997</v>
      </c>
      <c r="L58" s="1">
        <f ca="1">(Table8[[#This Row],[PTS]]-$D$6)^2+(Table8[[#This Row],[AST]]-$E$6)^2+(Table8[[#This Row],[STL]]-$F$6)^2+(Table8[[#This Row],[BLK]]-$G$6)^2+(Table8[[#This Row],[REB]]-$H$6)^2</f>
        <v>482.19</v>
      </c>
      <c r="M58" s="1">
        <f ca="1">(Table8[[#This Row],[PTS]]-$D$7)^2+(Table8[[#This Row],[AST]]-$E$7)^2+(Table8[[#This Row],[STL]]-$F$7)^2+(Table8[[#This Row],[BLK]]-$G$7)^2+(Table8[[#This Row],[REB]]-$H$7)^2</f>
        <v>111.39</v>
      </c>
    </row>
    <row r="59" spans="1:13" x14ac:dyDescent="0.3">
      <c r="A59" s="40">
        <v>49</v>
      </c>
      <c r="B59" s="40"/>
      <c r="C59" s="10" t="s">
        <v>107</v>
      </c>
      <c r="D59" s="1">
        <f>VLOOKUP(Table8[[#This Row],[PLAYER]],FiveStats[],2,FALSE)</f>
        <v>12.8</v>
      </c>
      <c r="E59" s="1">
        <f>VLOOKUP(Table8[[#This Row],[PLAYER]],FiveStats[],3,FALSE)</f>
        <v>6.5</v>
      </c>
      <c r="F59" s="1">
        <f>VLOOKUP(Table8[[#This Row],[PLAYER]],FiveStats[],4,FALSE)</f>
        <v>1.1000000000000001</v>
      </c>
      <c r="G59" s="1">
        <f>VLOOKUP(Table8[[#This Row],[PLAYER]],FiveStats[],5,FALSE)</f>
        <v>0.5</v>
      </c>
      <c r="H59" s="1">
        <f>VLOOKUP(Table8[[#This Row],[PLAYER]],FiveStats[],6,FALSE)</f>
        <v>4.7</v>
      </c>
      <c r="I59" s="1">
        <f ca="1">(Table8[[#This Row],[PTS]]-$D$3)^2+(Table8[[#This Row],[AST]]-$E$3)^2+(Table8[[#This Row],[STL]]-$F$3)^2+(Table8[[#This Row],[BLK]]-$G$3)^2+(Table8[[#This Row],[REB]]-$H$3)^2</f>
        <v>64.240000000000009</v>
      </c>
      <c r="J59" s="1">
        <f ca="1">(Table8[[#This Row],[PTS]]-$D$4)^2+(Table8[[#This Row],[AST]]-$E$4)^2+(Table8[[#This Row],[STL]]-$F$4)^2+(Table8[[#This Row],[BLK]]-$G$4)^2+(Table8[[#This Row],[REB]]-$H$4)^2</f>
        <v>30.839999999999996</v>
      </c>
      <c r="K59" s="1">
        <f ca="1">(Table8[[#This Row],[PTS]]-$D$5)^2+(Table8[[#This Row],[AST]]-$E$5)^2+(Table8[[#This Row],[STL]]-$F$5)^2+(Table8[[#This Row],[BLK]]-$G$5)^2+(Table8[[#This Row],[REB]]-$H$5)^2</f>
        <v>136.63999999999999</v>
      </c>
      <c r="L59" s="1">
        <f ca="1">(Table8[[#This Row],[PTS]]-$D$6)^2+(Table8[[#This Row],[AST]]-$E$6)^2+(Table8[[#This Row],[STL]]-$F$6)^2+(Table8[[#This Row],[BLK]]-$G$6)^2+(Table8[[#This Row],[REB]]-$H$6)^2</f>
        <v>306.83999999999997</v>
      </c>
      <c r="M59" s="1">
        <f ca="1">(Table8[[#This Row],[PTS]]-$D$7)^2+(Table8[[#This Row],[AST]]-$E$7)^2+(Table8[[#This Row],[STL]]-$F$7)^2+(Table8[[#This Row],[BLK]]-$G$7)^2+(Table8[[#This Row],[REB]]-$H$7)^2</f>
        <v>71.039999999999992</v>
      </c>
    </row>
    <row r="60" spans="1:13" x14ac:dyDescent="0.3">
      <c r="A60" s="41">
        <v>50</v>
      </c>
      <c r="B60" s="41"/>
      <c r="C60" s="11" t="s">
        <v>42</v>
      </c>
      <c r="D60" s="1">
        <f>VLOOKUP(Table8[[#This Row],[PLAYER]],FiveStats[],2,FALSE)</f>
        <v>22.4</v>
      </c>
      <c r="E60" s="1">
        <f>VLOOKUP(Table8[[#This Row],[PLAYER]],FiveStats[],3,FALSE)</f>
        <v>2.9</v>
      </c>
      <c r="F60" s="1">
        <f>VLOOKUP(Table8[[#This Row],[PLAYER]],FiveStats[],4,FALSE)</f>
        <v>0.8</v>
      </c>
      <c r="G60" s="1">
        <f>VLOOKUP(Table8[[#This Row],[PLAYER]],FiveStats[],5,FALSE)</f>
        <v>0.5</v>
      </c>
      <c r="H60" s="1">
        <f>VLOOKUP(Table8[[#This Row],[PLAYER]],FiveStats[],6,FALSE)</f>
        <v>5.9</v>
      </c>
      <c r="I60" s="1">
        <f ca="1">(Table8[[#This Row],[PTS]]-$D$3)^2+(Table8[[#This Row],[AST]]-$E$3)^2+(Table8[[#This Row],[STL]]-$F$3)^2+(Table8[[#This Row],[BLK]]-$G$3)^2+(Table8[[#This Row],[REB]]-$H$3)^2</f>
        <v>328.27</v>
      </c>
      <c r="J60" s="1">
        <f ca="1">(Table8[[#This Row],[PTS]]-$D$4)^2+(Table8[[#This Row],[AST]]-$E$4)^2+(Table8[[#This Row],[STL]]-$F$4)^2+(Table8[[#This Row],[BLK]]-$G$4)^2+(Table8[[#This Row],[REB]]-$H$4)^2</f>
        <v>105.86999999999998</v>
      </c>
      <c r="K60" s="1">
        <f ca="1">(Table8[[#This Row],[PTS]]-$D$5)^2+(Table8[[#This Row],[AST]]-$E$5)^2+(Table8[[#This Row],[STL]]-$F$5)^2+(Table8[[#This Row],[BLK]]-$G$5)^2+(Table8[[#This Row],[REB]]-$H$5)^2</f>
        <v>6.47</v>
      </c>
      <c r="L60" s="1">
        <f ca="1">(Table8[[#This Row],[PTS]]-$D$6)^2+(Table8[[#This Row],[AST]]-$E$6)^2+(Table8[[#This Row],[STL]]-$F$6)^2+(Table8[[#This Row],[BLK]]-$G$6)^2+(Table8[[#This Row],[REB]]-$H$6)^2</f>
        <v>99.870000000000019</v>
      </c>
      <c r="M60" s="1">
        <f ca="1">(Table8[[#This Row],[PTS]]-$D$7)^2+(Table8[[#This Row],[AST]]-$E$7)^2+(Table8[[#This Row],[STL]]-$F$7)^2+(Table8[[#This Row],[BLK]]-$G$7)^2+(Table8[[#This Row],[REB]]-$H$7)^2</f>
        <v>106.46999999999997</v>
      </c>
    </row>
    <row r="61" spans="1:13" x14ac:dyDescent="0.3">
      <c r="A61" s="40">
        <v>51</v>
      </c>
      <c r="B61" s="40"/>
      <c r="C61" s="10" t="s">
        <v>146</v>
      </c>
      <c r="D61" s="1">
        <f>VLOOKUP(Table8[[#This Row],[PLAYER]],FiveStats[],2,FALSE)</f>
        <v>10</v>
      </c>
      <c r="E61" s="1">
        <f>VLOOKUP(Table8[[#This Row],[PLAYER]],FiveStats[],3,FALSE)</f>
        <v>1.9</v>
      </c>
      <c r="F61" s="1">
        <f>VLOOKUP(Table8[[#This Row],[PLAYER]],FiveStats[],4,FALSE)</f>
        <v>1.1000000000000001</v>
      </c>
      <c r="G61" s="1">
        <f>VLOOKUP(Table8[[#This Row],[PLAYER]],FiveStats[],5,FALSE)</f>
        <v>0.4</v>
      </c>
      <c r="H61" s="1">
        <f>VLOOKUP(Table8[[#This Row],[PLAYER]],FiveStats[],6,FALSE)</f>
        <v>8</v>
      </c>
      <c r="I61" s="1">
        <f ca="1">(Table8[[#This Row],[PTS]]-$D$3)^2+(Table8[[#This Row],[AST]]-$E$3)^2+(Table8[[#This Row],[STL]]-$F$3)^2+(Table8[[#This Row],[BLK]]-$G$3)^2+(Table8[[#This Row],[REB]]-$H$3)^2</f>
        <v>76.38</v>
      </c>
      <c r="J61" s="1">
        <f ca="1">(Table8[[#This Row],[PTS]]-$D$4)^2+(Table8[[#This Row],[AST]]-$E$4)^2+(Table8[[#This Row],[STL]]-$F$4)^2+(Table8[[#This Row],[BLK]]-$G$4)^2+(Table8[[#This Row],[REB]]-$H$4)^2</f>
        <v>47.18</v>
      </c>
      <c r="K61" s="1">
        <f ca="1">(Table8[[#This Row],[PTS]]-$D$5)^2+(Table8[[#This Row],[AST]]-$E$5)^2+(Table8[[#This Row],[STL]]-$F$5)^2+(Table8[[#This Row],[BLK]]-$G$5)^2+(Table8[[#This Row],[REB]]-$H$5)^2</f>
        <v>170.38</v>
      </c>
      <c r="L61" s="1">
        <f ca="1">(Table8[[#This Row],[PTS]]-$D$6)^2+(Table8[[#This Row],[AST]]-$E$6)^2+(Table8[[#This Row],[STL]]-$F$6)^2+(Table8[[#This Row],[BLK]]-$G$6)^2+(Table8[[#This Row],[REB]]-$H$6)^2</f>
        <v>474.58</v>
      </c>
      <c r="M61" s="1">
        <f ca="1">(Table8[[#This Row],[PTS]]-$D$7)^2+(Table8[[#This Row],[AST]]-$E$7)^2+(Table8[[#This Row],[STL]]-$F$7)^2+(Table8[[#This Row],[BLK]]-$G$7)^2+(Table8[[#This Row],[REB]]-$H$7)^2</f>
        <v>125.17999999999999</v>
      </c>
    </row>
    <row r="62" spans="1:13" x14ac:dyDescent="0.3">
      <c r="A62" s="41">
        <v>52</v>
      </c>
      <c r="B62" s="41"/>
      <c r="C62" s="11" t="s">
        <v>147</v>
      </c>
      <c r="D62" s="1">
        <f>VLOOKUP(Table8[[#This Row],[PLAYER]],FiveStats[],2,FALSE)</f>
        <v>10</v>
      </c>
      <c r="E62" s="1">
        <f>VLOOKUP(Table8[[#This Row],[PLAYER]],FiveStats[],3,FALSE)</f>
        <v>1.9</v>
      </c>
      <c r="F62" s="1">
        <f>VLOOKUP(Table8[[#This Row],[PLAYER]],FiveStats[],4,FALSE)</f>
        <v>1.1000000000000001</v>
      </c>
      <c r="G62" s="1">
        <f>VLOOKUP(Table8[[#This Row],[PLAYER]],FiveStats[],5,FALSE)</f>
        <v>1.2</v>
      </c>
      <c r="H62" s="1">
        <f>VLOOKUP(Table8[[#This Row],[PLAYER]],FiveStats[],6,FALSE)</f>
        <v>7.9</v>
      </c>
      <c r="I62" s="1">
        <f ca="1">(Table8[[#This Row],[PTS]]-$D$3)^2+(Table8[[#This Row],[AST]]-$E$3)^2+(Table8[[#This Row],[STL]]-$F$3)^2+(Table8[[#This Row],[BLK]]-$G$3)^2+(Table8[[#This Row],[REB]]-$H$3)^2</f>
        <v>75.069999999999993</v>
      </c>
      <c r="J62" s="1">
        <f ca="1">(Table8[[#This Row],[PTS]]-$D$4)^2+(Table8[[#This Row],[AST]]-$E$4)^2+(Table8[[#This Row],[STL]]-$F$4)^2+(Table8[[#This Row],[BLK]]-$G$4)^2+(Table8[[#This Row],[REB]]-$H$4)^2</f>
        <v>47.269999999999996</v>
      </c>
      <c r="K62" s="1">
        <f ca="1">(Table8[[#This Row],[PTS]]-$D$5)^2+(Table8[[#This Row],[AST]]-$E$5)^2+(Table8[[#This Row],[STL]]-$F$5)^2+(Table8[[#This Row],[BLK]]-$G$5)^2+(Table8[[#This Row],[REB]]-$H$5)^2</f>
        <v>171.67</v>
      </c>
      <c r="L62" s="1">
        <f ca="1">(Table8[[#This Row],[PTS]]-$D$6)^2+(Table8[[#This Row],[AST]]-$E$6)^2+(Table8[[#This Row],[STL]]-$F$6)^2+(Table8[[#This Row],[BLK]]-$G$6)^2+(Table8[[#This Row],[REB]]-$H$6)^2</f>
        <v>474.66999999999996</v>
      </c>
      <c r="M62" s="1">
        <f ca="1">(Table8[[#This Row],[PTS]]-$D$7)^2+(Table8[[#This Row],[AST]]-$E$7)^2+(Table8[[#This Row],[STL]]-$F$7)^2+(Table8[[#This Row],[BLK]]-$G$7)^2+(Table8[[#This Row],[REB]]-$H$7)^2</f>
        <v>125.47</v>
      </c>
    </row>
    <row r="63" spans="1:13" x14ac:dyDescent="0.3">
      <c r="A63" s="40">
        <v>53</v>
      </c>
      <c r="B63" s="40"/>
      <c r="C63" s="10" t="s">
        <v>97</v>
      </c>
      <c r="D63" s="1">
        <f>VLOOKUP(Table8[[#This Row],[PLAYER]],FiveStats[],2,FALSE)</f>
        <v>13.4</v>
      </c>
      <c r="E63" s="1">
        <f>VLOOKUP(Table8[[#This Row],[PLAYER]],FiveStats[],3,FALSE)</f>
        <v>1.5</v>
      </c>
      <c r="F63" s="1">
        <f>VLOOKUP(Table8[[#This Row],[PLAYER]],FiveStats[],4,FALSE)</f>
        <v>1.4</v>
      </c>
      <c r="G63" s="1">
        <f>VLOOKUP(Table8[[#This Row],[PLAYER]],FiveStats[],5,FALSE)</f>
        <v>0.5</v>
      </c>
      <c r="H63" s="1">
        <f>VLOOKUP(Table8[[#This Row],[PLAYER]],FiveStats[],6,FALSE)</f>
        <v>6.4</v>
      </c>
      <c r="I63" s="1">
        <f ca="1">(Table8[[#This Row],[PTS]]-$D$3)^2+(Table8[[#This Row],[AST]]-$E$3)^2+(Table8[[#This Row],[STL]]-$F$3)^2+(Table8[[#This Row],[BLK]]-$G$3)^2+(Table8[[#This Row],[REB]]-$H$3)^2</f>
        <v>112.78</v>
      </c>
      <c r="J63" s="1">
        <f ca="1">(Table8[[#This Row],[PTS]]-$D$4)^2+(Table8[[#This Row],[AST]]-$E$4)^2+(Table8[[#This Row],[STL]]-$F$4)^2+(Table8[[#This Row],[BLK]]-$G$4)^2+(Table8[[#This Row],[REB]]-$H$4)^2</f>
        <v>44.179999999999993</v>
      </c>
      <c r="K63" s="1">
        <f ca="1">(Table8[[#This Row],[PTS]]-$D$5)^2+(Table8[[#This Row],[AST]]-$E$5)^2+(Table8[[#This Row],[STL]]-$F$5)^2+(Table8[[#This Row],[BLK]]-$G$5)^2+(Table8[[#This Row],[REB]]-$H$5)^2</f>
        <v>97.179999999999993</v>
      </c>
      <c r="L63" s="1">
        <f ca="1">(Table8[[#This Row],[PTS]]-$D$6)^2+(Table8[[#This Row],[AST]]-$E$6)^2+(Table8[[#This Row],[STL]]-$F$6)^2+(Table8[[#This Row],[BLK]]-$G$6)^2+(Table8[[#This Row],[REB]]-$H$6)^2</f>
        <v>339.38000000000005</v>
      </c>
      <c r="M63" s="1">
        <f ca="1">(Table8[[#This Row],[PTS]]-$D$7)^2+(Table8[[#This Row],[AST]]-$E$7)^2+(Table8[[#This Row],[STL]]-$F$7)^2+(Table8[[#This Row],[BLK]]-$G$7)^2+(Table8[[#This Row],[REB]]-$H$7)^2</f>
        <v>108.57999999999998</v>
      </c>
    </row>
    <row r="64" spans="1:13" x14ac:dyDescent="0.3">
      <c r="A64" s="41">
        <v>54</v>
      </c>
      <c r="B64" s="41"/>
      <c r="C64" s="11" t="s">
        <v>136</v>
      </c>
      <c r="D64" s="1">
        <f>VLOOKUP(Table8[[#This Row],[PLAYER]],FiveStats[],2,FALSE)</f>
        <v>10.4</v>
      </c>
      <c r="E64" s="1">
        <f>VLOOKUP(Table8[[#This Row],[PLAYER]],FiveStats[],3,FALSE)</f>
        <v>3.5</v>
      </c>
      <c r="F64" s="1">
        <f>VLOOKUP(Table8[[#This Row],[PLAYER]],FiveStats[],4,FALSE)</f>
        <v>0.8</v>
      </c>
      <c r="G64" s="1">
        <f>VLOOKUP(Table8[[#This Row],[PLAYER]],FiveStats[],5,FALSE)</f>
        <v>1.1000000000000001</v>
      </c>
      <c r="H64" s="1">
        <f>VLOOKUP(Table8[[#This Row],[PLAYER]],FiveStats[],6,FALSE)</f>
        <v>7.5</v>
      </c>
      <c r="I64" s="1">
        <f ca="1">(Table8[[#This Row],[PTS]]-$D$3)^2+(Table8[[#This Row],[AST]]-$E$3)^2+(Table8[[#This Row],[STL]]-$F$3)^2+(Table8[[#This Row],[BLK]]-$G$3)^2+(Table8[[#This Row],[REB]]-$H$3)^2</f>
        <v>61.71</v>
      </c>
      <c r="J64" s="1">
        <f ca="1">(Table8[[#This Row],[PTS]]-$D$4)^2+(Table8[[#This Row],[AST]]-$E$4)^2+(Table8[[#This Row],[STL]]-$F$4)^2+(Table8[[#This Row],[BLK]]-$G$4)^2+(Table8[[#This Row],[REB]]-$H$4)^2</f>
        <v>32.909999999999997</v>
      </c>
      <c r="K64" s="1">
        <f ca="1">(Table8[[#This Row],[PTS]]-$D$5)^2+(Table8[[#This Row],[AST]]-$E$5)^2+(Table8[[#This Row],[STL]]-$F$5)^2+(Table8[[#This Row],[BLK]]-$G$5)^2+(Table8[[#This Row],[REB]]-$H$5)^2</f>
        <v>163.10999999999999</v>
      </c>
      <c r="L64" s="1">
        <f ca="1">(Table8[[#This Row],[PTS]]-$D$6)^2+(Table8[[#This Row],[AST]]-$E$6)^2+(Table8[[#This Row],[STL]]-$F$6)^2+(Table8[[#This Row],[BLK]]-$G$6)^2+(Table8[[#This Row],[REB]]-$H$6)^2</f>
        <v>436.51000000000005</v>
      </c>
      <c r="M64" s="1">
        <f ca="1">(Table8[[#This Row],[PTS]]-$D$7)^2+(Table8[[#This Row],[AST]]-$E$7)^2+(Table8[[#This Row],[STL]]-$F$7)^2+(Table8[[#This Row],[BLK]]-$G$7)^2+(Table8[[#This Row],[REB]]-$H$7)^2</f>
        <v>98.710000000000008</v>
      </c>
    </row>
    <row r="65" spans="1:13" x14ac:dyDescent="0.3">
      <c r="A65" s="40">
        <v>55</v>
      </c>
      <c r="B65" s="40"/>
      <c r="C65" s="10" t="s">
        <v>119</v>
      </c>
      <c r="D65" s="1">
        <f>VLOOKUP(Table8[[#This Row],[PLAYER]],FiveStats[],2,FALSE)</f>
        <v>11.3</v>
      </c>
      <c r="E65" s="1">
        <f>VLOOKUP(Table8[[#This Row],[PLAYER]],FiveStats[],3,FALSE)</f>
        <v>1.1000000000000001</v>
      </c>
      <c r="F65" s="1">
        <f>VLOOKUP(Table8[[#This Row],[PLAYER]],FiveStats[],4,FALSE)</f>
        <v>1.1000000000000001</v>
      </c>
      <c r="G65" s="1">
        <f>VLOOKUP(Table8[[#This Row],[PLAYER]],FiveStats[],5,FALSE)</f>
        <v>1</v>
      </c>
      <c r="H65" s="1">
        <f>VLOOKUP(Table8[[#This Row],[PLAYER]],FiveStats[],6,FALSE)</f>
        <v>7.7</v>
      </c>
      <c r="I65" s="1">
        <f ca="1">(Table8[[#This Row],[PTS]]-$D$3)^2+(Table8[[#This Row],[AST]]-$E$3)^2+(Table8[[#This Row],[STL]]-$F$3)^2+(Table8[[#This Row],[BLK]]-$G$3)^2+(Table8[[#This Row],[REB]]-$H$3)^2</f>
        <v>96.600000000000023</v>
      </c>
      <c r="J65" s="1">
        <f ca="1">(Table8[[#This Row],[PTS]]-$D$4)^2+(Table8[[#This Row],[AST]]-$E$4)^2+(Table8[[#This Row],[STL]]-$F$4)^2+(Table8[[#This Row],[BLK]]-$G$4)^2+(Table8[[#This Row],[REB]]-$H$4)^2</f>
        <v>48.2</v>
      </c>
      <c r="K65" s="1">
        <f ca="1">(Table8[[#This Row],[PTS]]-$D$5)^2+(Table8[[#This Row],[AST]]-$E$5)^2+(Table8[[#This Row],[STL]]-$F$5)^2+(Table8[[#This Row],[BLK]]-$G$5)^2+(Table8[[#This Row],[REB]]-$H$5)^2</f>
        <v>140</v>
      </c>
      <c r="L65" s="1">
        <f ca="1">(Table8[[#This Row],[PTS]]-$D$6)^2+(Table8[[#This Row],[AST]]-$E$6)^2+(Table8[[#This Row],[STL]]-$F$6)^2+(Table8[[#This Row],[BLK]]-$G$6)^2+(Table8[[#This Row],[REB]]-$H$6)^2</f>
        <v>432</v>
      </c>
      <c r="M65" s="1">
        <f ca="1">(Table8[[#This Row],[PTS]]-$D$7)^2+(Table8[[#This Row],[AST]]-$E$7)^2+(Table8[[#This Row],[STL]]-$F$7)^2+(Table8[[#This Row],[BLK]]-$G$7)^2+(Table8[[#This Row],[REB]]-$H$7)^2</f>
        <v>123.8</v>
      </c>
    </row>
    <row r="66" spans="1:13" x14ac:dyDescent="0.3">
      <c r="A66" s="41">
        <v>56</v>
      </c>
      <c r="B66" s="41"/>
      <c r="C66" s="11" t="s">
        <v>71</v>
      </c>
      <c r="D66" s="1">
        <f>VLOOKUP(Table8[[#This Row],[PLAYER]],FiveStats[],2,FALSE)</f>
        <v>15.6</v>
      </c>
      <c r="E66" s="1">
        <f>VLOOKUP(Table8[[#This Row],[PLAYER]],FiveStats[],3,FALSE)</f>
        <v>4.8</v>
      </c>
      <c r="F66" s="1">
        <f>VLOOKUP(Table8[[#This Row],[PLAYER]],FiveStats[],4,FALSE)</f>
        <v>1.4</v>
      </c>
      <c r="G66" s="1">
        <f>VLOOKUP(Table8[[#This Row],[PLAYER]],FiveStats[],5,FALSE)</f>
        <v>0.3</v>
      </c>
      <c r="H66" s="1">
        <f>VLOOKUP(Table8[[#This Row],[PLAYER]],FiveStats[],6,FALSE)</f>
        <v>3.5</v>
      </c>
      <c r="I66" s="1">
        <f ca="1">(Table8[[#This Row],[PTS]]-$D$3)^2+(Table8[[#This Row],[AST]]-$E$3)^2+(Table8[[#This Row],[STL]]-$F$3)^2+(Table8[[#This Row],[BLK]]-$G$3)^2+(Table8[[#This Row],[REB]]-$H$3)^2</f>
        <v>118.1</v>
      </c>
      <c r="J66" s="1">
        <f ca="1">(Table8[[#This Row],[PTS]]-$D$4)^2+(Table8[[#This Row],[AST]]-$E$4)^2+(Table8[[#This Row],[STL]]-$F$4)^2+(Table8[[#This Row],[BLK]]-$G$4)^2+(Table8[[#This Row],[REB]]-$H$4)^2</f>
        <v>50.5</v>
      </c>
      <c r="K66" s="1">
        <f ca="1">(Table8[[#This Row],[PTS]]-$D$5)^2+(Table8[[#This Row],[AST]]-$E$5)^2+(Table8[[#This Row],[STL]]-$F$5)^2+(Table8[[#This Row],[BLK]]-$G$5)^2+(Table8[[#This Row],[REB]]-$H$5)^2</f>
        <v>84.9</v>
      </c>
      <c r="L66" s="1">
        <f ca="1">(Table8[[#This Row],[PTS]]-$D$6)^2+(Table8[[#This Row],[AST]]-$E$6)^2+(Table8[[#This Row],[STL]]-$F$6)^2+(Table8[[#This Row],[BLK]]-$G$6)^2+(Table8[[#This Row],[REB]]-$H$6)^2</f>
        <v>221.90000000000003</v>
      </c>
      <c r="M66" s="1">
        <f ca="1">(Table8[[#This Row],[PTS]]-$D$7)^2+(Table8[[#This Row],[AST]]-$E$7)^2+(Table8[[#This Row],[STL]]-$F$7)^2+(Table8[[#This Row],[BLK]]-$G$7)^2+(Table8[[#This Row],[REB]]-$H$7)^2</f>
        <v>87.7</v>
      </c>
    </row>
    <row r="67" spans="1:13" x14ac:dyDescent="0.3">
      <c r="A67" s="40">
        <v>57</v>
      </c>
      <c r="B67" s="40"/>
      <c r="C67" s="10" t="s">
        <v>123</v>
      </c>
      <c r="D67" s="1">
        <f>VLOOKUP(Table8[[#This Row],[PLAYER]],FiveStats[],2,FALSE)</f>
        <v>11</v>
      </c>
      <c r="E67" s="1">
        <f>VLOOKUP(Table8[[#This Row],[PLAYER]],FiveStats[],3,FALSE)</f>
        <v>1.6</v>
      </c>
      <c r="F67" s="1">
        <f>VLOOKUP(Table8[[#This Row],[PLAYER]],FiveStats[],4,FALSE)</f>
        <v>1.5</v>
      </c>
      <c r="G67" s="1">
        <f>VLOOKUP(Table8[[#This Row],[PLAYER]],FiveStats[],5,FALSE)</f>
        <v>0.4</v>
      </c>
      <c r="H67" s="1">
        <f>VLOOKUP(Table8[[#This Row],[PLAYER]],FiveStats[],6,FALSE)</f>
        <v>6.1</v>
      </c>
      <c r="I67" s="1">
        <f ca="1">(Table8[[#This Row],[PTS]]-$D$3)^2+(Table8[[#This Row],[AST]]-$E$3)^2+(Table8[[#This Row],[STL]]-$F$3)^2+(Table8[[#This Row],[BLK]]-$G$3)^2+(Table8[[#This Row],[REB]]-$H$3)^2</f>
        <v>75.38</v>
      </c>
      <c r="J67" s="1">
        <f ca="1">(Table8[[#This Row],[PTS]]-$D$4)^2+(Table8[[#This Row],[AST]]-$E$4)^2+(Table8[[#This Row],[STL]]-$F$4)^2+(Table8[[#This Row],[BLK]]-$G$4)^2+(Table8[[#This Row],[REB]]-$H$4)^2</f>
        <v>53.980000000000004</v>
      </c>
      <c r="K67" s="1">
        <f ca="1">(Table8[[#This Row],[PTS]]-$D$5)^2+(Table8[[#This Row],[AST]]-$E$5)^2+(Table8[[#This Row],[STL]]-$F$5)^2+(Table8[[#This Row],[BLK]]-$G$5)^2+(Table8[[#This Row],[REB]]-$H$5)^2</f>
        <v>150.18</v>
      </c>
      <c r="L67" s="1">
        <f ca="1">(Table8[[#This Row],[PTS]]-$D$6)^2+(Table8[[#This Row],[AST]]-$E$6)^2+(Table8[[#This Row],[STL]]-$F$6)^2+(Table8[[#This Row],[BLK]]-$G$6)^2+(Table8[[#This Row],[REB]]-$H$6)^2</f>
        <v>421.18000000000006</v>
      </c>
      <c r="M67" s="1">
        <f ca="1">(Table8[[#This Row],[PTS]]-$D$7)^2+(Table8[[#This Row],[AST]]-$E$7)^2+(Table8[[#This Row],[STL]]-$F$7)^2+(Table8[[#This Row],[BLK]]-$G$7)^2+(Table8[[#This Row],[REB]]-$H$7)^2</f>
        <v>133.18</v>
      </c>
    </row>
    <row r="68" spans="1:13" x14ac:dyDescent="0.3">
      <c r="A68" s="41">
        <v>58</v>
      </c>
      <c r="B68" s="41"/>
      <c r="C68" s="11" t="s">
        <v>132</v>
      </c>
      <c r="D68" s="1">
        <f>VLOOKUP(Table8[[#This Row],[PLAYER]],FiveStats[],2,FALSE)</f>
        <v>10.6</v>
      </c>
      <c r="E68" s="1">
        <f>VLOOKUP(Table8[[#This Row],[PLAYER]],FiveStats[],3,FALSE)</f>
        <v>4.5999999999999996</v>
      </c>
      <c r="F68" s="1">
        <f>VLOOKUP(Table8[[#This Row],[PLAYER]],FiveStats[],4,FALSE)</f>
        <v>1.6</v>
      </c>
      <c r="G68" s="1">
        <f>VLOOKUP(Table8[[#This Row],[PLAYER]],FiveStats[],5,FALSE)</f>
        <v>0.4</v>
      </c>
      <c r="H68" s="1">
        <f>VLOOKUP(Table8[[#This Row],[PLAYER]],FiveStats[],6,FALSE)</f>
        <v>3.9</v>
      </c>
      <c r="I68" s="1">
        <f ca="1">(Table8[[#This Row],[PTS]]-$D$3)^2+(Table8[[#This Row],[AST]]-$E$3)^2+(Table8[[#This Row],[STL]]-$F$3)^2+(Table8[[#This Row],[BLK]]-$G$3)^2+(Table8[[#This Row],[REB]]-$H$3)^2</f>
        <v>38.65</v>
      </c>
      <c r="J68" s="1">
        <f ca="1">(Table8[[#This Row],[PTS]]-$D$4)^2+(Table8[[#This Row],[AST]]-$E$4)^2+(Table8[[#This Row],[STL]]-$F$4)^2+(Table8[[#This Row],[BLK]]-$G$4)^2+(Table8[[#This Row],[REB]]-$H$4)^2</f>
        <v>55.05</v>
      </c>
      <c r="K68" s="1">
        <f ca="1">(Table8[[#This Row],[PTS]]-$D$5)^2+(Table8[[#This Row],[AST]]-$E$5)^2+(Table8[[#This Row],[STL]]-$F$5)^2+(Table8[[#This Row],[BLK]]-$G$5)^2+(Table8[[#This Row],[REB]]-$H$5)^2</f>
        <v>180.05</v>
      </c>
      <c r="L68" s="1">
        <f ca="1">(Table8[[#This Row],[PTS]]-$D$6)^2+(Table8[[#This Row],[AST]]-$E$6)^2+(Table8[[#This Row],[STL]]-$F$6)^2+(Table8[[#This Row],[BLK]]-$G$6)^2+(Table8[[#This Row],[REB]]-$H$6)^2</f>
        <v>394.25</v>
      </c>
      <c r="M68" s="1">
        <f ca="1">(Table8[[#This Row],[PTS]]-$D$7)^2+(Table8[[#This Row],[AST]]-$E$7)^2+(Table8[[#This Row],[STL]]-$F$7)^2+(Table8[[#This Row],[BLK]]-$G$7)^2+(Table8[[#This Row],[REB]]-$H$7)^2</f>
        <v>123.45</v>
      </c>
    </row>
    <row r="69" spans="1:13" x14ac:dyDescent="0.3">
      <c r="A69" s="40">
        <v>59</v>
      </c>
      <c r="B69" s="40"/>
      <c r="C69" s="10" t="s">
        <v>57</v>
      </c>
      <c r="D69" s="1">
        <f>VLOOKUP(Table8[[#This Row],[PLAYER]],FiveStats[],2,FALSE)</f>
        <v>18.100000000000001</v>
      </c>
      <c r="E69" s="1">
        <f>VLOOKUP(Table8[[#This Row],[PLAYER]],FiveStats[],3,FALSE)</f>
        <v>1.5</v>
      </c>
      <c r="F69" s="1">
        <f>VLOOKUP(Table8[[#This Row],[PLAYER]],FiveStats[],4,FALSE)</f>
        <v>0.7</v>
      </c>
      <c r="G69" s="1">
        <f>VLOOKUP(Table8[[#This Row],[PLAYER]],FiveStats[],5,FALSE)</f>
        <v>1.9</v>
      </c>
      <c r="H69" s="1">
        <f>VLOOKUP(Table8[[#This Row],[PLAYER]],FiveStats[],6,FALSE)</f>
        <v>7.2</v>
      </c>
      <c r="I69" s="1">
        <f ca="1">(Table8[[#This Row],[PTS]]-$D$3)^2+(Table8[[#This Row],[AST]]-$E$3)^2+(Table8[[#This Row],[STL]]-$F$3)^2+(Table8[[#This Row],[BLK]]-$G$3)^2+(Table8[[#This Row],[REB]]-$H$3)^2</f>
        <v>220.40000000000003</v>
      </c>
      <c r="J69" s="1">
        <f ca="1">(Table8[[#This Row],[PTS]]-$D$4)^2+(Table8[[#This Row],[AST]]-$E$4)^2+(Table8[[#This Row],[STL]]-$F$4)^2+(Table8[[#This Row],[BLK]]-$G$4)^2+(Table8[[#This Row],[REB]]-$H$4)^2</f>
        <v>57.400000000000013</v>
      </c>
      <c r="K69" s="1">
        <f ca="1">(Table8[[#This Row],[PTS]]-$D$5)^2+(Table8[[#This Row],[AST]]-$E$5)^2+(Table8[[#This Row],[STL]]-$F$5)^2+(Table8[[#This Row],[BLK]]-$G$5)^2+(Table8[[#This Row],[REB]]-$H$5)^2</f>
        <v>28.999999999999986</v>
      </c>
      <c r="L69" s="1">
        <f ca="1">(Table8[[#This Row],[PTS]]-$D$6)^2+(Table8[[#This Row],[AST]]-$E$6)^2+(Table8[[#This Row],[STL]]-$F$6)^2+(Table8[[#This Row],[BLK]]-$G$6)^2+(Table8[[#This Row],[REB]]-$H$6)^2</f>
        <v>214.99999999999997</v>
      </c>
      <c r="M69" s="1">
        <f ca="1">(Table8[[#This Row],[PTS]]-$D$7)^2+(Table8[[#This Row],[AST]]-$E$7)^2+(Table8[[#This Row],[STL]]-$F$7)^2+(Table8[[#This Row],[BLK]]-$G$7)^2+(Table8[[#This Row],[REB]]-$H$7)^2</f>
        <v>89.2</v>
      </c>
    </row>
    <row r="70" spans="1:13" x14ac:dyDescent="0.3">
      <c r="A70" s="41">
        <v>60</v>
      </c>
      <c r="B70" s="41"/>
      <c r="C70" s="11" t="s">
        <v>115</v>
      </c>
      <c r="D70" s="1">
        <f>VLOOKUP(Table8[[#This Row],[PLAYER]],FiveStats[],2,FALSE)</f>
        <v>12</v>
      </c>
      <c r="E70" s="1">
        <f>VLOOKUP(Table8[[#This Row],[PLAYER]],FiveStats[],3,FALSE)</f>
        <v>0.7</v>
      </c>
      <c r="F70" s="1">
        <f>VLOOKUP(Table8[[#This Row],[PLAYER]],FiveStats[],4,FALSE)</f>
        <v>0.5</v>
      </c>
      <c r="G70" s="1">
        <f>VLOOKUP(Table8[[#This Row],[PLAYER]],FiveStats[],5,FALSE)</f>
        <v>0.8</v>
      </c>
      <c r="H70" s="1">
        <f>VLOOKUP(Table8[[#This Row],[PLAYER]],FiveStats[],6,FALSE)</f>
        <v>9.5</v>
      </c>
      <c r="I70" s="1">
        <f ca="1">(Table8[[#This Row],[PTS]]-$D$3)^2+(Table8[[#This Row],[AST]]-$E$3)^2+(Table8[[#This Row],[STL]]-$F$3)^2+(Table8[[#This Row],[BLK]]-$G$3)^2+(Table8[[#This Row],[REB]]-$H$3)^2</f>
        <v>131.23000000000002</v>
      </c>
      <c r="J70" s="1">
        <f ca="1">(Table8[[#This Row],[PTS]]-$D$4)^2+(Table8[[#This Row],[AST]]-$E$4)^2+(Table8[[#This Row],[STL]]-$F$4)^2+(Table8[[#This Row],[BLK]]-$G$4)^2+(Table8[[#This Row],[REB]]-$H$4)^2</f>
        <v>46.23</v>
      </c>
      <c r="K70" s="1">
        <f ca="1">(Table8[[#This Row],[PTS]]-$D$5)^2+(Table8[[#This Row],[AST]]-$E$5)^2+(Table8[[#This Row],[STL]]-$F$5)^2+(Table8[[#This Row],[BLK]]-$G$5)^2+(Table8[[#This Row],[REB]]-$H$5)^2</f>
        <v>125.83</v>
      </c>
      <c r="L70" s="1">
        <f ca="1">(Table8[[#This Row],[PTS]]-$D$6)^2+(Table8[[#This Row],[AST]]-$E$6)^2+(Table8[[#This Row],[STL]]-$F$6)^2+(Table8[[#This Row],[BLK]]-$G$6)^2+(Table8[[#This Row],[REB]]-$H$6)^2</f>
        <v>434.43</v>
      </c>
      <c r="M70" s="1">
        <f ca="1">(Table8[[#This Row],[PTS]]-$D$7)^2+(Table8[[#This Row],[AST]]-$E$7)^2+(Table8[[#This Row],[STL]]-$F$7)^2+(Table8[[#This Row],[BLK]]-$G$7)^2+(Table8[[#This Row],[REB]]-$H$7)^2</f>
        <v>114.03000000000002</v>
      </c>
    </row>
    <row r="71" spans="1:13" x14ac:dyDescent="0.3">
      <c r="A71" s="40">
        <v>61</v>
      </c>
      <c r="B71" s="40"/>
      <c r="C71" s="10" t="s">
        <v>116</v>
      </c>
      <c r="D71" s="1">
        <f>VLOOKUP(Table8[[#This Row],[PLAYER]],FiveStats[],2,FALSE)</f>
        <v>11.7</v>
      </c>
      <c r="E71" s="1">
        <f>VLOOKUP(Table8[[#This Row],[PLAYER]],FiveStats[],3,FALSE)</f>
        <v>2.2999999999999998</v>
      </c>
      <c r="F71" s="1">
        <f>VLOOKUP(Table8[[#This Row],[PLAYER]],FiveStats[],4,FALSE)</f>
        <v>1.1000000000000001</v>
      </c>
      <c r="G71" s="1">
        <f>VLOOKUP(Table8[[#This Row],[PLAYER]],FiveStats[],5,FALSE)</f>
        <v>0.5</v>
      </c>
      <c r="H71" s="1">
        <f>VLOOKUP(Table8[[#This Row],[PLAYER]],FiveStats[],6,FALSE)</f>
        <v>6.6</v>
      </c>
      <c r="I71" s="1">
        <f ca="1">(Table8[[#This Row],[PTS]]-$D$3)^2+(Table8[[#This Row],[AST]]-$E$3)^2+(Table8[[#This Row],[STL]]-$F$3)^2+(Table8[[#This Row],[BLK]]-$G$3)^2+(Table8[[#This Row],[REB]]-$H$3)^2</f>
        <v>80.199999999999989</v>
      </c>
      <c r="J71" s="1">
        <f ca="1">(Table8[[#This Row],[PTS]]-$D$4)^2+(Table8[[#This Row],[AST]]-$E$4)^2+(Table8[[#This Row],[STL]]-$F$4)^2+(Table8[[#This Row],[BLK]]-$G$4)^2+(Table8[[#This Row],[REB]]-$H$4)^2</f>
        <v>40.000000000000007</v>
      </c>
      <c r="K71" s="1">
        <f ca="1">(Table8[[#This Row],[PTS]]-$D$5)^2+(Table8[[#This Row],[AST]]-$E$5)^2+(Table8[[#This Row],[STL]]-$F$5)^2+(Table8[[#This Row],[BLK]]-$G$5)^2+(Table8[[#This Row],[REB]]-$H$5)^2</f>
        <v>131.20000000000002</v>
      </c>
      <c r="L71" s="1">
        <f ca="1">(Table8[[#This Row],[PTS]]-$D$6)^2+(Table8[[#This Row],[AST]]-$E$6)^2+(Table8[[#This Row],[STL]]-$F$6)^2+(Table8[[#This Row],[BLK]]-$G$6)^2+(Table8[[#This Row],[REB]]-$H$6)^2</f>
        <v>390</v>
      </c>
      <c r="M71" s="1">
        <f ca="1">(Table8[[#This Row],[PTS]]-$D$7)^2+(Table8[[#This Row],[AST]]-$E$7)^2+(Table8[[#This Row],[STL]]-$F$7)^2+(Table8[[#This Row],[BLK]]-$G$7)^2+(Table8[[#This Row],[REB]]-$H$7)^2</f>
        <v>108.2</v>
      </c>
    </row>
    <row r="72" spans="1:13" x14ac:dyDescent="0.3">
      <c r="A72" s="41">
        <v>62</v>
      </c>
      <c r="B72" s="41"/>
      <c r="C72" s="11" t="s">
        <v>79</v>
      </c>
      <c r="D72" s="1">
        <f>VLOOKUP(Table8[[#This Row],[PLAYER]],FiveStats[],2,FALSE)</f>
        <v>14.5</v>
      </c>
      <c r="E72" s="1">
        <f>VLOOKUP(Table8[[#This Row],[PLAYER]],FiveStats[],3,FALSE)</f>
        <v>1.3</v>
      </c>
      <c r="F72" s="1">
        <f>VLOOKUP(Table8[[#This Row],[PLAYER]],FiveStats[],4,FALSE)</f>
        <v>0.9</v>
      </c>
      <c r="G72" s="1">
        <f>VLOOKUP(Table8[[#This Row],[PLAYER]],FiveStats[],5,FALSE)</f>
        <v>2.1</v>
      </c>
      <c r="H72" s="1">
        <f>VLOOKUP(Table8[[#This Row],[PLAYER]],FiveStats[],6,FALSE)</f>
        <v>7.3</v>
      </c>
      <c r="I72" s="1">
        <f ca="1">(Table8[[#This Row],[PTS]]-$D$3)^2+(Table8[[#This Row],[AST]]-$E$3)^2+(Table8[[#This Row],[STL]]-$F$3)^2+(Table8[[#This Row],[BLK]]-$G$3)^2+(Table8[[#This Row],[REB]]-$H$3)^2</f>
        <v>142.45000000000002</v>
      </c>
      <c r="J72" s="1">
        <f ca="1">(Table8[[#This Row],[PTS]]-$D$4)^2+(Table8[[#This Row],[AST]]-$E$4)^2+(Table8[[#This Row],[STL]]-$F$4)^2+(Table8[[#This Row],[BLK]]-$G$4)^2+(Table8[[#This Row],[REB]]-$H$4)^2</f>
        <v>42.45</v>
      </c>
      <c r="K72" s="1">
        <f ca="1">(Table8[[#This Row],[PTS]]-$D$5)^2+(Table8[[#This Row],[AST]]-$E$5)^2+(Table8[[#This Row],[STL]]-$F$5)^2+(Table8[[#This Row],[BLK]]-$G$5)^2+(Table8[[#This Row],[REB]]-$H$5)^2</f>
        <v>78.449999999999989</v>
      </c>
      <c r="L72" s="1">
        <f ca="1">(Table8[[#This Row],[PTS]]-$D$6)^2+(Table8[[#This Row],[AST]]-$E$6)^2+(Table8[[#This Row],[STL]]-$F$6)^2+(Table8[[#This Row],[BLK]]-$G$6)^2+(Table8[[#This Row],[REB]]-$H$6)^2</f>
        <v>318.45</v>
      </c>
      <c r="M72" s="1">
        <f ca="1">(Table8[[#This Row],[PTS]]-$D$7)^2+(Table8[[#This Row],[AST]]-$E$7)^2+(Table8[[#This Row],[STL]]-$F$7)^2+(Table8[[#This Row],[BLK]]-$G$7)^2+(Table8[[#This Row],[REB]]-$H$7)^2</f>
        <v>97.649999999999977</v>
      </c>
    </row>
    <row r="73" spans="1:13" x14ac:dyDescent="0.3">
      <c r="A73" s="40">
        <v>63</v>
      </c>
      <c r="B73" s="40"/>
      <c r="C73" s="10" t="s">
        <v>87</v>
      </c>
      <c r="D73" s="1">
        <f>VLOOKUP(Table8[[#This Row],[PLAYER]],FiveStats[],2,FALSE)</f>
        <v>14</v>
      </c>
      <c r="E73" s="1">
        <f>VLOOKUP(Table8[[#This Row],[PLAYER]],FiveStats[],3,FALSE)</f>
        <v>1.7</v>
      </c>
      <c r="F73" s="1">
        <f>VLOOKUP(Table8[[#This Row],[PLAYER]],FiveStats[],4,FALSE)</f>
        <v>1.1000000000000001</v>
      </c>
      <c r="G73" s="1">
        <f>VLOOKUP(Table8[[#This Row],[PLAYER]],FiveStats[],5,FALSE)</f>
        <v>0.6</v>
      </c>
      <c r="H73" s="1">
        <f>VLOOKUP(Table8[[#This Row],[PLAYER]],FiveStats[],6,FALSE)</f>
        <v>6.5</v>
      </c>
      <c r="I73" s="1">
        <f ca="1">(Table8[[#This Row],[PTS]]-$D$3)^2+(Table8[[#This Row],[AST]]-$E$3)^2+(Table8[[#This Row],[STL]]-$F$3)^2+(Table8[[#This Row],[BLK]]-$G$3)^2+(Table8[[#This Row],[REB]]-$H$3)^2</f>
        <v>121.51</v>
      </c>
      <c r="J73" s="1">
        <f ca="1">(Table8[[#This Row],[PTS]]-$D$4)^2+(Table8[[#This Row],[AST]]-$E$4)^2+(Table8[[#This Row],[STL]]-$F$4)^2+(Table8[[#This Row],[BLK]]-$G$4)^2+(Table8[[#This Row],[REB]]-$H$4)^2</f>
        <v>41.31</v>
      </c>
      <c r="K73" s="1">
        <f ca="1">(Table8[[#This Row],[PTS]]-$D$5)^2+(Table8[[#This Row],[AST]]-$E$5)^2+(Table8[[#This Row],[STL]]-$F$5)^2+(Table8[[#This Row],[BLK]]-$G$5)^2+(Table8[[#This Row],[REB]]-$H$5)^2</f>
        <v>84.91</v>
      </c>
      <c r="L73" s="1">
        <f ca="1">(Table8[[#This Row],[PTS]]-$D$6)^2+(Table8[[#This Row],[AST]]-$E$6)^2+(Table8[[#This Row],[STL]]-$F$6)^2+(Table8[[#This Row],[BLK]]-$G$6)^2+(Table8[[#This Row],[REB]]-$H$6)^2</f>
        <v>317.51</v>
      </c>
      <c r="M73" s="1">
        <f ca="1">(Table8[[#This Row],[PTS]]-$D$7)^2+(Table8[[#This Row],[AST]]-$E$7)^2+(Table8[[#This Row],[STL]]-$F$7)^2+(Table8[[#This Row],[BLK]]-$G$7)^2+(Table8[[#This Row],[REB]]-$H$7)^2</f>
        <v>99.51</v>
      </c>
    </row>
    <row r="74" spans="1:13" x14ac:dyDescent="0.3">
      <c r="A74" s="41">
        <v>64</v>
      </c>
      <c r="B74" s="41"/>
      <c r="C74" s="11" t="s">
        <v>63</v>
      </c>
      <c r="D74" s="1">
        <f>VLOOKUP(Table8[[#This Row],[PLAYER]],FiveStats[],2,FALSE)</f>
        <v>17.3</v>
      </c>
      <c r="E74" s="1">
        <f>VLOOKUP(Table8[[#This Row],[PLAYER]],FiveStats[],3,FALSE)</f>
        <v>1.9</v>
      </c>
      <c r="F74" s="1">
        <f>VLOOKUP(Table8[[#This Row],[PLAYER]],FiveStats[],4,FALSE)</f>
        <v>0.6</v>
      </c>
      <c r="G74" s="1">
        <f>VLOOKUP(Table8[[#This Row],[PLAYER]],FiveStats[],5,FALSE)</f>
        <v>1.2</v>
      </c>
      <c r="H74" s="1">
        <f>VLOOKUP(Table8[[#This Row],[PLAYER]],FiveStats[],6,FALSE)</f>
        <v>7.3</v>
      </c>
      <c r="I74" s="1">
        <f ca="1">(Table8[[#This Row],[PTS]]-$D$3)^2+(Table8[[#This Row],[AST]]-$E$3)^2+(Table8[[#This Row],[STL]]-$F$3)^2+(Table8[[#This Row],[BLK]]-$G$3)^2+(Table8[[#This Row],[REB]]-$H$3)^2</f>
        <v>195.99</v>
      </c>
      <c r="J74" s="1">
        <f ca="1">(Table8[[#This Row],[PTS]]-$D$4)^2+(Table8[[#This Row],[AST]]-$E$4)^2+(Table8[[#This Row],[STL]]-$F$4)^2+(Table8[[#This Row],[BLK]]-$G$4)^2+(Table8[[#This Row],[REB]]-$H$4)^2</f>
        <v>46.190000000000005</v>
      </c>
      <c r="K74" s="1">
        <f ca="1">(Table8[[#This Row],[PTS]]-$D$5)^2+(Table8[[#This Row],[AST]]-$E$5)^2+(Table8[[#This Row],[STL]]-$F$5)^2+(Table8[[#This Row],[BLK]]-$G$5)^2+(Table8[[#This Row],[REB]]-$H$5)^2</f>
        <v>34.789999999999992</v>
      </c>
      <c r="L74" s="1">
        <f ca="1">(Table8[[#This Row],[PTS]]-$D$6)^2+(Table8[[#This Row],[AST]]-$E$6)^2+(Table8[[#This Row],[STL]]-$F$6)^2+(Table8[[#This Row],[BLK]]-$G$6)^2+(Table8[[#This Row],[REB]]-$H$6)^2</f>
        <v>228.39000000000001</v>
      </c>
      <c r="M74" s="1">
        <f ca="1">(Table8[[#This Row],[PTS]]-$D$7)^2+(Table8[[#This Row],[AST]]-$E$7)^2+(Table8[[#This Row],[STL]]-$F$7)^2+(Table8[[#This Row],[BLK]]-$G$7)^2+(Table8[[#This Row],[REB]]-$H$7)^2</f>
        <v>79.790000000000006</v>
      </c>
    </row>
    <row r="75" spans="1:13" x14ac:dyDescent="0.3">
      <c r="A75" s="40">
        <v>65</v>
      </c>
      <c r="B75" s="40"/>
      <c r="C75" s="10" t="s">
        <v>215</v>
      </c>
      <c r="D75" s="1">
        <f>VLOOKUP(Table8[[#This Row],[PLAYER]],FiveStats[],2,FALSE)</f>
        <v>6.9</v>
      </c>
      <c r="E75" s="1">
        <f>VLOOKUP(Table8[[#This Row],[PLAYER]],FiveStats[],3,FALSE)</f>
        <v>6.6</v>
      </c>
      <c r="F75" s="1">
        <f>VLOOKUP(Table8[[#This Row],[PLAYER]],FiveStats[],4,FALSE)</f>
        <v>1.6</v>
      </c>
      <c r="G75" s="1">
        <f>VLOOKUP(Table8[[#This Row],[PLAYER]],FiveStats[],5,FALSE)</f>
        <v>0.1</v>
      </c>
      <c r="H75" s="1">
        <f>VLOOKUP(Table8[[#This Row],[PLAYER]],FiveStats[],6,FALSE)</f>
        <v>3.1</v>
      </c>
      <c r="I75" s="1">
        <f ca="1">(Table8[[#This Row],[PTS]]-$D$3)^2+(Table8[[#This Row],[AST]]-$E$3)^2+(Table8[[#This Row],[STL]]-$F$3)^2+(Table8[[#This Row],[BLK]]-$G$3)^2+(Table8[[#This Row],[REB]]-$H$3)^2</f>
        <v>4.9500000000000011</v>
      </c>
      <c r="J75" s="1">
        <f ca="1">(Table8[[#This Row],[PTS]]-$D$4)^2+(Table8[[#This Row],[AST]]-$E$4)^2+(Table8[[#This Row],[STL]]-$F$4)^2+(Table8[[#This Row],[BLK]]-$G$4)^2+(Table8[[#This Row],[REB]]-$H$4)^2</f>
        <v>99.15</v>
      </c>
      <c r="K75" s="1">
        <f ca="1">(Table8[[#This Row],[PTS]]-$D$5)^2+(Table8[[#This Row],[AST]]-$E$5)^2+(Table8[[#This Row],[STL]]-$F$5)^2+(Table8[[#This Row],[BLK]]-$G$5)^2+(Table8[[#This Row],[REB]]-$H$5)^2</f>
        <v>306.95</v>
      </c>
      <c r="L75" s="1">
        <f ca="1">(Table8[[#This Row],[PTS]]-$D$6)^2+(Table8[[#This Row],[AST]]-$E$6)^2+(Table8[[#This Row],[STL]]-$F$6)^2+(Table8[[#This Row],[BLK]]-$G$6)^2+(Table8[[#This Row],[REB]]-$H$6)^2</f>
        <v>539.35</v>
      </c>
      <c r="M75" s="1">
        <f ca="1">(Table8[[#This Row],[PTS]]-$D$7)^2+(Table8[[#This Row],[AST]]-$E$7)^2+(Table8[[#This Row],[STL]]-$F$7)^2+(Table8[[#This Row],[BLK]]-$G$7)^2+(Table8[[#This Row],[REB]]-$H$7)^2</f>
        <v>179.35</v>
      </c>
    </row>
    <row r="76" spans="1:13" x14ac:dyDescent="0.3">
      <c r="A76" s="41">
        <v>66</v>
      </c>
      <c r="B76" s="41"/>
      <c r="C76" s="11" t="s">
        <v>83</v>
      </c>
      <c r="D76" s="1">
        <f>VLOOKUP(Table8[[#This Row],[PLAYER]],FiveStats[],2,FALSE)</f>
        <v>14.1</v>
      </c>
      <c r="E76" s="1">
        <f>VLOOKUP(Table8[[#This Row],[PLAYER]],FiveStats[],3,FALSE)</f>
        <v>1.7</v>
      </c>
      <c r="F76" s="1">
        <f>VLOOKUP(Table8[[#This Row],[PLAYER]],FiveStats[],4,FALSE)</f>
        <v>0.5</v>
      </c>
      <c r="G76" s="1">
        <f>VLOOKUP(Table8[[#This Row],[PLAYER]],FiveStats[],5,FALSE)</f>
        <v>0.1</v>
      </c>
      <c r="H76" s="1">
        <f>VLOOKUP(Table8[[#This Row],[PLAYER]],FiveStats[],6,FALSE)</f>
        <v>8.1999999999999993</v>
      </c>
      <c r="I76" s="1">
        <f ca="1">(Table8[[#This Row],[PTS]]-$D$3)^2+(Table8[[#This Row],[AST]]-$E$3)^2+(Table8[[#This Row],[STL]]-$F$3)^2+(Table8[[#This Row],[BLK]]-$G$3)^2+(Table8[[#This Row],[REB]]-$H$3)^2</f>
        <v>139</v>
      </c>
      <c r="J76" s="1">
        <f ca="1">(Table8[[#This Row],[PTS]]-$D$4)^2+(Table8[[#This Row],[AST]]-$E$4)^2+(Table8[[#This Row],[STL]]-$F$4)^2+(Table8[[#This Row],[BLK]]-$G$4)^2+(Table8[[#This Row],[REB]]-$H$4)^2</f>
        <v>34.400000000000006</v>
      </c>
      <c r="K76" s="1">
        <f ca="1">(Table8[[#This Row],[PTS]]-$D$5)^2+(Table8[[#This Row],[AST]]-$E$5)^2+(Table8[[#This Row],[STL]]-$F$5)^2+(Table8[[#This Row],[BLK]]-$G$5)^2+(Table8[[#This Row],[REB]]-$H$5)^2</f>
        <v>79.600000000000023</v>
      </c>
      <c r="L76" s="1">
        <f ca="1">(Table8[[#This Row],[PTS]]-$D$6)^2+(Table8[[#This Row],[AST]]-$E$6)^2+(Table8[[#This Row],[STL]]-$F$6)^2+(Table8[[#This Row],[BLK]]-$G$6)^2+(Table8[[#This Row],[REB]]-$H$6)^2</f>
        <v>331.2</v>
      </c>
      <c r="M76" s="1">
        <f ca="1">(Table8[[#This Row],[PTS]]-$D$7)^2+(Table8[[#This Row],[AST]]-$E$7)^2+(Table8[[#This Row],[STL]]-$F$7)^2+(Table8[[#This Row],[BLK]]-$G$7)^2+(Table8[[#This Row],[REB]]-$H$7)^2</f>
        <v>86.200000000000017</v>
      </c>
    </row>
    <row r="77" spans="1:13" x14ac:dyDescent="0.3">
      <c r="A77" s="40">
        <v>67</v>
      </c>
      <c r="B77" s="40"/>
      <c r="C77" s="10" t="s">
        <v>61</v>
      </c>
      <c r="D77" s="1">
        <f>VLOOKUP(Table8[[#This Row],[PLAYER]],FiveStats[],2,FALSE)</f>
        <v>17.899999999999999</v>
      </c>
      <c r="E77" s="1">
        <f>VLOOKUP(Table8[[#This Row],[PLAYER]],FiveStats[],3,FALSE)</f>
        <v>6.3</v>
      </c>
      <c r="F77" s="1">
        <f>VLOOKUP(Table8[[#This Row],[PLAYER]],FiveStats[],4,FALSE)</f>
        <v>0.9</v>
      </c>
      <c r="G77" s="1">
        <f>VLOOKUP(Table8[[#This Row],[PLAYER]],FiveStats[],5,FALSE)</f>
        <v>0.2</v>
      </c>
      <c r="H77" s="1">
        <f>VLOOKUP(Table8[[#This Row],[PLAYER]],FiveStats[],6,FALSE)</f>
        <v>3.1</v>
      </c>
      <c r="I77" s="1">
        <f ca="1">(Table8[[#This Row],[PTS]]-$D$3)^2+(Table8[[#This Row],[AST]]-$E$3)^2+(Table8[[#This Row],[STL]]-$F$3)^2+(Table8[[#This Row],[BLK]]-$G$3)^2+(Table8[[#This Row],[REB]]-$H$3)^2</f>
        <v>167.55999999999995</v>
      </c>
      <c r="J77" s="1">
        <f ca="1">(Table8[[#This Row],[PTS]]-$D$4)^2+(Table8[[#This Row],[AST]]-$E$4)^2+(Table8[[#This Row],[STL]]-$F$4)^2+(Table8[[#This Row],[BLK]]-$G$4)^2+(Table8[[#This Row],[REB]]-$H$4)^2</f>
        <v>65.16</v>
      </c>
      <c r="K77" s="1">
        <f ca="1">(Table8[[#This Row],[PTS]]-$D$5)^2+(Table8[[#This Row],[AST]]-$E$5)^2+(Table8[[#This Row],[STL]]-$F$5)^2+(Table8[[#This Row],[BLK]]-$G$5)^2+(Table8[[#This Row],[REB]]-$H$5)^2</f>
        <v>69.360000000000014</v>
      </c>
      <c r="L77" s="1">
        <f ca="1">(Table8[[#This Row],[PTS]]-$D$6)^2+(Table8[[#This Row],[AST]]-$E$6)^2+(Table8[[#This Row],[STL]]-$F$6)^2+(Table8[[#This Row],[BLK]]-$G$6)^2+(Table8[[#This Row],[REB]]-$H$6)^2</f>
        <v>151.36000000000001</v>
      </c>
      <c r="M77" s="1">
        <f ca="1">(Table8[[#This Row],[PTS]]-$D$7)^2+(Table8[[#This Row],[AST]]-$E$7)^2+(Table8[[#This Row],[STL]]-$F$7)^2+(Table8[[#This Row],[BLK]]-$G$7)^2+(Table8[[#This Row],[REB]]-$H$7)^2</f>
        <v>78.36</v>
      </c>
    </row>
    <row r="78" spans="1:13" x14ac:dyDescent="0.3">
      <c r="A78" s="41">
        <v>68</v>
      </c>
      <c r="B78" s="41"/>
      <c r="C78" s="11" t="s">
        <v>39</v>
      </c>
      <c r="D78" s="1">
        <f>VLOOKUP(Table8[[#This Row],[PLAYER]],FiveStats[],2,FALSE)</f>
        <v>23.1</v>
      </c>
      <c r="E78" s="1">
        <f>VLOOKUP(Table8[[#This Row],[PLAYER]],FiveStats[],3,FALSE)</f>
        <v>3.5</v>
      </c>
      <c r="F78" s="1">
        <f>VLOOKUP(Table8[[#This Row],[PLAYER]],FiveStats[],4,FALSE)</f>
        <v>1.1000000000000001</v>
      </c>
      <c r="G78" s="1">
        <f>VLOOKUP(Table8[[#This Row],[PLAYER]],FiveStats[],5,FALSE)</f>
        <v>0.3</v>
      </c>
      <c r="H78" s="1">
        <f>VLOOKUP(Table8[[#This Row],[PLAYER]],FiveStats[],6,FALSE)</f>
        <v>3.1</v>
      </c>
      <c r="I78" s="1">
        <f ca="1">(Table8[[#This Row],[PTS]]-$D$3)^2+(Table8[[#This Row],[AST]]-$E$3)^2+(Table8[[#This Row],[STL]]-$F$3)^2+(Table8[[#This Row],[BLK]]-$G$3)^2+(Table8[[#This Row],[REB]]-$H$3)^2</f>
        <v>340.37000000000006</v>
      </c>
      <c r="J78" s="1">
        <f ca="1">(Table8[[#This Row],[PTS]]-$D$4)^2+(Table8[[#This Row],[AST]]-$E$4)^2+(Table8[[#This Row],[STL]]-$F$4)^2+(Table8[[#This Row],[BLK]]-$G$4)^2+(Table8[[#This Row],[REB]]-$H$4)^2</f>
        <v>143.97000000000003</v>
      </c>
      <c r="K78" s="1">
        <f ca="1">(Table8[[#This Row],[PTS]]-$D$5)^2+(Table8[[#This Row],[AST]]-$E$5)^2+(Table8[[#This Row],[STL]]-$F$5)^2+(Table8[[#This Row],[BLK]]-$G$5)^2+(Table8[[#This Row],[REB]]-$H$5)^2</f>
        <v>27.570000000000007</v>
      </c>
      <c r="L78" s="1">
        <f ca="1">(Table8[[#This Row],[PTS]]-$D$6)^2+(Table8[[#This Row],[AST]]-$E$6)^2+(Table8[[#This Row],[STL]]-$F$6)^2+(Table8[[#This Row],[BLK]]-$G$6)^2+(Table8[[#This Row],[REB]]-$H$6)^2</f>
        <v>70.369999999999976</v>
      </c>
      <c r="M78" s="1">
        <f ca="1">(Table8[[#This Row],[PTS]]-$D$7)^2+(Table8[[#This Row],[AST]]-$E$7)^2+(Table8[[#This Row],[STL]]-$F$7)^2+(Table8[[#This Row],[BLK]]-$G$7)^2+(Table8[[#This Row],[REB]]-$H$7)^2</f>
        <v>143.57</v>
      </c>
    </row>
    <row r="79" spans="1:13" x14ac:dyDescent="0.3">
      <c r="A79" s="40">
        <v>69</v>
      </c>
      <c r="B79" s="40"/>
      <c r="C79" s="10" t="s">
        <v>36</v>
      </c>
      <c r="D79" s="1">
        <f>VLOOKUP(Table8[[#This Row],[PLAYER]],FiveStats[],2,FALSE)</f>
        <v>23.6</v>
      </c>
      <c r="E79" s="1">
        <f>VLOOKUP(Table8[[#This Row],[PLAYER]],FiveStats[],3,FALSE)</f>
        <v>2.2999999999999998</v>
      </c>
      <c r="F79" s="1">
        <f>VLOOKUP(Table8[[#This Row],[PLAYER]],FiveStats[],4,FALSE)</f>
        <v>1</v>
      </c>
      <c r="G79" s="1">
        <f>VLOOKUP(Table8[[#This Row],[PLAYER]],FiveStats[],5,FALSE)</f>
        <v>0.4</v>
      </c>
      <c r="H79" s="1">
        <f>VLOOKUP(Table8[[#This Row],[PLAYER]],FiveStats[],6,FALSE)</f>
        <v>4</v>
      </c>
      <c r="I79" s="1">
        <f ca="1">(Table8[[#This Row],[PTS]]-$D$3)^2+(Table8[[#This Row],[AST]]-$E$3)^2+(Table8[[#This Row],[STL]]-$F$3)^2+(Table8[[#This Row],[BLK]]-$G$3)^2+(Table8[[#This Row],[REB]]-$H$3)^2</f>
        <v>369.41000000000008</v>
      </c>
      <c r="J79" s="1">
        <f ca="1">(Table8[[#This Row],[PTS]]-$D$4)^2+(Table8[[#This Row],[AST]]-$E$4)^2+(Table8[[#This Row],[STL]]-$F$4)^2+(Table8[[#This Row],[BLK]]-$G$4)^2+(Table8[[#This Row],[REB]]-$H$4)^2</f>
        <v>151.61000000000001</v>
      </c>
      <c r="K79" s="1">
        <f ca="1">(Table8[[#This Row],[PTS]]-$D$5)^2+(Table8[[#This Row],[AST]]-$E$5)^2+(Table8[[#This Row],[STL]]-$F$5)^2+(Table8[[#This Row],[BLK]]-$G$5)^2+(Table8[[#This Row],[REB]]-$H$5)^2</f>
        <v>17.610000000000003</v>
      </c>
      <c r="L79" s="1">
        <f ca="1">(Table8[[#This Row],[PTS]]-$D$6)^2+(Table8[[#This Row],[AST]]-$E$6)^2+(Table8[[#This Row],[STL]]-$F$6)^2+(Table8[[#This Row],[BLK]]-$G$6)^2+(Table8[[#This Row],[REB]]-$H$6)^2</f>
        <v>78.609999999999985</v>
      </c>
      <c r="M79" s="1">
        <f ca="1">(Table8[[#This Row],[PTS]]-$D$7)^2+(Table8[[#This Row],[AST]]-$E$7)^2+(Table8[[#This Row],[STL]]-$F$7)^2+(Table8[[#This Row],[BLK]]-$G$7)^2+(Table8[[#This Row],[REB]]-$H$7)^2</f>
        <v>153.21000000000004</v>
      </c>
    </row>
    <row r="80" spans="1:13" x14ac:dyDescent="0.3">
      <c r="A80" s="41">
        <v>70</v>
      </c>
      <c r="B80" s="41"/>
      <c r="C80" s="11" t="s">
        <v>40</v>
      </c>
      <c r="D80" s="1">
        <f>VLOOKUP(Table8[[#This Row],[PLAYER]],FiveStats[],2,FALSE)</f>
        <v>23</v>
      </c>
      <c r="E80" s="1">
        <f>VLOOKUP(Table8[[#This Row],[PLAYER]],FiveStats[],3,FALSE)</f>
        <v>3.6</v>
      </c>
      <c r="F80" s="1">
        <f>VLOOKUP(Table8[[#This Row],[PLAYER]],FiveStats[],4,FALSE)</f>
        <v>0.9</v>
      </c>
      <c r="G80" s="1">
        <f>VLOOKUP(Table8[[#This Row],[PLAYER]],FiveStats[],5,FALSE)</f>
        <v>0.5</v>
      </c>
      <c r="H80" s="1">
        <f>VLOOKUP(Table8[[#This Row],[PLAYER]],FiveStats[],6,FALSE)</f>
        <v>3.6</v>
      </c>
      <c r="I80" s="1">
        <f ca="1">(Table8[[#This Row],[PTS]]-$D$3)^2+(Table8[[#This Row],[AST]]-$E$3)^2+(Table8[[#This Row],[STL]]-$F$3)^2+(Table8[[#This Row],[BLK]]-$G$3)^2+(Table8[[#This Row],[REB]]-$H$3)^2</f>
        <v>336.18</v>
      </c>
      <c r="J80" s="1">
        <f ca="1">(Table8[[#This Row],[PTS]]-$D$4)^2+(Table8[[#This Row],[AST]]-$E$4)^2+(Table8[[#This Row],[STL]]-$F$4)^2+(Table8[[#This Row],[BLK]]-$G$4)^2+(Table8[[#This Row],[REB]]-$H$4)^2</f>
        <v>134.98000000000002</v>
      </c>
      <c r="K80" s="1">
        <f ca="1">(Table8[[#This Row],[PTS]]-$D$5)^2+(Table8[[#This Row],[AST]]-$E$5)^2+(Table8[[#This Row],[STL]]-$F$5)^2+(Table8[[#This Row],[BLK]]-$G$5)^2+(Table8[[#This Row],[REB]]-$H$5)^2</f>
        <v>22.980000000000004</v>
      </c>
      <c r="L80" s="1">
        <f ca="1">(Table8[[#This Row],[PTS]]-$D$6)^2+(Table8[[#This Row],[AST]]-$E$6)^2+(Table8[[#This Row],[STL]]-$F$6)^2+(Table8[[#This Row],[BLK]]-$G$6)^2+(Table8[[#This Row],[REB]]-$H$6)^2</f>
        <v>71.98</v>
      </c>
      <c r="M80" s="1">
        <f ca="1">(Table8[[#This Row],[PTS]]-$D$7)^2+(Table8[[#This Row],[AST]]-$E$7)^2+(Table8[[#This Row],[STL]]-$F$7)^2+(Table8[[#This Row],[BLK]]-$G$7)^2+(Table8[[#This Row],[REB]]-$H$7)^2</f>
        <v>132.78000000000003</v>
      </c>
    </row>
    <row r="81" spans="1:13" x14ac:dyDescent="0.3">
      <c r="A81" s="40">
        <v>71</v>
      </c>
      <c r="B81" s="40"/>
      <c r="C81" s="10" t="s">
        <v>175</v>
      </c>
      <c r="D81" s="1">
        <f>VLOOKUP(Table8[[#This Row],[PLAYER]],FiveStats[],2,FALSE)</f>
        <v>8.6999999999999993</v>
      </c>
      <c r="E81" s="1">
        <f>VLOOKUP(Table8[[#This Row],[PLAYER]],FiveStats[],3,FALSE)</f>
        <v>1.6</v>
      </c>
      <c r="F81" s="1">
        <f>VLOOKUP(Table8[[#This Row],[PLAYER]],FiveStats[],4,FALSE)</f>
        <v>1</v>
      </c>
      <c r="G81" s="1">
        <f>VLOOKUP(Table8[[#This Row],[PLAYER]],FiveStats[],5,FALSE)</f>
        <v>0.7</v>
      </c>
      <c r="H81" s="1">
        <f>VLOOKUP(Table8[[#This Row],[PLAYER]],FiveStats[],6,FALSE)</f>
        <v>7.4</v>
      </c>
      <c r="I81" s="1">
        <f ca="1">(Table8[[#This Row],[PTS]]-$D$3)^2+(Table8[[#This Row],[AST]]-$E$3)^2+(Table8[[#This Row],[STL]]-$F$3)^2+(Table8[[#This Row],[BLK]]-$G$3)^2+(Table8[[#This Row],[REB]]-$H$3)^2</f>
        <v>62.3</v>
      </c>
      <c r="J81" s="1">
        <f ca="1">(Table8[[#This Row],[PTS]]-$D$4)^2+(Table8[[#This Row],[AST]]-$E$4)^2+(Table8[[#This Row],[STL]]-$F$4)^2+(Table8[[#This Row],[BLK]]-$G$4)^2+(Table8[[#This Row],[REB]]-$H$4)^2</f>
        <v>65.100000000000023</v>
      </c>
      <c r="K81" s="1">
        <f ca="1">(Table8[[#This Row],[PTS]]-$D$5)^2+(Table8[[#This Row],[AST]]-$E$5)^2+(Table8[[#This Row],[STL]]-$F$5)^2+(Table8[[#This Row],[BLK]]-$G$5)^2+(Table8[[#This Row],[REB]]-$H$5)^2</f>
        <v>206.50000000000003</v>
      </c>
      <c r="L81" s="1">
        <f ca="1">(Table8[[#This Row],[PTS]]-$D$6)^2+(Table8[[#This Row],[AST]]-$E$6)^2+(Table8[[#This Row],[STL]]-$F$6)^2+(Table8[[#This Row],[BLK]]-$G$6)^2+(Table8[[#This Row],[REB]]-$H$6)^2</f>
        <v>525.30000000000007</v>
      </c>
      <c r="M81" s="1">
        <f ca="1">(Table8[[#This Row],[PTS]]-$D$7)^2+(Table8[[#This Row],[AST]]-$E$7)^2+(Table8[[#This Row],[STL]]-$F$7)^2+(Table8[[#This Row],[BLK]]-$G$7)^2+(Table8[[#This Row],[REB]]-$H$7)^2</f>
        <v>153.50000000000003</v>
      </c>
    </row>
    <row r="82" spans="1:13" x14ac:dyDescent="0.3">
      <c r="A82" s="41">
        <v>72</v>
      </c>
      <c r="B82" s="41"/>
      <c r="C82" s="11" t="s">
        <v>169</v>
      </c>
      <c r="D82" s="1">
        <f>VLOOKUP(Table8[[#This Row],[PLAYER]],FiveStats[],2,FALSE)</f>
        <v>9.1</v>
      </c>
      <c r="E82" s="1">
        <f>VLOOKUP(Table8[[#This Row],[PLAYER]],FiveStats[],3,FALSE)</f>
        <v>1.4</v>
      </c>
      <c r="F82" s="1">
        <f>VLOOKUP(Table8[[#This Row],[PLAYER]],FiveStats[],4,FALSE)</f>
        <v>1.6</v>
      </c>
      <c r="G82" s="1">
        <f>VLOOKUP(Table8[[#This Row],[PLAYER]],FiveStats[],5,FALSE)</f>
        <v>0.4</v>
      </c>
      <c r="H82" s="1">
        <f>VLOOKUP(Table8[[#This Row],[PLAYER]],FiveStats[],6,FALSE)</f>
        <v>5.5</v>
      </c>
      <c r="I82" s="1">
        <f ca="1">(Table8[[#This Row],[PTS]]-$D$3)^2+(Table8[[#This Row],[AST]]-$E$3)^2+(Table8[[#This Row],[STL]]-$F$3)^2+(Table8[[#This Row],[BLK]]-$G$3)^2+(Table8[[#This Row],[REB]]-$H$3)^2</f>
        <v>55.139999999999993</v>
      </c>
      <c r="J82" s="1">
        <f ca="1">(Table8[[#This Row],[PTS]]-$D$4)^2+(Table8[[#This Row],[AST]]-$E$4)^2+(Table8[[#This Row],[STL]]-$F$4)^2+(Table8[[#This Row],[BLK]]-$G$4)^2+(Table8[[#This Row],[REB]]-$H$4)^2</f>
        <v>76.14</v>
      </c>
      <c r="K82" s="1">
        <f ca="1">(Table8[[#This Row],[PTS]]-$D$5)^2+(Table8[[#This Row],[AST]]-$E$5)^2+(Table8[[#This Row],[STL]]-$F$5)^2+(Table8[[#This Row],[BLK]]-$G$5)^2+(Table8[[#This Row],[REB]]-$H$5)^2</f>
        <v>202.54000000000002</v>
      </c>
      <c r="L82" s="1">
        <f ca="1">(Table8[[#This Row],[PTS]]-$D$6)^2+(Table8[[#This Row],[AST]]-$E$6)^2+(Table8[[#This Row],[STL]]-$F$6)^2+(Table8[[#This Row],[BLK]]-$G$6)^2+(Table8[[#This Row],[REB]]-$H$6)^2</f>
        <v>495.34</v>
      </c>
      <c r="M82" s="1">
        <f ca="1">(Table8[[#This Row],[PTS]]-$D$7)^2+(Table8[[#This Row],[AST]]-$E$7)^2+(Table8[[#This Row],[STL]]-$F$7)^2+(Table8[[#This Row],[BLK]]-$G$7)^2+(Table8[[#This Row],[REB]]-$H$7)^2</f>
        <v>169.54000000000002</v>
      </c>
    </row>
    <row r="83" spans="1:13" x14ac:dyDescent="0.3">
      <c r="A83" s="40">
        <v>73</v>
      </c>
      <c r="B83" s="40"/>
      <c r="C83" s="10" t="s">
        <v>88</v>
      </c>
      <c r="D83" s="1">
        <f>VLOOKUP(Table8[[#This Row],[PLAYER]],FiveStats[],2,FALSE)</f>
        <v>13.9</v>
      </c>
      <c r="E83" s="1">
        <f>VLOOKUP(Table8[[#This Row],[PLAYER]],FiveStats[],3,FALSE)</f>
        <v>2.2000000000000002</v>
      </c>
      <c r="F83" s="1">
        <f>VLOOKUP(Table8[[#This Row],[PLAYER]],FiveStats[],4,FALSE)</f>
        <v>1</v>
      </c>
      <c r="G83" s="1">
        <f>VLOOKUP(Table8[[#This Row],[PLAYER]],FiveStats[],5,FALSE)</f>
        <v>0.3</v>
      </c>
      <c r="H83" s="1">
        <f>VLOOKUP(Table8[[#This Row],[PLAYER]],FiveStats[],6,FALSE)</f>
        <v>5.8</v>
      </c>
      <c r="I83" s="1">
        <f ca="1">(Table8[[#This Row],[PTS]]-$D$3)^2+(Table8[[#This Row],[AST]]-$E$3)^2+(Table8[[#This Row],[STL]]-$F$3)^2+(Table8[[#This Row],[BLK]]-$G$3)^2+(Table8[[#This Row],[REB]]-$H$3)^2</f>
        <v>110.58</v>
      </c>
      <c r="J83" s="1">
        <f ca="1">(Table8[[#This Row],[PTS]]-$D$4)^2+(Table8[[#This Row],[AST]]-$E$4)^2+(Table8[[#This Row],[STL]]-$F$4)^2+(Table8[[#This Row],[BLK]]-$G$4)^2+(Table8[[#This Row],[REB]]-$H$4)^2</f>
        <v>42.18</v>
      </c>
      <c r="K83" s="1">
        <f ca="1">(Table8[[#This Row],[PTS]]-$D$5)^2+(Table8[[#This Row],[AST]]-$E$5)^2+(Table8[[#This Row],[STL]]-$F$5)^2+(Table8[[#This Row],[BLK]]-$G$5)^2+(Table8[[#This Row],[REB]]-$H$5)^2</f>
        <v>88.78</v>
      </c>
      <c r="L83" s="1">
        <f ca="1">(Table8[[#This Row],[PTS]]-$D$6)^2+(Table8[[#This Row],[AST]]-$E$6)^2+(Table8[[#This Row],[STL]]-$F$6)^2+(Table8[[#This Row],[BLK]]-$G$6)^2+(Table8[[#This Row],[REB]]-$H$6)^2</f>
        <v>308.38</v>
      </c>
      <c r="M83" s="1">
        <f ca="1">(Table8[[#This Row],[PTS]]-$D$7)^2+(Table8[[#This Row],[AST]]-$E$7)^2+(Table8[[#This Row],[STL]]-$F$7)^2+(Table8[[#This Row],[BLK]]-$G$7)^2+(Table8[[#This Row],[REB]]-$H$7)^2</f>
        <v>98.97999999999999</v>
      </c>
    </row>
    <row r="84" spans="1:13" x14ac:dyDescent="0.3">
      <c r="A84" s="41">
        <v>74</v>
      </c>
      <c r="B84" s="41"/>
      <c r="C84" s="11" t="s">
        <v>70</v>
      </c>
      <c r="D84" s="1">
        <f>VLOOKUP(Table8[[#This Row],[PLAYER]],FiveStats[],2,FALSE)</f>
        <v>15.7</v>
      </c>
      <c r="E84" s="1">
        <f>VLOOKUP(Table8[[#This Row],[PLAYER]],FiveStats[],3,FALSE)</f>
        <v>2</v>
      </c>
      <c r="F84" s="1">
        <f>VLOOKUP(Table8[[#This Row],[PLAYER]],FiveStats[],4,FALSE)</f>
        <v>0.7</v>
      </c>
      <c r="G84" s="1">
        <f>VLOOKUP(Table8[[#This Row],[PLAYER]],FiveStats[],5,FALSE)</f>
        <v>0.4</v>
      </c>
      <c r="H84" s="1">
        <f>VLOOKUP(Table8[[#This Row],[PLAYER]],FiveStats[],6,FALSE)</f>
        <v>6.5</v>
      </c>
      <c r="I84" s="1">
        <f ca="1">(Table8[[#This Row],[PTS]]-$D$3)^2+(Table8[[#This Row],[AST]]-$E$3)^2+(Table8[[#This Row],[STL]]-$F$3)^2+(Table8[[#This Row],[BLK]]-$G$3)^2+(Table8[[#This Row],[REB]]-$H$3)^2</f>
        <v>152.19</v>
      </c>
      <c r="J84" s="1">
        <f ca="1">(Table8[[#This Row],[PTS]]-$D$4)^2+(Table8[[#This Row],[AST]]-$E$4)^2+(Table8[[#This Row],[STL]]-$F$4)^2+(Table8[[#This Row],[BLK]]-$G$4)^2+(Table8[[#This Row],[REB]]-$H$4)^2</f>
        <v>42.19</v>
      </c>
      <c r="K84" s="1">
        <f ca="1">(Table8[[#This Row],[PTS]]-$D$5)^2+(Table8[[#This Row],[AST]]-$E$5)^2+(Table8[[#This Row],[STL]]-$F$5)^2+(Table8[[#This Row],[BLK]]-$G$5)^2+(Table8[[#This Row],[REB]]-$H$5)^2</f>
        <v>56.190000000000012</v>
      </c>
      <c r="L84" s="1">
        <f ca="1">(Table8[[#This Row],[PTS]]-$D$6)^2+(Table8[[#This Row],[AST]]-$E$6)^2+(Table8[[#This Row],[STL]]-$F$6)^2+(Table8[[#This Row],[BLK]]-$G$6)^2+(Table8[[#This Row],[REB]]-$H$6)^2</f>
        <v>261.39</v>
      </c>
      <c r="M84" s="1">
        <f ca="1">(Table8[[#This Row],[PTS]]-$D$7)^2+(Table8[[#This Row],[AST]]-$E$7)^2+(Table8[[#This Row],[STL]]-$F$7)^2+(Table8[[#This Row],[BLK]]-$G$7)^2+(Table8[[#This Row],[REB]]-$H$7)^2</f>
        <v>86.789999999999992</v>
      </c>
    </row>
    <row r="85" spans="1:13" x14ac:dyDescent="0.3">
      <c r="A85" s="40">
        <v>75</v>
      </c>
      <c r="B85" s="40"/>
      <c r="C85" s="10" t="s">
        <v>187</v>
      </c>
      <c r="D85" s="1">
        <f>VLOOKUP(Table8[[#This Row],[PLAYER]],FiveStats[],2,FALSE)</f>
        <v>8.1</v>
      </c>
      <c r="E85" s="1">
        <f>VLOOKUP(Table8[[#This Row],[PLAYER]],FiveStats[],3,FALSE)</f>
        <v>1</v>
      </c>
      <c r="F85" s="1">
        <f>VLOOKUP(Table8[[#This Row],[PLAYER]],FiveStats[],4,FALSE)</f>
        <v>0.5</v>
      </c>
      <c r="G85" s="1">
        <f>VLOOKUP(Table8[[#This Row],[PLAYER]],FiveStats[],5,FALSE)</f>
        <v>1.1000000000000001</v>
      </c>
      <c r="H85" s="1">
        <f>VLOOKUP(Table8[[#This Row],[PLAYER]],FiveStats[],6,FALSE)</f>
        <v>9.1999999999999993</v>
      </c>
      <c r="I85" s="1">
        <f ca="1">(Table8[[#This Row],[PTS]]-$D$3)^2+(Table8[[#This Row],[AST]]-$E$3)^2+(Table8[[#This Row],[STL]]-$F$3)^2+(Table8[[#This Row],[BLK]]-$G$3)^2+(Table8[[#This Row],[REB]]-$H$3)^2</f>
        <v>84.309999999999988</v>
      </c>
      <c r="J85" s="1">
        <f ca="1">(Table8[[#This Row],[PTS]]-$D$4)^2+(Table8[[#This Row],[AST]]-$E$4)^2+(Table8[[#This Row],[STL]]-$F$4)^2+(Table8[[#This Row],[BLK]]-$G$4)^2+(Table8[[#This Row],[REB]]-$H$4)^2</f>
        <v>73.710000000000008</v>
      </c>
      <c r="K85" s="1">
        <f ca="1">(Table8[[#This Row],[PTS]]-$D$5)^2+(Table8[[#This Row],[AST]]-$E$5)^2+(Table8[[#This Row],[STL]]-$F$5)^2+(Table8[[#This Row],[BLK]]-$G$5)^2+(Table8[[#This Row],[REB]]-$H$5)^2</f>
        <v>225.91000000000003</v>
      </c>
      <c r="L85" s="1">
        <f ca="1">(Table8[[#This Row],[PTS]]-$D$6)^2+(Table8[[#This Row],[AST]]-$E$6)^2+(Table8[[#This Row],[STL]]-$F$6)^2+(Table8[[#This Row],[BLK]]-$G$6)^2+(Table8[[#This Row],[REB]]-$H$6)^2</f>
        <v>581.91</v>
      </c>
      <c r="M85" s="1">
        <f ca="1">(Table8[[#This Row],[PTS]]-$D$7)^2+(Table8[[#This Row],[AST]]-$E$7)^2+(Table8[[#This Row],[STL]]-$F$7)^2+(Table8[[#This Row],[BLK]]-$G$7)^2+(Table8[[#This Row],[REB]]-$H$7)^2</f>
        <v>163.71</v>
      </c>
    </row>
    <row r="86" spans="1:13" x14ac:dyDescent="0.3">
      <c r="A86" s="41">
        <v>76</v>
      </c>
      <c r="B86" s="41"/>
      <c r="C86" s="11" t="s">
        <v>112</v>
      </c>
      <c r="D86" s="1">
        <f>VLOOKUP(Table8[[#This Row],[PLAYER]],FiveStats[],2,FALSE)</f>
        <v>12.4</v>
      </c>
      <c r="E86" s="1">
        <f>VLOOKUP(Table8[[#This Row],[PLAYER]],FiveStats[],3,FALSE)</f>
        <v>2.2999999999999998</v>
      </c>
      <c r="F86" s="1">
        <f>VLOOKUP(Table8[[#This Row],[PLAYER]],FiveStats[],4,FALSE)</f>
        <v>0.4</v>
      </c>
      <c r="G86" s="1">
        <f>VLOOKUP(Table8[[#This Row],[PLAYER]],FiveStats[],5,FALSE)</f>
        <v>1.1000000000000001</v>
      </c>
      <c r="H86" s="1">
        <f>VLOOKUP(Table8[[#This Row],[PLAYER]],FiveStats[],6,FALSE)</f>
        <v>7.8</v>
      </c>
      <c r="I86" s="1">
        <f ca="1">(Table8[[#This Row],[PTS]]-$D$3)^2+(Table8[[#This Row],[AST]]-$E$3)^2+(Table8[[#This Row],[STL]]-$F$3)^2+(Table8[[#This Row],[BLK]]-$G$3)^2+(Table8[[#This Row],[REB]]-$H$3)^2</f>
        <v>100.26000000000002</v>
      </c>
      <c r="J86" s="1">
        <f ca="1">(Table8[[#This Row],[PTS]]-$D$4)^2+(Table8[[#This Row],[AST]]-$E$4)^2+(Table8[[#This Row],[STL]]-$F$4)^2+(Table8[[#This Row],[BLK]]-$G$4)^2+(Table8[[#This Row],[REB]]-$H$4)^2</f>
        <v>32.06</v>
      </c>
      <c r="K86" s="1">
        <f ca="1">(Table8[[#This Row],[PTS]]-$D$5)^2+(Table8[[#This Row],[AST]]-$E$5)^2+(Table8[[#This Row],[STL]]-$F$5)^2+(Table8[[#This Row],[BLK]]-$G$5)^2+(Table8[[#This Row],[REB]]-$H$5)^2</f>
        <v>113.86</v>
      </c>
      <c r="L86" s="1">
        <f ca="1">(Table8[[#This Row],[PTS]]-$D$6)^2+(Table8[[#This Row],[AST]]-$E$6)^2+(Table8[[#This Row],[STL]]-$F$6)^2+(Table8[[#This Row],[BLK]]-$G$6)^2+(Table8[[#This Row],[REB]]-$H$6)^2</f>
        <v>377.26000000000005</v>
      </c>
      <c r="M86" s="1">
        <f ca="1">(Table8[[#This Row],[PTS]]-$D$7)^2+(Table8[[#This Row],[AST]]-$E$7)^2+(Table8[[#This Row],[STL]]-$F$7)^2+(Table8[[#This Row],[BLK]]-$G$7)^2+(Table8[[#This Row],[REB]]-$H$7)^2</f>
        <v>90.860000000000014</v>
      </c>
    </row>
    <row r="87" spans="1:13" x14ac:dyDescent="0.3">
      <c r="A87" s="40">
        <v>77</v>
      </c>
      <c r="B87" s="40"/>
      <c r="C87" s="10" t="s">
        <v>69</v>
      </c>
      <c r="D87" s="1">
        <f>VLOOKUP(Table8[[#This Row],[PLAYER]],FiveStats[],2,FALSE)</f>
        <v>15.9</v>
      </c>
      <c r="E87" s="1">
        <f>VLOOKUP(Table8[[#This Row],[PLAYER]],FiveStats[],3,FALSE)</f>
        <v>2.6</v>
      </c>
      <c r="F87" s="1">
        <f>VLOOKUP(Table8[[#This Row],[PLAYER]],FiveStats[],4,FALSE)</f>
        <v>1.2</v>
      </c>
      <c r="G87" s="1">
        <f>VLOOKUP(Table8[[#This Row],[PLAYER]],FiveStats[],5,FALSE)</f>
        <v>0.3</v>
      </c>
      <c r="H87" s="1">
        <f>VLOOKUP(Table8[[#This Row],[PLAYER]],FiveStats[],6,FALSE)</f>
        <v>4.3</v>
      </c>
      <c r="I87" s="1">
        <f ca="1">(Table8[[#This Row],[PTS]]-$D$3)^2+(Table8[[#This Row],[AST]]-$E$3)^2+(Table8[[#This Row],[STL]]-$F$3)^2+(Table8[[#This Row],[BLK]]-$G$3)^2+(Table8[[#This Row],[REB]]-$H$3)^2</f>
        <v>140.39000000000001</v>
      </c>
      <c r="J87" s="1">
        <f ca="1">(Table8[[#This Row],[PTS]]-$D$4)^2+(Table8[[#This Row],[AST]]-$E$4)^2+(Table8[[#This Row],[STL]]-$F$4)^2+(Table8[[#This Row],[BLK]]-$G$4)^2+(Table8[[#This Row],[REB]]-$H$4)^2</f>
        <v>56.59</v>
      </c>
      <c r="K87" s="1">
        <f ca="1">(Table8[[#This Row],[PTS]]-$D$5)^2+(Table8[[#This Row],[AST]]-$E$5)^2+(Table8[[#This Row],[STL]]-$F$5)^2+(Table8[[#This Row],[BLK]]-$G$5)^2+(Table8[[#This Row],[REB]]-$H$5)^2</f>
        <v>65.989999999999995</v>
      </c>
      <c r="L87" s="1">
        <f ca="1">(Table8[[#This Row],[PTS]]-$D$6)^2+(Table8[[#This Row],[AST]]-$E$6)^2+(Table8[[#This Row],[STL]]-$F$6)^2+(Table8[[#This Row],[BLK]]-$G$6)^2+(Table8[[#This Row],[REB]]-$H$6)^2</f>
        <v>234.79</v>
      </c>
      <c r="M87" s="1">
        <f ca="1">(Table8[[#This Row],[PTS]]-$D$7)^2+(Table8[[#This Row],[AST]]-$E$7)^2+(Table8[[#This Row],[STL]]-$F$7)^2+(Table8[[#This Row],[BLK]]-$G$7)^2+(Table8[[#This Row],[REB]]-$H$7)^2</f>
        <v>102.79</v>
      </c>
    </row>
    <row r="88" spans="1:13" x14ac:dyDescent="0.3">
      <c r="A88" s="41">
        <v>78</v>
      </c>
      <c r="B88" s="41"/>
      <c r="C88" s="11" t="s">
        <v>142</v>
      </c>
      <c r="D88" s="1">
        <f>VLOOKUP(Table8[[#This Row],[PLAYER]],FiveStats[],2,FALSE)</f>
        <v>10.199999999999999</v>
      </c>
      <c r="E88" s="1">
        <f>VLOOKUP(Table8[[#This Row],[PLAYER]],FiveStats[],3,FALSE)</f>
        <v>1.9</v>
      </c>
      <c r="F88" s="1">
        <f>VLOOKUP(Table8[[#This Row],[PLAYER]],FiveStats[],4,FALSE)</f>
        <v>0.8</v>
      </c>
      <c r="G88" s="1">
        <f>VLOOKUP(Table8[[#This Row],[PLAYER]],FiveStats[],5,FALSE)</f>
        <v>1.1000000000000001</v>
      </c>
      <c r="H88" s="1">
        <f>VLOOKUP(Table8[[#This Row],[PLAYER]],FiveStats[],6,FALSE)</f>
        <v>7.2</v>
      </c>
      <c r="I88" s="1">
        <f ca="1">(Table8[[#This Row],[PTS]]-$D$3)^2+(Table8[[#This Row],[AST]]-$E$3)^2+(Table8[[#This Row],[STL]]-$F$3)^2+(Table8[[#This Row],[BLK]]-$G$3)^2+(Table8[[#This Row],[REB]]-$H$3)^2</f>
        <v>70.739999999999981</v>
      </c>
      <c r="J88" s="1">
        <f ca="1">(Table8[[#This Row],[PTS]]-$D$4)^2+(Table8[[#This Row],[AST]]-$E$4)^2+(Table8[[#This Row],[STL]]-$F$4)^2+(Table8[[#This Row],[BLK]]-$G$4)^2+(Table8[[#This Row],[REB]]-$H$4)^2</f>
        <v>49.739999999999995</v>
      </c>
      <c r="K88" s="1">
        <f ca="1">(Table8[[#This Row],[PTS]]-$D$5)^2+(Table8[[#This Row],[AST]]-$E$5)^2+(Table8[[#This Row],[STL]]-$F$5)^2+(Table8[[#This Row],[BLK]]-$G$5)^2+(Table8[[#This Row],[REB]]-$H$5)^2</f>
        <v>166.34</v>
      </c>
      <c r="L88" s="1">
        <f ca="1">(Table8[[#This Row],[PTS]]-$D$6)^2+(Table8[[#This Row],[AST]]-$E$6)^2+(Table8[[#This Row],[STL]]-$F$6)^2+(Table8[[#This Row],[BLK]]-$G$6)^2+(Table8[[#This Row],[REB]]-$H$6)^2</f>
        <v>458.14</v>
      </c>
      <c r="M88" s="1">
        <f ca="1">(Table8[[#This Row],[PTS]]-$D$7)^2+(Table8[[#This Row],[AST]]-$E$7)^2+(Table8[[#This Row],[STL]]-$F$7)^2+(Table8[[#This Row],[BLK]]-$G$7)^2+(Table8[[#This Row],[REB]]-$H$7)^2</f>
        <v>126.94000000000001</v>
      </c>
    </row>
    <row r="89" spans="1:13" x14ac:dyDescent="0.3">
      <c r="A89" s="40">
        <v>79</v>
      </c>
      <c r="B89" s="40"/>
      <c r="C89" s="10" t="s">
        <v>105</v>
      </c>
      <c r="D89" s="1">
        <f>VLOOKUP(Table8[[#This Row],[PLAYER]],FiveStats[],2,FALSE)</f>
        <v>12.8</v>
      </c>
      <c r="E89" s="1">
        <f>VLOOKUP(Table8[[#This Row],[PLAYER]],FiveStats[],3,FALSE)</f>
        <v>3.6</v>
      </c>
      <c r="F89" s="1">
        <f>VLOOKUP(Table8[[#This Row],[PLAYER]],FiveStats[],4,FALSE)</f>
        <v>1</v>
      </c>
      <c r="G89" s="1">
        <f>VLOOKUP(Table8[[#This Row],[PLAYER]],FiveStats[],5,FALSE)</f>
        <v>1.1000000000000001</v>
      </c>
      <c r="H89" s="1">
        <f>VLOOKUP(Table8[[#This Row],[PLAYER]],FiveStats[],6,FALSE)</f>
        <v>4.9000000000000004</v>
      </c>
      <c r="I89" s="1">
        <f ca="1">(Table8[[#This Row],[PTS]]-$D$3)^2+(Table8[[#This Row],[AST]]-$E$3)^2+(Table8[[#This Row],[STL]]-$F$3)^2+(Table8[[#This Row],[BLK]]-$G$3)^2+(Table8[[#This Row],[REB]]-$H$3)^2</f>
        <v>76.02000000000001</v>
      </c>
      <c r="J89" s="1">
        <f ca="1">(Table8[[#This Row],[PTS]]-$D$4)^2+(Table8[[#This Row],[AST]]-$E$4)^2+(Table8[[#This Row],[STL]]-$F$4)^2+(Table8[[#This Row],[BLK]]-$G$4)^2+(Table8[[#This Row],[REB]]-$H$4)^2</f>
        <v>40.019999999999996</v>
      </c>
      <c r="K89" s="1">
        <f ca="1">(Table8[[#This Row],[PTS]]-$D$5)^2+(Table8[[#This Row],[AST]]-$E$5)^2+(Table8[[#This Row],[STL]]-$F$5)^2+(Table8[[#This Row],[BLK]]-$G$5)^2+(Table8[[#This Row],[REB]]-$H$5)^2</f>
        <v>118.41999999999999</v>
      </c>
      <c r="L89" s="1">
        <f ca="1">(Table8[[#This Row],[PTS]]-$D$6)^2+(Table8[[#This Row],[AST]]-$E$6)^2+(Table8[[#This Row],[STL]]-$F$6)^2+(Table8[[#This Row],[BLK]]-$G$6)^2+(Table8[[#This Row],[REB]]-$H$6)^2</f>
        <v>325.82</v>
      </c>
      <c r="M89" s="1">
        <f ca="1">(Table8[[#This Row],[PTS]]-$D$7)^2+(Table8[[#This Row],[AST]]-$E$7)^2+(Table8[[#This Row],[STL]]-$F$7)^2+(Table8[[#This Row],[BLK]]-$G$7)^2+(Table8[[#This Row],[REB]]-$H$7)^2</f>
        <v>96.82</v>
      </c>
    </row>
    <row r="90" spans="1:13" x14ac:dyDescent="0.3">
      <c r="A90" s="41">
        <v>80</v>
      </c>
      <c r="B90" s="41"/>
      <c r="C90" s="11" t="s">
        <v>163</v>
      </c>
      <c r="D90" s="1">
        <f>VLOOKUP(Table8[[#This Row],[PLAYER]],FiveStats[],2,FALSE)</f>
        <v>9.1999999999999993</v>
      </c>
      <c r="E90" s="1">
        <f>VLOOKUP(Table8[[#This Row],[PLAYER]],FiveStats[],3,FALSE)</f>
        <v>1.4</v>
      </c>
      <c r="F90" s="1">
        <f>VLOOKUP(Table8[[#This Row],[PLAYER]],FiveStats[],4,FALSE)</f>
        <v>1</v>
      </c>
      <c r="G90" s="1">
        <f>VLOOKUP(Table8[[#This Row],[PLAYER]],FiveStats[],5,FALSE)</f>
        <v>0.9</v>
      </c>
      <c r="H90" s="1">
        <f>VLOOKUP(Table8[[#This Row],[PLAYER]],FiveStats[],6,FALSE)</f>
        <v>7</v>
      </c>
      <c r="I90" s="1">
        <f ca="1">(Table8[[#This Row],[PTS]]-$D$3)^2+(Table8[[#This Row],[AST]]-$E$3)^2+(Table8[[#This Row],[STL]]-$F$3)^2+(Table8[[#This Row],[BLK]]-$G$3)^2+(Table8[[#This Row],[REB]]-$H$3)^2</f>
        <v>65.009999999999991</v>
      </c>
      <c r="J90" s="1">
        <f ca="1">(Table8[[#This Row],[PTS]]-$D$4)^2+(Table8[[#This Row],[AST]]-$E$4)^2+(Table8[[#This Row],[STL]]-$F$4)^2+(Table8[[#This Row],[BLK]]-$G$4)^2+(Table8[[#This Row],[REB]]-$H$4)^2</f>
        <v>64.41</v>
      </c>
      <c r="K90" s="1">
        <f ca="1">(Table8[[#This Row],[PTS]]-$D$5)^2+(Table8[[#This Row],[AST]]-$E$5)^2+(Table8[[#This Row],[STL]]-$F$5)^2+(Table8[[#This Row],[BLK]]-$G$5)^2+(Table8[[#This Row],[REB]]-$H$5)^2</f>
        <v>193.61000000000004</v>
      </c>
      <c r="L90" s="1">
        <f ca="1">(Table8[[#This Row],[PTS]]-$D$6)^2+(Table8[[#This Row],[AST]]-$E$6)^2+(Table8[[#This Row],[STL]]-$F$6)^2+(Table8[[#This Row],[BLK]]-$G$6)^2+(Table8[[#This Row],[REB]]-$H$6)^2</f>
        <v>503.01000000000005</v>
      </c>
      <c r="M90" s="1">
        <f ca="1">(Table8[[#This Row],[PTS]]-$D$7)^2+(Table8[[#This Row],[AST]]-$E$7)^2+(Table8[[#This Row],[STL]]-$F$7)^2+(Table8[[#This Row],[BLK]]-$G$7)^2+(Table8[[#This Row],[REB]]-$H$7)^2</f>
        <v>151.81</v>
      </c>
    </row>
    <row r="91" spans="1:13" x14ac:dyDescent="0.3">
      <c r="A91" s="40">
        <v>81</v>
      </c>
      <c r="B91" s="40"/>
      <c r="C91" s="10" t="s">
        <v>111</v>
      </c>
      <c r="D91" s="1">
        <f>VLOOKUP(Table8[[#This Row],[PLAYER]],FiveStats[],2,FALSE)</f>
        <v>12.6</v>
      </c>
      <c r="E91" s="1">
        <f>VLOOKUP(Table8[[#This Row],[PLAYER]],FiveStats[],3,FALSE)</f>
        <v>1</v>
      </c>
      <c r="F91" s="1">
        <f>VLOOKUP(Table8[[#This Row],[PLAYER]],FiveStats[],4,FALSE)</f>
        <v>0.5</v>
      </c>
      <c r="G91" s="1">
        <f>VLOOKUP(Table8[[#This Row],[PLAYER]],FiveStats[],5,FALSE)</f>
        <v>1.2</v>
      </c>
      <c r="H91" s="1">
        <f>VLOOKUP(Table8[[#This Row],[PLAYER]],FiveStats[],6,FALSE)</f>
        <v>8.1</v>
      </c>
      <c r="I91" s="1">
        <f ca="1">(Table8[[#This Row],[PTS]]-$D$3)^2+(Table8[[#This Row],[AST]]-$E$3)^2+(Table8[[#This Row],[STL]]-$F$3)^2+(Table8[[#This Row],[BLK]]-$G$3)^2+(Table8[[#This Row],[REB]]-$H$3)^2</f>
        <v>120.06</v>
      </c>
      <c r="J91" s="1">
        <f ca="1">(Table8[[#This Row],[PTS]]-$D$4)^2+(Table8[[#This Row],[AST]]-$E$4)^2+(Table8[[#This Row],[STL]]-$F$4)^2+(Table8[[#This Row],[BLK]]-$G$4)^2+(Table8[[#This Row],[REB]]-$H$4)^2</f>
        <v>43.86</v>
      </c>
      <c r="K91" s="1">
        <f ca="1">(Table8[[#This Row],[PTS]]-$D$5)^2+(Table8[[#This Row],[AST]]-$E$5)^2+(Table8[[#This Row],[STL]]-$F$5)^2+(Table8[[#This Row],[BLK]]-$G$5)^2+(Table8[[#This Row],[REB]]-$H$5)^2</f>
        <v>110.86000000000001</v>
      </c>
      <c r="L91" s="1">
        <f ca="1">(Table8[[#This Row],[PTS]]-$D$6)^2+(Table8[[#This Row],[AST]]-$E$6)^2+(Table8[[#This Row],[STL]]-$F$6)^2+(Table8[[#This Row],[BLK]]-$G$6)^2+(Table8[[#This Row],[REB]]-$H$6)^2</f>
        <v>390.65999999999991</v>
      </c>
      <c r="M91" s="1">
        <f ca="1">(Table8[[#This Row],[PTS]]-$D$7)^2+(Table8[[#This Row],[AST]]-$E$7)^2+(Table8[[#This Row],[STL]]-$F$7)^2+(Table8[[#This Row],[BLK]]-$G$7)^2+(Table8[[#This Row],[REB]]-$H$7)^2</f>
        <v>109.06</v>
      </c>
    </row>
    <row r="92" spans="1:13" x14ac:dyDescent="0.3">
      <c r="A92" s="41">
        <v>82</v>
      </c>
      <c r="B92" s="41"/>
      <c r="C92" s="11" t="s">
        <v>138</v>
      </c>
      <c r="D92" s="1">
        <f>VLOOKUP(Table8[[#This Row],[PLAYER]],FiveStats[],2,FALSE)</f>
        <v>10.3</v>
      </c>
      <c r="E92" s="1">
        <f>VLOOKUP(Table8[[#This Row],[PLAYER]],FiveStats[],3,FALSE)</f>
        <v>1.6</v>
      </c>
      <c r="F92" s="1">
        <f>VLOOKUP(Table8[[#This Row],[PLAYER]],FiveStats[],4,FALSE)</f>
        <v>1</v>
      </c>
      <c r="G92" s="1">
        <f>VLOOKUP(Table8[[#This Row],[PLAYER]],FiveStats[],5,FALSE)</f>
        <v>0.9</v>
      </c>
      <c r="H92" s="1">
        <f>VLOOKUP(Table8[[#This Row],[PLAYER]],FiveStats[],6,FALSE)</f>
        <v>6.5</v>
      </c>
      <c r="I92" s="1">
        <f ca="1">(Table8[[#This Row],[PTS]]-$D$3)^2+(Table8[[#This Row],[AST]]-$E$3)^2+(Table8[[#This Row],[STL]]-$F$3)^2+(Table8[[#This Row],[BLK]]-$G$3)^2+(Table8[[#This Row],[REB]]-$H$3)^2</f>
        <v>69.510000000000019</v>
      </c>
      <c r="J92" s="1">
        <f ca="1">(Table8[[#This Row],[PTS]]-$D$4)^2+(Table8[[#This Row],[AST]]-$E$4)^2+(Table8[[#This Row],[STL]]-$F$4)^2+(Table8[[#This Row],[BLK]]-$G$4)^2+(Table8[[#This Row],[REB]]-$H$4)^2</f>
        <v>56.109999999999992</v>
      </c>
      <c r="K92" s="1">
        <f ca="1">(Table8[[#This Row],[PTS]]-$D$5)^2+(Table8[[#This Row],[AST]]-$E$5)^2+(Table8[[#This Row],[STL]]-$F$5)^2+(Table8[[#This Row],[BLK]]-$G$5)^2+(Table8[[#This Row],[REB]]-$H$5)^2</f>
        <v>165.51</v>
      </c>
      <c r="L92" s="1">
        <f ca="1">(Table8[[#This Row],[PTS]]-$D$6)^2+(Table8[[#This Row],[AST]]-$E$6)^2+(Table8[[#This Row],[STL]]-$F$6)^2+(Table8[[#This Row],[BLK]]-$G$6)^2+(Table8[[#This Row],[REB]]-$H$6)^2</f>
        <v>451.10999999999996</v>
      </c>
      <c r="M92" s="1">
        <f ca="1">(Table8[[#This Row],[PTS]]-$D$7)^2+(Table8[[#This Row],[AST]]-$E$7)^2+(Table8[[#This Row],[STL]]-$F$7)^2+(Table8[[#This Row],[BLK]]-$G$7)^2+(Table8[[#This Row],[REB]]-$H$7)^2</f>
        <v>136.70999999999998</v>
      </c>
    </row>
    <row r="93" spans="1:13" x14ac:dyDescent="0.3">
      <c r="A93" s="40">
        <v>83</v>
      </c>
      <c r="B93" s="40"/>
      <c r="C93" s="10" t="s">
        <v>45</v>
      </c>
      <c r="D93" s="1">
        <f>VLOOKUP(Table8[[#This Row],[PLAYER]],FiveStats[],2,FALSE)</f>
        <v>22.1</v>
      </c>
      <c r="E93" s="1">
        <f>VLOOKUP(Table8[[#This Row],[PLAYER]],FiveStats[],3,FALSE)</f>
        <v>3.4</v>
      </c>
      <c r="F93" s="1">
        <f>VLOOKUP(Table8[[#This Row],[PLAYER]],FiveStats[],4,FALSE)</f>
        <v>0.9</v>
      </c>
      <c r="G93" s="1">
        <f>VLOOKUP(Table8[[#This Row],[PLAYER]],FiveStats[],5,FALSE)</f>
        <v>0.3</v>
      </c>
      <c r="H93" s="1">
        <f>VLOOKUP(Table8[[#This Row],[PLAYER]],FiveStats[],6,FALSE)</f>
        <v>3.2</v>
      </c>
      <c r="I93" s="1">
        <f ca="1">(Table8[[#This Row],[PTS]]-$D$3)^2+(Table8[[#This Row],[AST]]-$E$3)^2+(Table8[[#This Row],[STL]]-$F$3)^2+(Table8[[#This Row],[BLK]]-$G$3)^2+(Table8[[#This Row],[REB]]-$H$3)^2</f>
        <v>305.91000000000003</v>
      </c>
      <c r="J93" s="1">
        <f ca="1">(Table8[[#This Row],[PTS]]-$D$4)^2+(Table8[[#This Row],[AST]]-$E$4)^2+(Table8[[#This Row],[STL]]-$F$4)^2+(Table8[[#This Row],[BLK]]-$G$4)^2+(Table8[[#This Row],[REB]]-$H$4)^2</f>
        <v>126.51</v>
      </c>
      <c r="K93" s="1">
        <f ca="1">(Table8[[#This Row],[PTS]]-$D$5)^2+(Table8[[#This Row],[AST]]-$E$5)^2+(Table8[[#This Row],[STL]]-$F$5)^2+(Table8[[#This Row],[BLK]]-$G$5)^2+(Table8[[#This Row],[REB]]-$H$5)^2</f>
        <v>26.709999999999997</v>
      </c>
      <c r="L93" s="1">
        <f ca="1">(Table8[[#This Row],[PTS]]-$D$6)^2+(Table8[[#This Row],[AST]]-$E$6)^2+(Table8[[#This Row],[STL]]-$F$6)^2+(Table8[[#This Row],[BLK]]-$G$6)^2+(Table8[[#This Row],[REB]]-$H$6)^2</f>
        <v>85.909999999999968</v>
      </c>
      <c r="M93" s="1">
        <f ca="1">(Table8[[#This Row],[PTS]]-$D$7)^2+(Table8[[#This Row],[AST]]-$E$7)^2+(Table8[[#This Row],[STL]]-$F$7)^2+(Table8[[#This Row],[BLK]]-$G$7)^2+(Table8[[#This Row],[REB]]-$H$7)^2</f>
        <v>131.71</v>
      </c>
    </row>
    <row r="94" spans="1:13" x14ac:dyDescent="0.3">
      <c r="A94" s="41">
        <v>84</v>
      </c>
      <c r="B94" s="41"/>
      <c r="C94" s="11" t="s">
        <v>49</v>
      </c>
      <c r="D94" s="1">
        <f>VLOOKUP(Table8[[#This Row],[PLAYER]],FiveStats[],2,FALSE)</f>
        <v>20.5</v>
      </c>
      <c r="E94" s="1">
        <f>VLOOKUP(Table8[[#This Row],[PLAYER]],FiveStats[],3,FALSE)</f>
        <v>2.2999999999999998</v>
      </c>
      <c r="F94" s="1">
        <f>VLOOKUP(Table8[[#This Row],[PLAYER]],FiveStats[],4,FALSE)</f>
        <v>0.5</v>
      </c>
      <c r="G94" s="1">
        <f>VLOOKUP(Table8[[#This Row],[PLAYER]],FiveStats[],5,FALSE)</f>
        <v>1.6</v>
      </c>
      <c r="H94" s="1">
        <f>VLOOKUP(Table8[[#This Row],[PLAYER]],FiveStats[],6,FALSE)</f>
        <v>5.4</v>
      </c>
      <c r="I94" s="1">
        <f ca="1">(Table8[[#This Row],[PTS]]-$D$3)^2+(Table8[[#This Row],[AST]]-$E$3)^2+(Table8[[#This Row],[STL]]-$F$3)^2+(Table8[[#This Row],[BLK]]-$G$3)^2+(Table8[[#This Row],[REB]]-$H$3)^2</f>
        <v>268.71000000000004</v>
      </c>
      <c r="J94" s="1">
        <f ca="1">(Table8[[#This Row],[PTS]]-$D$4)^2+(Table8[[#This Row],[AST]]-$E$4)^2+(Table8[[#This Row],[STL]]-$F$4)^2+(Table8[[#This Row],[BLK]]-$G$4)^2+(Table8[[#This Row],[REB]]-$H$4)^2</f>
        <v>88.11</v>
      </c>
      <c r="K94" s="1">
        <f ca="1">(Table8[[#This Row],[PTS]]-$D$5)^2+(Table8[[#This Row],[AST]]-$E$5)^2+(Table8[[#This Row],[STL]]-$F$5)^2+(Table8[[#This Row],[BLK]]-$G$5)^2+(Table8[[#This Row],[REB]]-$H$5)^2</f>
        <v>15.909999999999998</v>
      </c>
      <c r="L94" s="1">
        <f ca="1">(Table8[[#This Row],[PTS]]-$D$6)^2+(Table8[[#This Row],[AST]]-$E$6)^2+(Table8[[#This Row],[STL]]-$F$6)^2+(Table8[[#This Row],[BLK]]-$G$6)^2+(Table8[[#This Row],[REB]]-$H$6)^2</f>
        <v>137.11000000000001</v>
      </c>
      <c r="M94" s="1">
        <f ca="1">(Table8[[#This Row],[PTS]]-$D$7)^2+(Table8[[#This Row],[AST]]-$E$7)^2+(Table8[[#This Row],[STL]]-$F$7)^2+(Table8[[#This Row],[BLK]]-$G$7)^2+(Table8[[#This Row],[REB]]-$H$7)^2</f>
        <v>103.51</v>
      </c>
    </row>
    <row r="95" spans="1:13" x14ac:dyDescent="0.3">
      <c r="A95" s="40">
        <v>85</v>
      </c>
      <c r="B95" s="40"/>
      <c r="C95" s="10" t="s">
        <v>104</v>
      </c>
      <c r="D95" s="1">
        <f>VLOOKUP(Table8[[#This Row],[PLAYER]],FiveStats[],2,FALSE)</f>
        <v>12.8</v>
      </c>
      <c r="E95" s="1">
        <f>VLOOKUP(Table8[[#This Row],[PLAYER]],FiveStats[],3,FALSE)</f>
        <v>2.2000000000000002</v>
      </c>
      <c r="F95" s="1">
        <f>VLOOKUP(Table8[[#This Row],[PLAYER]],FiveStats[],4,FALSE)</f>
        <v>0.7</v>
      </c>
      <c r="G95" s="1">
        <f>VLOOKUP(Table8[[#This Row],[PLAYER]],FiveStats[],5,FALSE)</f>
        <v>0.4</v>
      </c>
      <c r="H95" s="1">
        <f>VLOOKUP(Table8[[#This Row],[PLAYER]],FiveStats[],6,FALSE)</f>
        <v>6.3</v>
      </c>
      <c r="I95" s="1">
        <f ca="1">(Table8[[#This Row],[PTS]]-$D$3)^2+(Table8[[#This Row],[AST]]-$E$3)^2+(Table8[[#This Row],[STL]]-$F$3)^2+(Table8[[#This Row],[BLK]]-$G$3)^2+(Table8[[#This Row],[REB]]-$H$3)^2</f>
        <v>95.220000000000013</v>
      </c>
      <c r="J95" s="1">
        <f ca="1">(Table8[[#This Row],[PTS]]-$D$4)^2+(Table8[[#This Row],[AST]]-$E$4)^2+(Table8[[#This Row],[STL]]-$F$4)^2+(Table8[[#This Row],[BLK]]-$G$4)^2+(Table8[[#This Row],[REB]]-$H$4)^2</f>
        <v>40.22</v>
      </c>
      <c r="K95" s="1">
        <f ca="1">(Table8[[#This Row],[PTS]]-$D$5)^2+(Table8[[#This Row],[AST]]-$E$5)^2+(Table8[[#This Row],[STL]]-$F$5)^2+(Table8[[#This Row],[BLK]]-$G$5)^2+(Table8[[#This Row],[REB]]-$H$5)^2</f>
        <v>107.61999999999999</v>
      </c>
      <c r="L95" s="1">
        <f ca="1">(Table8[[#This Row],[PTS]]-$D$6)^2+(Table8[[#This Row],[AST]]-$E$6)^2+(Table8[[#This Row],[STL]]-$F$6)^2+(Table8[[#This Row],[BLK]]-$G$6)^2+(Table8[[#This Row],[REB]]-$H$6)^2</f>
        <v>348.62</v>
      </c>
      <c r="M95" s="1">
        <f ca="1">(Table8[[#This Row],[PTS]]-$D$7)^2+(Table8[[#This Row],[AST]]-$E$7)^2+(Table8[[#This Row],[STL]]-$F$7)^2+(Table8[[#This Row],[BLK]]-$G$7)^2+(Table8[[#This Row],[REB]]-$H$7)^2</f>
        <v>101.41999999999999</v>
      </c>
    </row>
    <row r="96" spans="1:13" x14ac:dyDescent="0.3">
      <c r="A96" s="41">
        <v>86</v>
      </c>
      <c r="B96" s="41"/>
      <c r="C96" s="11" t="s">
        <v>60</v>
      </c>
      <c r="D96" s="1">
        <f>VLOOKUP(Table8[[#This Row],[PLAYER]],FiveStats[],2,FALSE)</f>
        <v>18</v>
      </c>
      <c r="E96" s="1">
        <f>VLOOKUP(Table8[[#This Row],[PLAYER]],FiveStats[],3,FALSE)</f>
        <v>4.4000000000000004</v>
      </c>
      <c r="F96" s="1">
        <f>VLOOKUP(Table8[[#This Row],[PLAYER]],FiveStats[],4,FALSE)</f>
        <v>0.7</v>
      </c>
      <c r="G96" s="1">
        <f>VLOOKUP(Table8[[#This Row],[PLAYER]],FiveStats[],5,FALSE)</f>
        <v>0.3</v>
      </c>
      <c r="H96" s="1">
        <f>VLOOKUP(Table8[[#This Row],[PLAYER]],FiveStats[],6,FALSE)</f>
        <v>3.8</v>
      </c>
      <c r="I96" s="1">
        <f ca="1">(Table8[[#This Row],[PTS]]-$D$3)^2+(Table8[[#This Row],[AST]]-$E$3)^2+(Table8[[#This Row],[STL]]-$F$3)^2+(Table8[[#This Row],[BLK]]-$G$3)^2+(Table8[[#This Row],[REB]]-$H$3)^2</f>
        <v>176.98</v>
      </c>
      <c r="J96" s="1">
        <f ca="1">(Table8[[#This Row],[PTS]]-$D$4)^2+(Table8[[#This Row],[AST]]-$E$4)^2+(Table8[[#This Row],[STL]]-$F$4)^2+(Table8[[#This Row],[BLK]]-$G$4)^2+(Table8[[#This Row],[REB]]-$H$4)^2</f>
        <v>63.38</v>
      </c>
      <c r="K96" s="1">
        <f ca="1">(Table8[[#This Row],[PTS]]-$D$5)^2+(Table8[[#This Row],[AST]]-$E$5)^2+(Table8[[#This Row],[STL]]-$F$5)^2+(Table8[[#This Row],[BLK]]-$G$5)^2+(Table8[[#This Row],[REB]]-$H$5)^2</f>
        <v>48.980000000000004</v>
      </c>
      <c r="L96" s="1">
        <f ca="1">(Table8[[#This Row],[PTS]]-$D$6)^2+(Table8[[#This Row],[AST]]-$E$6)^2+(Table8[[#This Row],[STL]]-$F$6)^2+(Table8[[#This Row],[BLK]]-$G$6)^2+(Table8[[#This Row],[REB]]-$H$6)^2</f>
        <v>160.78000000000003</v>
      </c>
      <c r="M96" s="1">
        <f ca="1">(Table8[[#This Row],[PTS]]-$D$7)^2+(Table8[[#This Row],[AST]]-$E$7)^2+(Table8[[#This Row],[STL]]-$F$7)^2+(Table8[[#This Row],[BLK]]-$G$7)^2+(Table8[[#This Row],[REB]]-$H$7)^2</f>
        <v>85.18</v>
      </c>
    </row>
    <row r="97" spans="1:13" x14ac:dyDescent="0.3">
      <c r="A97" s="40">
        <v>87</v>
      </c>
      <c r="B97" s="40"/>
      <c r="C97" s="10" t="s">
        <v>207</v>
      </c>
      <c r="D97" s="1">
        <f>VLOOKUP(Table8[[#This Row],[PLAYER]],FiveStats[],2,FALSE)</f>
        <v>7.1</v>
      </c>
      <c r="E97" s="1">
        <f>VLOOKUP(Table8[[#This Row],[PLAYER]],FiveStats[],3,FALSE)</f>
        <v>1.5</v>
      </c>
      <c r="F97" s="1">
        <f>VLOOKUP(Table8[[#This Row],[PLAYER]],FiveStats[],4,FALSE)</f>
        <v>1.3</v>
      </c>
      <c r="G97" s="1">
        <f>VLOOKUP(Table8[[#This Row],[PLAYER]],FiveStats[],5,FALSE)</f>
        <v>0.6</v>
      </c>
      <c r="H97" s="1">
        <f>VLOOKUP(Table8[[#This Row],[PLAYER]],FiveStats[],6,FALSE)</f>
        <v>5.9</v>
      </c>
      <c r="I97" s="1">
        <f ca="1">(Table8[[#This Row],[PTS]]-$D$3)^2+(Table8[[#This Row],[AST]]-$E$3)^2+(Table8[[#This Row],[STL]]-$F$3)^2+(Table8[[#This Row],[BLK]]-$G$3)^2+(Table8[[#This Row],[REB]]-$H$3)^2</f>
        <v>43.32</v>
      </c>
      <c r="J97" s="1">
        <f ca="1">(Table8[[#This Row],[PTS]]-$D$4)^2+(Table8[[#This Row],[AST]]-$E$4)^2+(Table8[[#This Row],[STL]]-$F$4)^2+(Table8[[#This Row],[BLK]]-$G$4)^2+(Table8[[#This Row],[REB]]-$H$4)^2</f>
        <v>95.320000000000007</v>
      </c>
      <c r="K97" s="1">
        <f ca="1">(Table8[[#This Row],[PTS]]-$D$5)^2+(Table8[[#This Row],[AST]]-$E$5)^2+(Table8[[#This Row],[STL]]-$F$5)^2+(Table8[[#This Row],[BLK]]-$G$5)^2+(Table8[[#This Row],[REB]]-$H$5)^2</f>
        <v>259.52000000000004</v>
      </c>
      <c r="L97" s="1">
        <f ca="1">(Table8[[#This Row],[PTS]]-$D$6)^2+(Table8[[#This Row],[AST]]-$E$6)^2+(Table8[[#This Row],[STL]]-$F$6)^2+(Table8[[#This Row],[BLK]]-$G$6)^2+(Table8[[#This Row],[REB]]-$H$6)^2</f>
        <v>583.92000000000007</v>
      </c>
      <c r="M97" s="1">
        <f ca="1">(Table8[[#This Row],[PTS]]-$D$7)^2+(Table8[[#This Row],[AST]]-$E$7)^2+(Table8[[#This Row],[STL]]-$F$7)^2+(Table8[[#This Row],[BLK]]-$G$7)^2+(Table8[[#This Row],[REB]]-$H$7)^2</f>
        <v>198.11999999999998</v>
      </c>
    </row>
    <row r="98" spans="1:13" x14ac:dyDescent="0.3">
      <c r="A98" s="41">
        <v>88</v>
      </c>
      <c r="B98" s="41"/>
      <c r="C98" s="11" t="s">
        <v>53</v>
      </c>
      <c r="D98" s="1">
        <f>VLOOKUP(Table8[[#This Row],[PLAYER]],FiveStats[],2,FALSE)</f>
        <v>19.2</v>
      </c>
      <c r="E98" s="1">
        <f>VLOOKUP(Table8[[#This Row],[PLAYER]],FiveStats[],3,FALSE)</f>
        <v>1.5</v>
      </c>
      <c r="F98" s="1">
        <f>VLOOKUP(Table8[[#This Row],[PLAYER]],FiveStats[],4,FALSE)</f>
        <v>0.8</v>
      </c>
      <c r="G98" s="1">
        <f>VLOOKUP(Table8[[#This Row],[PLAYER]],FiveStats[],5,FALSE)</f>
        <v>0.2</v>
      </c>
      <c r="H98" s="1">
        <f>VLOOKUP(Table8[[#This Row],[PLAYER]],FiveStats[],6,FALSE)</f>
        <v>5</v>
      </c>
      <c r="I98" s="1">
        <f ca="1">(Table8[[#This Row],[PTS]]-$D$3)^2+(Table8[[#This Row],[AST]]-$E$3)^2+(Table8[[#This Row],[STL]]-$F$3)^2+(Table8[[#This Row],[BLK]]-$G$3)^2+(Table8[[#This Row],[REB]]-$H$3)^2</f>
        <v>236.56999999999996</v>
      </c>
      <c r="J98" s="1">
        <f ca="1">(Table8[[#This Row],[PTS]]-$D$4)^2+(Table8[[#This Row],[AST]]-$E$4)^2+(Table8[[#This Row],[STL]]-$F$4)^2+(Table8[[#This Row],[BLK]]-$G$4)^2+(Table8[[#This Row],[REB]]-$H$4)^2</f>
        <v>84.36999999999999</v>
      </c>
      <c r="K98" s="1">
        <f ca="1">(Table8[[#This Row],[PTS]]-$D$5)^2+(Table8[[#This Row],[AST]]-$E$5)^2+(Table8[[#This Row],[STL]]-$F$5)^2+(Table8[[#This Row],[BLK]]-$G$5)^2+(Table8[[#This Row],[REB]]-$H$5)^2</f>
        <v>24.370000000000005</v>
      </c>
      <c r="L98" s="1">
        <f ca="1">(Table8[[#This Row],[PTS]]-$D$6)^2+(Table8[[#This Row],[AST]]-$E$6)^2+(Table8[[#This Row],[STL]]-$F$6)^2+(Table8[[#This Row],[BLK]]-$G$6)^2+(Table8[[#This Row],[REB]]-$H$6)^2</f>
        <v>168.57</v>
      </c>
      <c r="M98" s="1">
        <f ca="1">(Table8[[#This Row],[PTS]]-$D$7)^2+(Table8[[#This Row],[AST]]-$E$7)^2+(Table8[[#This Row],[STL]]-$F$7)^2+(Table8[[#This Row],[BLK]]-$G$7)^2+(Table8[[#This Row],[REB]]-$H$7)^2</f>
        <v>114.37</v>
      </c>
    </row>
    <row r="99" spans="1:13" x14ac:dyDescent="0.3">
      <c r="A99" s="40">
        <v>89</v>
      </c>
      <c r="B99" s="40"/>
      <c r="C99" s="10" t="s">
        <v>225</v>
      </c>
      <c r="D99" s="1">
        <f>VLOOKUP(Table8[[#This Row],[PLAYER]],FiveStats[],2,FALSE)</f>
        <v>6.7</v>
      </c>
      <c r="E99" s="1">
        <f>VLOOKUP(Table8[[#This Row],[PLAYER]],FiveStats[],3,FALSE)</f>
        <v>1.2</v>
      </c>
      <c r="F99" s="1">
        <f>VLOOKUP(Table8[[#This Row],[PLAYER]],FiveStats[],4,FALSE)</f>
        <v>1.4</v>
      </c>
      <c r="G99" s="1">
        <f>VLOOKUP(Table8[[#This Row],[PLAYER]],FiveStats[],5,FALSE)</f>
        <v>0.2</v>
      </c>
      <c r="H99" s="1">
        <f>VLOOKUP(Table8[[#This Row],[PLAYER]],FiveStats[],6,FALSE)</f>
        <v>5.8</v>
      </c>
      <c r="I99" s="1">
        <f ca="1">(Table8[[#This Row],[PTS]]-$D$3)^2+(Table8[[#This Row],[AST]]-$E$3)^2+(Table8[[#This Row],[STL]]-$F$3)^2+(Table8[[#This Row],[BLK]]-$G$3)^2+(Table8[[#This Row],[REB]]-$H$3)^2</f>
        <v>45.169999999999995</v>
      </c>
      <c r="J99" s="1">
        <f ca="1">(Table8[[#This Row],[PTS]]-$D$4)^2+(Table8[[#This Row],[AST]]-$E$4)^2+(Table8[[#This Row],[STL]]-$F$4)^2+(Table8[[#This Row],[BLK]]-$G$4)^2+(Table8[[#This Row],[REB]]-$H$4)^2</f>
        <v>105.57000000000001</v>
      </c>
      <c r="K99" s="1">
        <f ca="1">(Table8[[#This Row],[PTS]]-$D$5)^2+(Table8[[#This Row],[AST]]-$E$5)^2+(Table8[[#This Row],[STL]]-$F$5)^2+(Table8[[#This Row],[BLK]]-$G$5)^2+(Table8[[#This Row],[REB]]-$H$5)^2</f>
        <v>273.16999999999996</v>
      </c>
      <c r="L99" s="1">
        <f ca="1">(Table8[[#This Row],[PTS]]-$D$6)^2+(Table8[[#This Row],[AST]]-$E$6)^2+(Table8[[#This Row],[STL]]-$F$6)^2+(Table8[[#This Row],[BLK]]-$G$6)^2+(Table8[[#This Row],[REB]]-$H$6)^2</f>
        <v>605.57000000000005</v>
      </c>
      <c r="M99" s="1">
        <f ca="1">(Table8[[#This Row],[PTS]]-$D$7)^2+(Table8[[#This Row],[AST]]-$E$7)^2+(Table8[[#This Row],[STL]]-$F$7)^2+(Table8[[#This Row],[BLK]]-$G$7)^2+(Table8[[#This Row],[REB]]-$H$7)^2</f>
        <v>213.17000000000002</v>
      </c>
    </row>
    <row r="100" spans="1:13" x14ac:dyDescent="0.3">
      <c r="A100" s="41">
        <v>90</v>
      </c>
      <c r="B100" s="41"/>
      <c r="C100" s="11" t="s">
        <v>177</v>
      </c>
      <c r="D100" s="1">
        <f>VLOOKUP(Table8[[#This Row],[PLAYER]],FiveStats[],2,FALSE)</f>
        <v>8.6999999999999993</v>
      </c>
      <c r="E100" s="1">
        <f>VLOOKUP(Table8[[#This Row],[PLAYER]],FiveStats[],3,FALSE)</f>
        <v>2</v>
      </c>
      <c r="F100" s="1">
        <f>VLOOKUP(Table8[[#This Row],[PLAYER]],FiveStats[],4,FALSE)</f>
        <v>1.1000000000000001</v>
      </c>
      <c r="G100" s="1">
        <f>VLOOKUP(Table8[[#This Row],[PLAYER]],FiveStats[],5,FALSE)</f>
        <v>0.6</v>
      </c>
      <c r="H100" s="1">
        <f>VLOOKUP(Table8[[#This Row],[PLAYER]],FiveStats[],6,FALSE)</f>
        <v>5.8</v>
      </c>
      <c r="I100" s="1">
        <f ca="1">(Table8[[#This Row],[PTS]]-$D$3)^2+(Table8[[#This Row],[AST]]-$E$3)^2+(Table8[[#This Row],[STL]]-$F$3)^2+(Table8[[#This Row],[BLK]]-$G$3)^2+(Table8[[#This Row],[REB]]-$H$3)^2</f>
        <v>46.699999999999989</v>
      </c>
      <c r="J100" s="1">
        <f ca="1">(Table8[[#This Row],[PTS]]-$D$4)^2+(Table8[[#This Row],[AST]]-$E$4)^2+(Table8[[#This Row],[STL]]-$F$4)^2+(Table8[[#This Row],[BLK]]-$G$4)^2+(Table8[[#This Row],[REB]]-$H$4)^2</f>
        <v>71.7</v>
      </c>
      <c r="K100" s="1">
        <f ca="1">(Table8[[#This Row],[PTS]]-$D$5)^2+(Table8[[#This Row],[AST]]-$E$5)^2+(Table8[[#This Row],[STL]]-$F$5)^2+(Table8[[#This Row],[BLK]]-$G$5)^2+(Table8[[#This Row],[REB]]-$H$5)^2</f>
        <v>210.90000000000003</v>
      </c>
      <c r="L100" s="1">
        <f ca="1">(Table8[[#This Row],[PTS]]-$D$6)^2+(Table8[[#This Row],[AST]]-$E$6)^2+(Table8[[#This Row],[STL]]-$F$6)^2+(Table8[[#This Row],[BLK]]-$G$6)^2+(Table8[[#This Row],[REB]]-$H$6)^2</f>
        <v>505.70000000000005</v>
      </c>
      <c r="M100" s="1">
        <f ca="1">(Table8[[#This Row],[PTS]]-$D$7)^2+(Table8[[#This Row],[AST]]-$E$7)^2+(Table8[[#This Row],[STL]]-$F$7)^2+(Table8[[#This Row],[BLK]]-$G$7)^2+(Table8[[#This Row],[REB]]-$H$7)^2</f>
        <v>161.30000000000001</v>
      </c>
    </row>
    <row r="101" spans="1:13" x14ac:dyDescent="0.3">
      <c r="A101" s="40">
        <v>91</v>
      </c>
      <c r="B101" s="40"/>
      <c r="C101" s="10" t="s">
        <v>152</v>
      </c>
      <c r="D101" s="1">
        <f>VLOOKUP(Table8[[#This Row],[PLAYER]],FiveStats[],2,FALSE)</f>
        <v>9.6</v>
      </c>
      <c r="E101" s="1">
        <f>VLOOKUP(Table8[[#This Row],[PLAYER]],FiveStats[],3,FALSE)</f>
        <v>0.9</v>
      </c>
      <c r="F101" s="1">
        <f>VLOOKUP(Table8[[#This Row],[PLAYER]],FiveStats[],4,FALSE)</f>
        <v>0.7</v>
      </c>
      <c r="G101" s="1">
        <f>VLOOKUP(Table8[[#This Row],[PLAYER]],FiveStats[],5,FALSE)</f>
        <v>0.7</v>
      </c>
      <c r="H101" s="1">
        <f>VLOOKUP(Table8[[#This Row],[PLAYER]],FiveStats[],6,FALSE)</f>
        <v>7.6</v>
      </c>
      <c r="I101" s="1">
        <f ca="1">(Table8[[#This Row],[PTS]]-$D$3)^2+(Table8[[#This Row],[AST]]-$E$3)^2+(Table8[[#This Row],[STL]]-$F$3)^2+(Table8[[#This Row],[BLK]]-$G$3)^2+(Table8[[#This Row],[REB]]-$H$3)^2</f>
        <v>79.709999999999994</v>
      </c>
      <c r="J101" s="1">
        <f ca="1">(Table8[[#This Row],[PTS]]-$D$4)^2+(Table8[[#This Row],[AST]]-$E$4)^2+(Table8[[#This Row],[STL]]-$F$4)^2+(Table8[[#This Row],[BLK]]-$G$4)^2+(Table8[[#This Row],[REB]]-$H$4)^2</f>
        <v>64.11</v>
      </c>
      <c r="K101" s="1">
        <f ca="1">(Table8[[#This Row],[PTS]]-$D$5)^2+(Table8[[#This Row],[AST]]-$E$5)^2+(Table8[[#This Row],[STL]]-$F$5)^2+(Table8[[#This Row],[BLK]]-$G$5)^2+(Table8[[#This Row],[REB]]-$H$5)^2</f>
        <v>181.91000000000003</v>
      </c>
      <c r="L101" s="1">
        <f ca="1">(Table8[[#This Row],[PTS]]-$D$6)^2+(Table8[[#This Row],[AST]]-$E$6)^2+(Table8[[#This Row],[STL]]-$F$6)^2+(Table8[[#This Row],[BLK]]-$G$6)^2+(Table8[[#This Row],[REB]]-$H$6)^2</f>
        <v>498.90999999999997</v>
      </c>
      <c r="M101" s="1">
        <f ca="1">(Table8[[#This Row],[PTS]]-$D$7)^2+(Table8[[#This Row],[AST]]-$E$7)^2+(Table8[[#This Row],[STL]]-$F$7)^2+(Table8[[#This Row],[BLK]]-$G$7)^2+(Table8[[#This Row],[REB]]-$H$7)^2</f>
        <v>149.71</v>
      </c>
    </row>
    <row r="102" spans="1:13" x14ac:dyDescent="0.3">
      <c r="A102" s="41">
        <v>92</v>
      </c>
      <c r="B102" s="41"/>
      <c r="C102" s="11" t="s">
        <v>91</v>
      </c>
      <c r="D102" s="1">
        <f>VLOOKUP(Table8[[#This Row],[PLAYER]],FiveStats[],2,FALSE)</f>
        <v>13.7</v>
      </c>
      <c r="E102" s="1">
        <f>VLOOKUP(Table8[[#This Row],[PLAYER]],FiveStats[],3,FALSE)</f>
        <v>3.2</v>
      </c>
      <c r="F102" s="1">
        <f>VLOOKUP(Table8[[#This Row],[PLAYER]],FiveStats[],4,FALSE)</f>
        <v>1.1000000000000001</v>
      </c>
      <c r="G102" s="1">
        <f>VLOOKUP(Table8[[#This Row],[PLAYER]],FiveStats[],5,FALSE)</f>
        <v>0.6</v>
      </c>
      <c r="H102" s="1">
        <f>VLOOKUP(Table8[[#This Row],[PLAYER]],FiveStats[],6,FALSE)</f>
        <v>4</v>
      </c>
      <c r="I102" s="1">
        <f ca="1">(Table8[[#This Row],[PTS]]-$D$3)^2+(Table8[[#This Row],[AST]]-$E$3)^2+(Table8[[#This Row],[STL]]-$F$3)^2+(Table8[[#This Row],[BLK]]-$G$3)^2+(Table8[[#This Row],[REB]]-$H$3)^2</f>
        <v>91.299999999999983</v>
      </c>
      <c r="J102" s="1">
        <f ca="1">(Table8[[#This Row],[PTS]]-$D$4)^2+(Table8[[#This Row],[AST]]-$E$4)^2+(Table8[[#This Row],[STL]]-$F$4)^2+(Table8[[#This Row],[BLK]]-$G$4)^2+(Table8[[#This Row],[REB]]-$H$4)^2</f>
        <v>51.5</v>
      </c>
      <c r="K102" s="1">
        <f ca="1">(Table8[[#This Row],[PTS]]-$D$5)^2+(Table8[[#This Row],[AST]]-$E$5)^2+(Table8[[#This Row],[STL]]-$F$5)^2+(Table8[[#This Row],[BLK]]-$G$5)^2+(Table8[[#This Row],[REB]]-$H$5)^2</f>
        <v>105.5</v>
      </c>
      <c r="L102" s="1">
        <f ca="1">(Table8[[#This Row],[PTS]]-$D$6)^2+(Table8[[#This Row],[AST]]-$E$6)^2+(Table8[[#This Row],[STL]]-$F$6)^2+(Table8[[#This Row],[BLK]]-$G$6)^2+(Table8[[#This Row],[REB]]-$H$6)^2</f>
        <v>294.3</v>
      </c>
      <c r="M102" s="1">
        <f ca="1">(Table8[[#This Row],[PTS]]-$D$7)^2+(Table8[[#This Row],[AST]]-$E$7)^2+(Table8[[#This Row],[STL]]-$F$7)^2+(Table8[[#This Row],[BLK]]-$G$7)^2+(Table8[[#This Row],[REB]]-$H$7)^2</f>
        <v>107.5</v>
      </c>
    </row>
    <row r="103" spans="1:13" x14ac:dyDescent="0.3">
      <c r="A103" s="40">
        <v>93</v>
      </c>
      <c r="B103" s="40"/>
      <c r="C103" s="10" t="s">
        <v>120</v>
      </c>
      <c r="D103" s="1">
        <f>VLOOKUP(Table8[[#This Row],[PLAYER]],FiveStats[],2,FALSE)</f>
        <v>11.2</v>
      </c>
      <c r="E103" s="1">
        <f>VLOOKUP(Table8[[#This Row],[PLAYER]],FiveStats[],3,FALSE)</f>
        <v>1.4</v>
      </c>
      <c r="F103" s="1">
        <f>VLOOKUP(Table8[[#This Row],[PLAYER]],FiveStats[],4,FALSE)</f>
        <v>0.8</v>
      </c>
      <c r="G103" s="1">
        <f>VLOOKUP(Table8[[#This Row],[PLAYER]],FiveStats[],5,FALSE)</f>
        <v>0.7</v>
      </c>
      <c r="H103" s="1">
        <f>VLOOKUP(Table8[[#This Row],[PLAYER]],FiveStats[],6,FALSE)</f>
        <v>6.6</v>
      </c>
      <c r="I103" s="1">
        <f ca="1">(Table8[[#This Row],[PTS]]-$D$3)^2+(Table8[[#This Row],[AST]]-$E$3)^2+(Table8[[#This Row],[STL]]-$F$3)^2+(Table8[[#This Row],[BLK]]-$G$3)^2+(Table8[[#This Row],[REB]]-$H$3)^2</f>
        <v>82.889999999999986</v>
      </c>
      <c r="J103" s="1">
        <f ca="1">(Table8[[#This Row],[PTS]]-$D$4)^2+(Table8[[#This Row],[AST]]-$E$4)^2+(Table8[[#This Row],[STL]]-$F$4)^2+(Table8[[#This Row],[BLK]]-$G$4)^2+(Table8[[#This Row],[REB]]-$H$4)^2</f>
        <v>52.290000000000006</v>
      </c>
      <c r="K103" s="1">
        <f ca="1">(Table8[[#This Row],[PTS]]-$D$5)^2+(Table8[[#This Row],[AST]]-$E$5)^2+(Table8[[#This Row],[STL]]-$F$5)^2+(Table8[[#This Row],[BLK]]-$G$5)^2+(Table8[[#This Row],[REB]]-$H$5)^2</f>
        <v>142.69000000000003</v>
      </c>
      <c r="L103" s="1">
        <f ca="1">(Table8[[#This Row],[PTS]]-$D$6)^2+(Table8[[#This Row],[AST]]-$E$6)^2+(Table8[[#This Row],[STL]]-$F$6)^2+(Table8[[#This Row],[BLK]]-$G$6)^2+(Table8[[#This Row],[REB]]-$H$6)^2</f>
        <v>419.29000000000008</v>
      </c>
      <c r="M103" s="1">
        <f ca="1">(Table8[[#This Row],[PTS]]-$D$7)^2+(Table8[[#This Row],[AST]]-$E$7)^2+(Table8[[#This Row],[STL]]-$F$7)^2+(Table8[[#This Row],[BLK]]-$G$7)^2+(Table8[[#This Row],[REB]]-$H$7)^2</f>
        <v>127.69</v>
      </c>
    </row>
    <row r="104" spans="1:13" x14ac:dyDescent="0.3">
      <c r="A104" s="41">
        <v>94</v>
      </c>
      <c r="B104" s="41"/>
      <c r="C104" s="11" t="s">
        <v>81</v>
      </c>
      <c r="D104" s="1">
        <f>VLOOKUP(Table8[[#This Row],[PLAYER]],FiveStats[],2,FALSE)</f>
        <v>14.4</v>
      </c>
      <c r="E104" s="1">
        <f>VLOOKUP(Table8[[#This Row],[PLAYER]],FiveStats[],3,FALSE)</f>
        <v>1.1000000000000001</v>
      </c>
      <c r="F104" s="1">
        <f>VLOOKUP(Table8[[#This Row],[PLAYER]],FiveStats[],4,FALSE)</f>
        <v>1.1000000000000001</v>
      </c>
      <c r="G104" s="1">
        <f>VLOOKUP(Table8[[#This Row],[PLAYER]],FiveStats[],5,FALSE)</f>
        <v>0.6</v>
      </c>
      <c r="H104" s="1">
        <f>VLOOKUP(Table8[[#This Row],[PLAYER]],FiveStats[],6,FALSE)</f>
        <v>5.0999999999999996</v>
      </c>
      <c r="I104" s="1">
        <f ca="1">(Table8[[#This Row],[PTS]]-$D$3)^2+(Table8[[#This Row],[AST]]-$E$3)^2+(Table8[[#This Row],[STL]]-$F$3)^2+(Table8[[#This Row],[BLK]]-$G$3)^2+(Table8[[#This Row],[REB]]-$H$3)^2</f>
        <v>127.75000000000001</v>
      </c>
      <c r="J104" s="1">
        <f ca="1">(Table8[[#This Row],[PTS]]-$D$4)^2+(Table8[[#This Row],[AST]]-$E$4)^2+(Table8[[#This Row],[STL]]-$F$4)^2+(Table8[[#This Row],[BLK]]-$G$4)^2+(Table8[[#This Row],[REB]]-$H$4)^2</f>
        <v>59.95000000000001</v>
      </c>
      <c r="K104" s="1">
        <f ca="1">(Table8[[#This Row],[PTS]]-$D$5)^2+(Table8[[#This Row],[AST]]-$E$5)^2+(Table8[[#This Row],[STL]]-$F$5)^2+(Table8[[#This Row],[BLK]]-$G$5)^2+(Table8[[#This Row],[REB]]-$H$5)^2</f>
        <v>84.749999999999986</v>
      </c>
      <c r="L104" s="1">
        <f ca="1">(Table8[[#This Row],[PTS]]-$D$6)^2+(Table8[[#This Row],[AST]]-$E$6)^2+(Table8[[#This Row],[STL]]-$F$6)^2+(Table8[[#This Row],[BLK]]-$G$6)^2+(Table8[[#This Row],[REB]]-$H$6)^2</f>
        <v>302.14999999999998</v>
      </c>
      <c r="M104" s="1">
        <f ca="1">(Table8[[#This Row],[PTS]]-$D$7)^2+(Table8[[#This Row],[AST]]-$E$7)^2+(Table8[[#This Row],[STL]]-$F$7)^2+(Table8[[#This Row],[BLK]]-$G$7)^2+(Table8[[#This Row],[REB]]-$H$7)^2</f>
        <v>122.14999999999999</v>
      </c>
    </row>
    <row r="105" spans="1:13" x14ac:dyDescent="0.3">
      <c r="A105" s="40">
        <v>95</v>
      </c>
      <c r="B105" s="40"/>
      <c r="C105" s="10" t="s">
        <v>56</v>
      </c>
      <c r="D105" s="1">
        <f>VLOOKUP(Table8[[#This Row],[PLAYER]],FiveStats[],2,FALSE)</f>
        <v>18.2</v>
      </c>
      <c r="E105" s="1">
        <f>VLOOKUP(Table8[[#This Row],[PLAYER]],FiveStats[],3,FALSE)</f>
        <v>2.1</v>
      </c>
      <c r="F105" s="1">
        <f>VLOOKUP(Table8[[#This Row],[PLAYER]],FiveStats[],4,FALSE)</f>
        <v>0.6</v>
      </c>
      <c r="G105" s="1">
        <f>VLOOKUP(Table8[[#This Row],[PLAYER]],FiveStats[],5,FALSE)</f>
        <v>0.2</v>
      </c>
      <c r="H105" s="1">
        <f>VLOOKUP(Table8[[#This Row],[PLAYER]],FiveStats[],6,FALSE)</f>
        <v>5.2</v>
      </c>
      <c r="I105" s="1">
        <f ca="1">(Table8[[#This Row],[PTS]]-$D$3)^2+(Table8[[#This Row],[AST]]-$E$3)^2+(Table8[[#This Row],[STL]]-$F$3)^2+(Table8[[#This Row],[BLK]]-$G$3)^2+(Table8[[#This Row],[REB]]-$H$3)^2</f>
        <v>203.89</v>
      </c>
      <c r="J105" s="1">
        <f ca="1">(Table8[[#This Row],[PTS]]-$D$4)^2+(Table8[[#This Row],[AST]]-$E$4)^2+(Table8[[#This Row],[STL]]-$F$4)^2+(Table8[[#This Row],[BLK]]-$G$4)^2+(Table8[[#This Row],[REB]]-$H$4)^2</f>
        <v>67.289999999999992</v>
      </c>
      <c r="K105" s="1">
        <f ca="1">(Table8[[#This Row],[PTS]]-$D$5)^2+(Table8[[#This Row],[AST]]-$E$5)^2+(Table8[[#This Row],[STL]]-$F$5)^2+(Table8[[#This Row],[BLK]]-$G$5)^2+(Table8[[#This Row],[REB]]-$H$5)^2</f>
        <v>31.290000000000006</v>
      </c>
      <c r="L105" s="1">
        <f ca="1">(Table8[[#This Row],[PTS]]-$D$6)^2+(Table8[[#This Row],[AST]]-$E$6)^2+(Table8[[#This Row],[STL]]-$F$6)^2+(Table8[[#This Row],[BLK]]-$G$6)^2+(Table8[[#This Row],[REB]]-$H$6)^2</f>
        <v>184.69000000000003</v>
      </c>
      <c r="M105" s="1">
        <f ca="1">(Table8[[#This Row],[PTS]]-$D$7)^2+(Table8[[#This Row],[AST]]-$E$7)^2+(Table8[[#This Row],[STL]]-$F$7)^2+(Table8[[#This Row],[BLK]]-$G$7)^2+(Table8[[#This Row],[REB]]-$H$7)^2</f>
        <v>98.490000000000009</v>
      </c>
    </row>
    <row r="106" spans="1:13" x14ac:dyDescent="0.3">
      <c r="A106" s="41">
        <v>96</v>
      </c>
      <c r="B106" s="41"/>
      <c r="C106" s="11" t="s">
        <v>44</v>
      </c>
      <c r="D106" s="1">
        <f>VLOOKUP(Table8[[#This Row],[PLAYER]],FiveStats[],2,FALSE)</f>
        <v>22.3</v>
      </c>
      <c r="E106" s="1">
        <f>VLOOKUP(Table8[[#This Row],[PLAYER]],FiveStats[],3,FALSE)</f>
        <v>2.1</v>
      </c>
      <c r="F106" s="1">
        <f>VLOOKUP(Table8[[#This Row],[PLAYER]],FiveStats[],4,FALSE)</f>
        <v>0.8</v>
      </c>
      <c r="G106" s="1">
        <f>VLOOKUP(Table8[[#This Row],[PLAYER]],FiveStats[],5,FALSE)</f>
        <v>0.5</v>
      </c>
      <c r="H106" s="1">
        <f>VLOOKUP(Table8[[#This Row],[PLAYER]],FiveStats[],6,FALSE)</f>
        <v>3.7</v>
      </c>
      <c r="I106" s="1">
        <f ca="1">(Table8[[#This Row],[PTS]]-$D$3)^2+(Table8[[#This Row],[AST]]-$E$3)^2+(Table8[[#This Row],[STL]]-$F$3)^2+(Table8[[#This Row],[BLK]]-$G$3)^2+(Table8[[#This Row],[REB]]-$H$3)^2</f>
        <v>324.08000000000004</v>
      </c>
      <c r="J106" s="1">
        <f ca="1">(Table8[[#This Row],[PTS]]-$D$4)^2+(Table8[[#This Row],[AST]]-$E$4)^2+(Table8[[#This Row],[STL]]-$F$4)^2+(Table8[[#This Row],[BLK]]-$G$4)^2+(Table8[[#This Row],[REB]]-$H$4)^2</f>
        <v>134.28000000000003</v>
      </c>
      <c r="K106" s="1">
        <f ca="1">(Table8[[#This Row],[PTS]]-$D$5)^2+(Table8[[#This Row],[AST]]-$E$5)^2+(Table8[[#This Row],[STL]]-$F$5)^2+(Table8[[#This Row],[BLK]]-$G$5)^2+(Table8[[#This Row],[REB]]-$H$5)^2</f>
        <v>19.88</v>
      </c>
      <c r="L106" s="1">
        <f ca="1">(Table8[[#This Row],[PTS]]-$D$6)^2+(Table8[[#This Row],[AST]]-$E$6)^2+(Table8[[#This Row],[STL]]-$F$6)^2+(Table8[[#This Row],[BLK]]-$G$6)^2+(Table8[[#This Row],[REB]]-$H$6)^2</f>
        <v>97.88</v>
      </c>
      <c r="M106" s="1">
        <f ca="1">(Table8[[#This Row],[PTS]]-$D$7)^2+(Table8[[#This Row],[AST]]-$E$7)^2+(Table8[[#This Row],[STL]]-$F$7)^2+(Table8[[#This Row],[BLK]]-$G$7)^2+(Table8[[#This Row],[REB]]-$H$7)^2</f>
        <v>144.68</v>
      </c>
    </row>
    <row r="107" spans="1:13" x14ac:dyDescent="0.3">
      <c r="A107" s="40">
        <v>97</v>
      </c>
      <c r="B107" s="40"/>
      <c r="C107" s="10" t="s">
        <v>205</v>
      </c>
      <c r="D107" s="1">
        <f>VLOOKUP(Table8[[#This Row],[PLAYER]],FiveStats[],2,FALSE)</f>
        <v>7.2</v>
      </c>
      <c r="E107" s="1">
        <f>VLOOKUP(Table8[[#This Row],[PLAYER]],FiveStats[],3,FALSE)</f>
        <v>1.7</v>
      </c>
      <c r="F107" s="1">
        <f>VLOOKUP(Table8[[#This Row],[PLAYER]],FiveStats[],4,FALSE)</f>
        <v>1.6</v>
      </c>
      <c r="G107" s="1">
        <f>VLOOKUP(Table8[[#This Row],[PLAYER]],FiveStats[],5,FALSE)</f>
        <v>0.5</v>
      </c>
      <c r="H107" s="1">
        <f>VLOOKUP(Table8[[#This Row],[PLAYER]],FiveStats[],6,FALSE)</f>
        <v>4.4000000000000004</v>
      </c>
      <c r="I107" s="1">
        <f ca="1">(Table8[[#This Row],[PTS]]-$D$3)^2+(Table8[[#This Row],[AST]]-$E$3)^2+(Table8[[#This Row],[STL]]-$F$3)^2+(Table8[[#This Row],[BLK]]-$G$3)^2+(Table8[[#This Row],[REB]]-$H$3)^2</f>
        <v>35.5</v>
      </c>
      <c r="J107" s="1">
        <f ca="1">(Table8[[#This Row],[PTS]]-$D$4)^2+(Table8[[#This Row],[AST]]-$E$4)^2+(Table8[[#This Row],[STL]]-$F$4)^2+(Table8[[#This Row],[BLK]]-$G$4)^2+(Table8[[#This Row],[REB]]-$H$4)^2</f>
        <v>106.1</v>
      </c>
      <c r="K107" s="1">
        <f ca="1">(Table8[[#This Row],[PTS]]-$D$5)^2+(Table8[[#This Row],[AST]]-$E$5)^2+(Table8[[#This Row],[STL]]-$F$5)^2+(Table8[[#This Row],[BLK]]-$G$5)^2+(Table8[[#This Row],[REB]]-$H$5)^2</f>
        <v>265.5</v>
      </c>
      <c r="L107" s="1">
        <f ca="1">(Table8[[#This Row],[PTS]]-$D$6)^2+(Table8[[#This Row],[AST]]-$E$6)^2+(Table8[[#This Row],[STL]]-$F$6)^2+(Table8[[#This Row],[BLK]]-$G$6)^2+(Table8[[#This Row],[REB]]-$H$6)^2</f>
        <v>568.09999999999991</v>
      </c>
      <c r="M107" s="1">
        <f ca="1">(Table8[[#This Row],[PTS]]-$D$7)^2+(Table8[[#This Row],[AST]]-$E$7)^2+(Table8[[#This Row],[STL]]-$F$7)^2+(Table8[[#This Row],[BLK]]-$G$7)^2+(Table8[[#This Row],[REB]]-$H$7)^2</f>
        <v>211.30000000000004</v>
      </c>
    </row>
    <row r="108" spans="1:13" x14ac:dyDescent="0.3">
      <c r="A108" s="41">
        <v>98</v>
      </c>
      <c r="B108" s="41"/>
      <c r="C108" s="11" t="s">
        <v>76</v>
      </c>
      <c r="D108" s="1">
        <f>VLOOKUP(Table8[[#This Row],[PLAYER]],FiveStats[],2,FALSE)</f>
        <v>14.8</v>
      </c>
      <c r="E108" s="1">
        <f>VLOOKUP(Table8[[#This Row],[PLAYER]],FiveStats[],3,FALSE)</f>
        <v>0.9</v>
      </c>
      <c r="F108" s="1">
        <f>VLOOKUP(Table8[[#This Row],[PLAYER]],FiveStats[],4,FALSE)</f>
        <v>0.5</v>
      </c>
      <c r="G108" s="1">
        <f>VLOOKUP(Table8[[#This Row],[PLAYER]],FiveStats[],5,FALSE)</f>
        <v>1.6</v>
      </c>
      <c r="H108" s="1">
        <f>VLOOKUP(Table8[[#This Row],[PLAYER]],FiveStats[],6,FALSE)</f>
        <v>6.8</v>
      </c>
      <c r="I108" s="1">
        <f ca="1">(Table8[[#This Row],[PTS]]-$D$3)^2+(Table8[[#This Row],[AST]]-$E$3)^2+(Table8[[#This Row],[STL]]-$F$3)^2+(Table8[[#This Row],[BLK]]-$G$3)^2+(Table8[[#This Row],[REB]]-$H$3)^2</f>
        <v>148.30000000000001</v>
      </c>
      <c r="J108" s="1">
        <f ca="1">(Table8[[#This Row],[PTS]]-$D$4)^2+(Table8[[#This Row],[AST]]-$E$4)^2+(Table8[[#This Row],[STL]]-$F$4)^2+(Table8[[#This Row],[BLK]]-$G$4)^2+(Table8[[#This Row],[REB]]-$H$4)^2</f>
        <v>50.699999999999996</v>
      </c>
      <c r="K108" s="1">
        <f ca="1">(Table8[[#This Row],[PTS]]-$D$5)^2+(Table8[[#This Row],[AST]]-$E$5)^2+(Table8[[#This Row],[STL]]-$F$5)^2+(Table8[[#This Row],[BLK]]-$G$5)^2+(Table8[[#This Row],[REB]]-$H$5)^2</f>
        <v>72.699999999999989</v>
      </c>
      <c r="L108" s="1">
        <f ca="1">(Table8[[#This Row],[PTS]]-$D$6)^2+(Table8[[#This Row],[AST]]-$E$6)^2+(Table8[[#This Row],[STL]]-$F$6)^2+(Table8[[#This Row],[BLK]]-$G$6)^2+(Table8[[#This Row],[REB]]-$H$6)^2</f>
        <v>307.3</v>
      </c>
      <c r="M108" s="1">
        <f ca="1">(Table8[[#This Row],[PTS]]-$D$7)^2+(Table8[[#This Row],[AST]]-$E$7)^2+(Table8[[#This Row],[STL]]-$F$7)^2+(Table8[[#This Row],[BLK]]-$G$7)^2+(Table8[[#This Row],[REB]]-$H$7)^2</f>
        <v>105.89999999999999</v>
      </c>
    </row>
    <row r="109" spans="1:13" x14ac:dyDescent="0.3">
      <c r="A109" s="40">
        <v>99</v>
      </c>
      <c r="B109" s="40"/>
      <c r="C109" s="10" t="s">
        <v>102</v>
      </c>
      <c r="D109" s="1">
        <f>VLOOKUP(Table8[[#This Row],[PLAYER]],FiveStats[],2,FALSE)</f>
        <v>13.1</v>
      </c>
      <c r="E109" s="1">
        <f>VLOOKUP(Table8[[#This Row],[PLAYER]],FiveStats[],3,FALSE)</f>
        <v>1.7</v>
      </c>
      <c r="F109" s="1">
        <f>VLOOKUP(Table8[[#This Row],[PLAYER]],FiveStats[],4,FALSE)</f>
        <v>0.7</v>
      </c>
      <c r="G109" s="1">
        <f>VLOOKUP(Table8[[#This Row],[PLAYER]],FiveStats[],5,FALSE)</f>
        <v>0.3</v>
      </c>
      <c r="H109" s="1">
        <f>VLOOKUP(Table8[[#This Row],[PLAYER]],FiveStats[],6,FALSE)</f>
        <v>5.9</v>
      </c>
      <c r="I109" s="1">
        <f ca="1">(Table8[[#This Row],[PTS]]-$D$3)^2+(Table8[[#This Row],[AST]]-$E$3)^2+(Table8[[#This Row],[STL]]-$F$3)^2+(Table8[[#This Row],[BLK]]-$G$3)^2+(Table8[[#This Row],[REB]]-$H$3)^2</f>
        <v>102.69</v>
      </c>
      <c r="J109" s="1">
        <f ca="1">(Table8[[#This Row],[PTS]]-$D$4)^2+(Table8[[#This Row],[AST]]-$E$4)^2+(Table8[[#This Row],[STL]]-$F$4)^2+(Table8[[#This Row],[BLK]]-$G$4)^2+(Table8[[#This Row],[REB]]-$H$4)^2</f>
        <v>47.89</v>
      </c>
      <c r="K109" s="1">
        <f ca="1">(Table8[[#This Row],[PTS]]-$D$5)^2+(Table8[[#This Row],[AST]]-$E$5)^2+(Table8[[#This Row],[STL]]-$F$5)^2+(Table8[[#This Row],[BLK]]-$G$5)^2+(Table8[[#This Row],[REB]]-$H$5)^2</f>
        <v>103.09</v>
      </c>
      <c r="L109" s="1">
        <f ca="1">(Table8[[#This Row],[PTS]]-$D$6)^2+(Table8[[#This Row],[AST]]-$E$6)^2+(Table8[[#This Row],[STL]]-$F$6)^2+(Table8[[#This Row],[BLK]]-$G$6)^2+(Table8[[#This Row],[REB]]-$H$6)^2</f>
        <v>341.08999999999992</v>
      </c>
      <c r="M109" s="1">
        <f ca="1">(Table8[[#This Row],[PTS]]-$D$7)^2+(Table8[[#This Row],[AST]]-$E$7)^2+(Table8[[#This Row],[STL]]-$F$7)^2+(Table8[[#This Row],[BLK]]-$G$7)^2+(Table8[[#This Row],[REB]]-$H$7)^2</f>
        <v>111.09</v>
      </c>
    </row>
    <row r="110" spans="1:13" x14ac:dyDescent="0.3">
      <c r="A110" s="41">
        <v>100</v>
      </c>
      <c r="B110" s="41"/>
      <c r="C110" s="11" t="s">
        <v>92</v>
      </c>
      <c r="D110" s="1">
        <f>VLOOKUP(Table8[[#This Row],[PLAYER]],FiveStats[],2,FALSE)</f>
        <v>13.7</v>
      </c>
      <c r="E110" s="1">
        <f>VLOOKUP(Table8[[#This Row],[PLAYER]],FiveStats[],3,FALSE)</f>
        <v>3.4</v>
      </c>
      <c r="F110" s="1">
        <f>VLOOKUP(Table8[[#This Row],[PLAYER]],FiveStats[],4,FALSE)</f>
        <v>0.8</v>
      </c>
      <c r="G110" s="1">
        <f>VLOOKUP(Table8[[#This Row],[PLAYER]],FiveStats[],5,FALSE)</f>
        <v>0.5</v>
      </c>
      <c r="H110" s="1">
        <f>VLOOKUP(Table8[[#This Row],[PLAYER]],FiveStats[],6,FALSE)</f>
        <v>4.3</v>
      </c>
      <c r="I110" s="1">
        <f ca="1">(Table8[[#This Row],[PTS]]-$D$3)^2+(Table8[[#This Row],[AST]]-$E$3)^2+(Table8[[#This Row],[STL]]-$F$3)^2+(Table8[[#This Row],[BLK]]-$G$3)^2+(Table8[[#This Row],[REB]]-$H$3)^2</f>
        <v>90.629999999999981</v>
      </c>
      <c r="J110" s="1">
        <f ca="1">(Table8[[#This Row],[PTS]]-$D$4)^2+(Table8[[#This Row],[AST]]-$E$4)^2+(Table8[[#This Row],[STL]]-$F$4)^2+(Table8[[#This Row],[BLK]]-$G$4)^2+(Table8[[#This Row],[REB]]-$H$4)^2</f>
        <v>47.230000000000004</v>
      </c>
      <c r="K110" s="1">
        <f ca="1">(Table8[[#This Row],[PTS]]-$D$5)^2+(Table8[[#This Row],[AST]]-$E$5)^2+(Table8[[#This Row],[STL]]-$F$5)^2+(Table8[[#This Row],[BLK]]-$G$5)^2+(Table8[[#This Row],[REB]]-$H$5)^2</f>
        <v>103.03</v>
      </c>
      <c r="L110" s="1">
        <f ca="1">(Table8[[#This Row],[PTS]]-$D$6)^2+(Table8[[#This Row],[AST]]-$E$6)^2+(Table8[[#This Row],[STL]]-$F$6)^2+(Table8[[#This Row],[BLK]]-$G$6)^2+(Table8[[#This Row],[REB]]-$H$6)^2</f>
        <v>293.03000000000003</v>
      </c>
      <c r="M110" s="1">
        <f ca="1">(Table8[[#This Row],[PTS]]-$D$7)^2+(Table8[[#This Row],[AST]]-$E$7)^2+(Table8[[#This Row],[STL]]-$F$7)^2+(Table8[[#This Row],[BLK]]-$G$7)^2+(Table8[[#This Row],[REB]]-$H$7)^2</f>
        <v>100.23</v>
      </c>
    </row>
    <row r="111" spans="1:13" x14ac:dyDescent="0.3">
      <c r="A111" s="40">
        <v>101</v>
      </c>
      <c r="B111" s="40"/>
      <c r="C111" s="10" t="s">
        <v>64</v>
      </c>
      <c r="D111" s="1">
        <f>VLOOKUP(Table8[[#This Row],[PLAYER]],FiveStats[],2,FALSE)</f>
        <v>17.2</v>
      </c>
      <c r="E111" s="1">
        <f>VLOOKUP(Table8[[#This Row],[PLAYER]],FiveStats[],3,FALSE)</f>
        <v>3</v>
      </c>
      <c r="F111" s="1">
        <f>VLOOKUP(Table8[[#This Row],[PLAYER]],FiveStats[],4,FALSE)</f>
        <v>1</v>
      </c>
      <c r="G111" s="1">
        <f>VLOOKUP(Table8[[#This Row],[PLAYER]],FiveStats[],5,FALSE)</f>
        <v>0.1</v>
      </c>
      <c r="H111" s="1">
        <f>VLOOKUP(Table8[[#This Row],[PLAYER]],FiveStats[],6,FALSE)</f>
        <v>3.1</v>
      </c>
      <c r="I111" s="1">
        <f ca="1">(Table8[[#This Row],[PTS]]-$D$3)^2+(Table8[[#This Row],[AST]]-$E$3)^2+(Table8[[#This Row],[STL]]-$F$3)^2+(Table8[[#This Row],[BLK]]-$G$3)^2+(Table8[[#This Row],[REB]]-$H$3)^2</f>
        <v>165.65999999999997</v>
      </c>
      <c r="J111" s="1">
        <f ca="1">(Table8[[#This Row],[PTS]]-$D$4)^2+(Table8[[#This Row],[AST]]-$E$4)^2+(Table8[[#This Row],[STL]]-$F$4)^2+(Table8[[#This Row],[BLK]]-$G$4)^2+(Table8[[#This Row],[REB]]-$H$4)^2</f>
        <v>75.66</v>
      </c>
      <c r="K111" s="1">
        <f ca="1">(Table8[[#This Row],[PTS]]-$D$5)^2+(Table8[[#This Row],[AST]]-$E$5)^2+(Table8[[#This Row],[STL]]-$F$5)^2+(Table8[[#This Row],[BLK]]-$G$5)^2+(Table8[[#This Row],[REB]]-$H$5)^2</f>
        <v>59.660000000000011</v>
      </c>
      <c r="L111" s="1">
        <f ca="1">(Table8[[#This Row],[PTS]]-$D$6)^2+(Table8[[#This Row],[AST]]-$E$6)^2+(Table8[[#This Row],[STL]]-$F$6)^2+(Table8[[#This Row],[BLK]]-$G$6)^2+(Table8[[#This Row],[REB]]-$H$6)^2</f>
        <v>191.06000000000003</v>
      </c>
      <c r="M111" s="1">
        <f ca="1">(Table8[[#This Row],[PTS]]-$D$7)^2+(Table8[[#This Row],[AST]]-$E$7)^2+(Table8[[#This Row],[STL]]-$F$7)^2+(Table8[[#This Row],[BLK]]-$G$7)^2+(Table8[[#This Row],[REB]]-$H$7)^2</f>
        <v>113.26</v>
      </c>
    </row>
    <row r="112" spans="1:13" x14ac:dyDescent="0.3">
      <c r="A112" s="41">
        <v>102</v>
      </c>
      <c r="B112" s="41"/>
      <c r="C112" s="11" t="s">
        <v>68</v>
      </c>
      <c r="D112" s="1">
        <f>VLOOKUP(Table8[[#This Row],[PLAYER]],FiveStats[],2,FALSE)</f>
        <v>16.100000000000001</v>
      </c>
      <c r="E112" s="1">
        <f>VLOOKUP(Table8[[#This Row],[PLAYER]],FiveStats[],3,FALSE)</f>
        <v>1.7</v>
      </c>
      <c r="F112" s="1">
        <f>VLOOKUP(Table8[[#This Row],[PLAYER]],FiveStats[],4,FALSE)</f>
        <v>0.7</v>
      </c>
      <c r="G112" s="1">
        <f>VLOOKUP(Table8[[#This Row],[PLAYER]],FiveStats[],5,FALSE)</f>
        <v>0.5</v>
      </c>
      <c r="H112" s="1">
        <f>VLOOKUP(Table8[[#This Row],[PLAYER]],FiveStats[],6,FALSE)</f>
        <v>5.0999999999999996</v>
      </c>
      <c r="I112" s="1">
        <f ca="1">(Table8[[#This Row],[PTS]]-$D$3)^2+(Table8[[#This Row],[AST]]-$E$3)^2+(Table8[[#This Row],[STL]]-$F$3)^2+(Table8[[#This Row],[BLK]]-$G$3)^2+(Table8[[#This Row],[REB]]-$H$3)^2</f>
        <v>156.05000000000004</v>
      </c>
      <c r="J112" s="1">
        <f ca="1">(Table8[[#This Row],[PTS]]-$D$4)^2+(Table8[[#This Row],[AST]]-$E$4)^2+(Table8[[#This Row],[STL]]-$F$4)^2+(Table8[[#This Row],[BLK]]-$G$4)^2+(Table8[[#This Row],[REB]]-$H$4)^2</f>
        <v>58.45000000000001</v>
      </c>
      <c r="K112" s="1">
        <f ca="1">(Table8[[#This Row],[PTS]]-$D$5)^2+(Table8[[#This Row],[AST]]-$E$5)^2+(Table8[[#This Row],[STL]]-$F$5)^2+(Table8[[#This Row],[BLK]]-$G$5)^2+(Table8[[#This Row],[REB]]-$H$5)^2</f>
        <v>56.849999999999987</v>
      </c>
      <c r="L112" s="1">
        <f ca="1">(Table8[[#This Row],[PTS]]-$D$6)^2+(Table8[[#This Row],[AST]]-$E$6)^2+(Table8[[#This Row],[STL]]-$F$6)^2+(Table8[[#This Row],[BLK]]-$G$6)^2+(Table8[[#This Row],[REB]]-$H$6)^2</f>
        <v>243.24999999999994</v>
      </c>
      <c r="M112" s="1">
        <f ca="1">(Table8[[#This Row],[PTS]]-$D$7)^2+(Table8[[#This Row],[AST]]-$E$7)^2+(Table8[[#This Row],[STL]]-$F$7)^2+(Table8[[#This Row],[BLK]]-$G$7)^2+(Table8[[#This Row],[REB]]-$H$7)^2</f>
        <v>105.25000000000001</v>
      </c>
    </row>
    <row r="113" spans="1:13" x14ac:dyDescent="0.3">
      <c r="A113" s="40">
        <v>102</v>
      </c>
      <c r="B113" s="40"/>
      <c r="C113" s="10" t="s">
        <v>96</v>
      </c>
      <c r="D113" s="1">
        <f>VLOOKUP(Table8[[#This Row],[PLAYER]],FiveStats[],2,FALSE)</f>
        <v>13.5</v>
      </c>
      <c r="E113" s="1">
        <f>VLOOKUP(Table8[[#This Row],[PLAYER]],FiveStats[],3,FALSE)</f>
        <v>2.9</v>
      </c>
      <c r="F113" s="1">
        <f>VLOOKUP(Table8[[#This Row],[PLAYER]],FiveStats[],4,FALSE)</f>
        <v>1.1000000000000001</v>
      </c>
      <c r="G113" s="1">
        <f>VLOOKUP(Table8[[#This Row],[PLAYER]],FiveStats[],5,FALSE)</f>
        <v>0.2</v>
      </c>
      <c r="H113" s="1">
        <f>VLOOKUP(Table8[[#This Row],[PLAYER]],FiveStats[],6,FALSE)</f>
        <v>3.5</v>
      </c>
      <c r="I113" s="1">
        <f ca="1">(Table8[[#This Row],[PTS]]-$D$3)^2+(Table8[[#This Row],[AST]]-$E$3)^2+(Table8[[#This Row],[STL]]-$F$3)^2+(Table8[[#This Row],[BLK]]-$G$3)^2+(Table8[[#This Row],[REB]]-$H$3)^2</f>
        <v>89.960000000000008</v>
      </c>
      <c r="J113" s="1">
        <f ca="1">(Table8[[#This Row],[PTS]]-$D$4)^2+(Table8[[#This Row],[AST]]-$E$4)^2+(Table8[[#This Row],[STL]]-$F$4)^2+(Table8[[#This Row],[BLK]]-$G$4)^2+(Table8[[#This Row],[REB]]-$H$4)^2</f>
        <v>60.76</v>
      </c>
      <c r="K113" s="1">
        <f ca="1">(Table8[[#This Row],[PTS]]-$D$5)^2+(Table8[[#This Row],[AST]]-$E$5)^2+(Table8[[#This Row],[STL]]-$F$5)^2+(Table8[[#This Row],[BLK]]-$G$5)^2+(Table8[[#This Row],[REB]]-$H$5)^2</f>
        <v>112.56</v>
      </c>
      <c r="L113" s="1">
        <f ca="1">(Table8[[#This Row],[PTS]]-$D$6)^2+(Table8[[#This Row],[AST]]-$E$6)^2+(Table8[[#This Row],[STL]]-$F$6)^2+(Table8[[#This Row],[BLK]]-$G$6)^2+(Table8[[#This Row],[REB]]-$H$6)^2</f>
        <v>301.76</v>
      </c>
      <c r="M113" s="1">
        <f ca="1">(Table8[[#This Row],[PTS]]-$D$7)^2+(Table8[[#This Row],[AST]]-$E$7)^2+(Table8[[#This Row],[STL]]-$F$7)^2+(Table8[[#This Row],[BLK]]-$G$7)^2+(Table8[[#This Row],[REB]]-$H$7)^2</f>
        <v>120.75999999999999</v>
      </c>
    </row>
    <row r="114" spans="1:13" x14ac:dyDescent="0.3">
      <c r="A114" s="41">
        <v>104</v>
      </c>
      <c r="B114" s="41"/>
      <c r="C114" s="11" t="s">
        <v>89</v>
      </c>
      <c r="D114" s="1">
        <f>VLOOKUP(Table8[[#This Row],[PLAYER]],FiveStats[],2,FALSE)</f>
        <v>13.8</v>
      </c>
      <c r="E114" s="1">
        <f>VLOOKUP(Table8[[#This Row],[PLAYER]],FiveStats[],3,FALSE)</f>
        <v>2.5</v>
      </c>
      <c r="F114" s="1">
        <f>VLOOKUP(Table8[[#This Row],[PLAYER]],FiveStats[],4,FALSE)</f>
        <v>1.2</v>
      </c>
      <c r="G114" s="1">
        <f>VLOOKUP(Table8[[#This Row],[PLAYER]],FiveStats[],5,FALSE)</f>
        <v>0.2</v>
      </c>
      <c r="H114" s="1">
        <f>VLOOKUP(Table8[[#This Row],[PLAYER]],FiveStats[],6,FALSE)</f>
        <v>3.3</v>
      </c>
      <c r="I114" s="1">
        <f ca="1">(Table8[[#This Row],[PTS]]-$D$3)^2+(Table8[[#This Row],[AST]]-$E$3)^2+(Table8[[#This Row],[STL]]-$F$3)^2+(Table8[[#This Row],[BLK]]-$G$3)^2+(Table8[[#This Row],[REB]]-$H$3)^2</f>
        <v>98.460000000000022</v>
      </c>
      <c r="J114" s="1">
        <f ca="1">(Table8[[#This Row],[PTS]]-$D$4)^2+(Table8[[#This Row],[AST]]-$E$4)^2+(Table8[[#This Row],[STL]]-$F$4)^2+(Table8[[#This Row],[BLK]]-$G$4)^2+(Table8[[#This Row],[REB]]-$H$4)^2</f>
        <v>66.460000000000008</v>
      </c>
      <c r="K114" s="1">
        <f ca="1">(Table8[[#This Row],[PTS]]-$D$5)^2+(Table8[[#This Row],[AST]]-$E$5)^2+(Table8[[#This Row],[STL]]-$F$5)^2+(Table8[[#This Row],[BLK]]-$G$5)^2+(Table8[[#This Row],[REB]]-$H$5)^2</f>
        <v>108.46</v>
      </c>
      <c r="L114" s="1">
        <f ca="1">(Table8[[#This Row],[PTS]]-$D$6)^2+(Table8[[#This Row],[AST]]-$E$6)^2+(Table8[[#This Row],[STL]]-$F$6)^2+(Table8[[#This Row],[BLK]]-$G$6)^2+(Table8[[#This Row],[REB]]-$H$6)^2</f>
        <v>295.86</v>
      </c>
      <c r="M114" s="1">
        <f ca="1">(Table8[[#This Row],[PTS]]-$D$7)^2+(Table8[[#This Row],[AST]]-$E$7)^2+(Table8[[#This Row],[STL]]-$F$7)^2+(Table8[[#This Row],[BLK]]-$G$7)^2+(Table8[[#This Row],[REB]]-$H$7)^2</f>
        <v>127.86</v>
      </c>
    </row>
    <row r="115" spans="1:13" x14ac:dyDescent="0.3">
      <c r="A115" s="40">
        <v>105</v>
      </c>
      <c r="B115" s="40"/>
      <c r="C115" s="10" t="s">
        <v>173</v>
      </c>
      <c r="D115" s="1">
        <f>VLOOKUP(Table8[[#This Row],[PLAYER]],FiveStats[],2,FALSE)</f>
        <v>8.9</v>
      </c>
      <c r="E115" s="1">
        <f>VLOOKUP(Table8[[#This Row],[PLAYER]],FiveStats[],3,FALSE)</f>
        <v>1.1000000000000001</v>
      </c>
      <c r="F115" s="1">
        <f>VLOOKUP(Table8[[#This Row],[PLAYER]],FiveStats[],4,FALSE)</f>
        <v>0.6</v>
      </c>
      <c r="G115" s="1">
        <f>VLOOKUP(Table8[[#This Row],[PLAYER]],FiveStats[],5,FALSE)</f>
        <v>0.4</v>
      </c>
      <c r="H115" s="1">
        <f>VLOOKUP(Table8[[#This Row],[PLAYER]],FiveStats[],6,FALSE)</f>
        <v>7.1</v>
      </c>
      <c r="I115" s="1">
        <f ca="1">(Table8[[#This Row],[PTS]]-$D$3)^2+(Table8[[#This Row],[AST]]-$E$3)^2+(Table8[[#This Row],[STL]]-$F$3)^2+(Table8[[#This Row],[BLK]]-$G$3)^2+(Table8[[#This Row],[REB]]-$H$3)^2</f>
        <v>67.349999999999994</v>
      </c>
      <c r="J115" s="1">
        <f ca="1">(Table8[[#This Row],[PTS]]-$D$4)^2+(Table8[[#This Row],[AST]]-$E$4)^2+(Table8[[#This Row],[STL]]-$F$4)^2+(Table8[[#This Row],[BLK]]-$G$4)^2+(Table8[[#This Row],[REB]]-$H$4)^2</f>
        <v>71.55</v>
      </c>
      <c r="K115" s="1">
        <f ca="1">(Table8[[#This Row],[PTS]]-$D$5)^2+(Table8[[#This Row],[AST]]-$E$5)^2+(Table8[[#This Row],[STL]]-$F$5)^2+(Table8[[#This Row],[BLK]]-$G$5)^2+(Table8[[#This Row],[REB]]-$H$5)^2</f>
        <v>200.95000000000002</v>
      </c>
      <c r="L115" s="1">
        <f ca="1">(Table8[[#This Row],[PTS]]-$D$6)^2+(Table8[[#This Row],[AST]]-$E$6)^2+(Table8[[#This Row],[STL]]-$F$6)^2+(Table8[[#This Row],[BLK]]-$G$6)^2+(Table8[[#This Row],[REB]]-$H$6)^2</f>
        <v>519.35000000000014</v>
      </c>
      <c r="M115" s="1">
        <f ca="1">(Table8[[#This Row],[PTS]]-$D$7)^2+(Table8[[#This Row],[AST]]-$E$7)^2+(Table8[[#This Row],[STL]]-$F$7)^2+(Table8[[#This Row],[BLK]]-$G$7)^2+(Table8[[#This Row],[REB]]-$H$7)^2</f>
        <v>160.75000000000003</v>
      </c>
    </row>
    <row r="116" spans="1:13" x14ac:dyDescent="0.3">
      <c r="A116" s="41">
        <v>106</v>
      </c>
      <c r="B116" s="41"/>
      <c r="C116" s="11" t="s">
        <v>82</v>
      </c>
      <c r="D116" s="1">
        <f>VLOOKUP(Table8[[#This Row],[PLAYER]],FiveStats[],2,FALSE)</f>
        <v>14.3</v>
      </c>
      <c r="E116" s="1">
        <f>VLOOKUP(Table8[[#This Row],[PLAYER]],FiveStats[],3,FALSE)</f>
        <v>0.9</v>
      </c>
      <c r="F116" s="1">
        <f>VLOOKUP(Table8[[#This Row],[PLAYER]],FiveStats[],4,FALSE)</f>
        <v>0.4</v>
      </c>
      <c r="G116" s="1">
        <f>VLOOKUP(Table8[[#This Row],[PLAYER]],FiveStats[],5,FALSE)</f>
        <v>0.5</v>
      </c>
      <c r="H116" s="1">
        <f>VLOOKUP(Table8[[#This Row],[PLAYER]],FiveStats[],6,FALSE)</f>
        <v>6.7</v>
      </c>
      <c r="I116" s="1">
        <f ca="1">(Table8[[#This Row],[PTS]]-$D$3)^2+(Table8[[#This Row],[AST]]-$E$3)^2+(Table8[[#This Row],[STL]]-$F$3)^2+(Table8[[#This Row],[BLK]]-$G$3)^2+(Table8[[#This Row],[REB]]-$H$3)^2</f>
        <v>138</v>
      </c>
      <c r="J116" s="1">
        <f ca="1">(Table8[[#This Row],[PTS]]-$D$4)^2+(Table8[[#This Row],[AST]]-$E$4)^2+(Table8[[#This Row],[STL]]-$F$4)^2+(Table8[[#This Row],[BLK]]-$G$4)^2+(Table8[[#This Row],[REB]]-$H$4)^2</f>
        <v>51</v>
      </c>
      <c r="K116" s="1">
        <f ca="1">(Table8[[#This Row],[PTS]]-$D$5)^2+(Table8[[#This Row],[AST]]-$E$5)^2+(Table8[[#This Row],[STL]]-$F$5)^2+(Table8[[#This Row],[BLK]]-$G$5)^2+(Table8[[#This Row],[REB]]-$H$5)^2</f>
        <v>78.999999999999972</v>
      </c>
      <c r="L116" s="1">
        <f ca="1">(Table8[[#This Row],[PTS]]-$D$6)^2+(Table8[[#This Row],[AST]]-$E$6)^2+(Table8[[#This Row],[STL]]-$F$6)^2+(Table8[[#This Row],[BLK]]-$G$6)^2+(Table8[[#This Row],[REB]]-$H$6)^2</f>
        <v>319.39999999999998</v>
      </c>
      <c r="M116" s="1">
        <f ca="1">(Table8[[#This Row],[PTS]]-$D$7)^2+(Table8[[#This Row],[AST]]-$E$7)^2+(Table8[[#This Row],[STL]]-$F$7)^2+(Table8[[#This Row],[BLK]]-$G$7)^2+(Table8[[#This Row],[REB]]-$H$7)^2</f>
        <v>108.99999999999997</v>
      </c>
    </row>
    <row r="117" spans="1:13" x14ac:dyDescent="0.3">
      <c r="A117" s="40">
        <v>107</v>
      </c>
      <c r="B117" s="40"/>
      <c r="C117" s="10" t="s">
        <v>108</v>
      </c>
      <c r="D117" s="1">
        <f>VLOOKUP(Table8[[#This Row],[PLAYER]],FiveStats[],2,FALSE)</f>
        <v>12.7</v>
      </c>
      <c r="E117" s="1">
        <f>VLOOKUP(Table8[[#This Row],[PLAYER]],FiveStats[],3,FALSE)</f>
        <v>1.9</v>
      </c>
      <c r="F117" s="1">
        <f>VLOOKUP(Table8[[#This Row],[PLAYER]],FiveStats[],4,FALSE)</f>
        <v>0.8</v>
      </c>
      <c r="G117" s="1">
        <f>VLOOKUP(Table8[[#This Row],[PLAYER]],FiveStats[],5,FALSE)</f>
        <v>0.5</v>
      </c>
      <c r="H117" s="1">
        <f>VLOOKUP(Table8[[#This Row],[PLAYER]],FiveStats[],6,FALSE)</f>
        <v>5.0999999999999996</v>
      </c>
      <c r="I117" s="1">
        <f ca="1">(Table8[[#This Row],[PTS]]-$D$3)^2+(Table8[[#This Row],[AST]]-$E$3)^2+(Table8[[#This Row],[STL]]-$F$3)^2+(Table8[[#This Row],[BLK]]-$G$3)^2+(Table8[[#This Row],[REB]]-$H$3)^2</f>
        <v>89.999999999999986</v>
      </c>
      <c r="J117" s="1">
        <f ca="1">(Table8[[#This Row],[PTS]]-$D$4)^2+(Table8[[#This Row],[AST]]-$E$4)^2+(Table8[[#This Row],[STL]]-$F$4)^2+(Table8[[#This Row],[BLK]]-$G$4)^2+(Table8[[#This Row],[REB]]-$H$4)^2</f>
        <v>53.400000000000006</v>
      </c>
      <c r="K117" s="1">
        <f ca="1">(Table8[[#This Row],[PTS]]-$D$5)^2+(Table8[[#This Row],[AST]]-$E$5)^2+(Table8[[#This Row],[STL]]-$F$5)^2+(Table8[[#This Row],[BLK]]-$G$5)^2+(Table8[[#This Row],[REB]]-$H$5)^2</f>
        <v>115.40000000000002</v>
      </c>
      <c r="L117" s="1">
        <f ca="1">(Table8[[#This Row],[PTS]]-$D$6)^2+(Table8[[#This Row],[AST]]-$E$6)^2+(Table8[[#This Row],[STL]]-$F$6)^2+(Table8[[#This Row],[BLK]]-$G$6)^2+(Table8[[#This Row],[REB]]-$H$6)^2</f>
        <v>347</v>
      </c>
      <c r="M117" s="1">
        <f ca="1">(Table8[[#This Row],[PTS]]-$D$7)^2+(Table8[[#This Row],[AST]]-$E$7)^2+(Table8[[#This Row],[STL]]-$F$7)^2+(Table8[[#This Row],[BLK]]-$G$7)^2+(Table8[[#This Row],[REB]]-$H$7)^2</f>
        <v>119.80000000000001</v>
      </c>
    </row>
    <row r="118" spans="1:13" x14ac:dyDescent="0.3">
      <c r="A118" s="41">
        <v>108</v>
      </c>
      <c r="B118" s="41"/>
      <c r="C118" s="11" t="s">
        <v>183</v>
      </c>
      <c r="D118" s="1">
        <f>VLOOKUP(Table8[[#This Row],[PLAYER]],FiveStats[],2,FALSE)</f>
        <v>8.1999999999999993</v>
      </c>
      <c r="E118" s="1">
        <f>VLOOKUP(Table8[[#This Row],[PLAYER]],FiveStats[],3,FALSE)</f>
        <v>1.3</v>
      </c>
      <c r="F118" s="1">
        <f>VLOOKUP(Table8[[#This Row],[PLAYER]],FiveStats[],4,FALSE)</f>
        <v>0.6</v>
      </c>
      <c r="G118" s="1">
        <f>VLOOKUP(Table8[[#This Row],[PLAYER]],FiveStats[],5,FALSE)</f>
        <v>0.5</v>
      </c>
      <c r="H118" s="1">
        <f>VLOOKUP(Table8[[#This Row],[PLAYER]],FiveStats[],6,FALSE)</f>
        <v>7</v>
      </c>
      <c r="I118" s="1">
        <f ca="1">(Table8[[#This Row],[PTS]]-$D$3)^2+(Table8[[#This Row],[AST]]-$E$3)^2+(Table8[[#This Row],[STL]]-$F$3)^2+(Table8[[#This Row],[BLK]]-$G$3)^2+(Table8[[#This Row],[REB]]-$H$3)^2</f>
        <v>59.139999999999993</v>
      </c>
      <c r="J118" s="1">
        <f ca="1">(Table8[[#This Row],[PTS]]-$D$4)^2+(Table8[[#This Row],[AST]]-$E$4)^2+(Table8[[#This Row],[STL]]-$F$4)^2+(Table8[[#This Row],[BLK]]-$G$4)^2+(Table8[[#This Row],[REB]]-$H$4)^2</f>
        <v>77.34</v>
      </c>
      <c r="K118" s="1">
        <f ca="1">(Table8[[#This Row],[PTS]]-$D$5)^2+(Table8[[#This Row],[AST]]-$E$5)^2+(Table8[[#This Row],[STL]]-$F$5)^2+(Table8[[#This Row],[BLK]]-$G$5)^2+(Table8[[#This Row],[REB]]-$H$5)^2</f>
        <v>221.14000000000004</v>
      </c>
      <c r="L118" s="1">
        <f ca="1">(Table8[[#This Row],[PTS]]-$D$6)^2+(Table8[[#This Row],[AST]]-$E$6)^2+(Table8[[#This Row],[STL]]-$F$6)^2+(Table8[[#This Row],[BLK]]-$G$6)^2+(Table8[[#This Row],[REB]]-$H$6)^2</f>
        <v>545.74</v>
      </c>
      <c r="M118" s="1">
        <f ca="1">(Table8[[#This Row],[PTS]]-$D$7)^2+(Table8[[#This Row],[AST]]-$E$7)^2+(Table8[[#This Row],[STL]]-$F$7)^2+(Table8[[#This Row],[BLK]]-$G$7)^2+(Table8[[#This Row],[REB]]-$H$7)^2</f>
        <v>169.74</v>
      </c>
    </row>
    <row r="119" spans="1:13" x14ac:dyDescent="0.3">
      <c r="A119" s="40">
        <v>109</v>
      </c>
      <c r="B119" s="40"/>
      <c r="C119" s="10" t="s">
        <v>62</v>
      </c>
      <c r="D119" s="1">
        <f>VLOOKUP(Table8[[#This Row],[PLAYER]],FiveStats[],2,FALSE)</f>
        <v>17.5</v>
      </c>
      <c r="E119" s="1">
        <f>VLOOKUP(Table8[[#This Row],[PLAYER]],FiveStats[],3,FALSE)</f>
        <v>3</v>
      </c>
      <c r="F119" s="1">
        <f>VLOOKUP(Table8[[#This Row],[PLAYER]],FiveStats[],4,FALSE)</f>
        <v>1</v>
      </c>
      <c r="G119" s="1">
        <f>VLOOKUP(Table8[[#This Row],[PLAYER]],FiveStats[],5,FALSE)</f>
        <v>0.3</v>
      </c>
      <c r="H119" s="1">
        <f>VLOOKUP(Table8[[#This Row],[PLAYER]],FiveStats[],6,FALSE)</f>
        <v>2.5</v>
      </c>
      <c r="I119" s="1">
        <f ca="1">(Table8[[#This Row],[PTS]]-$D$3)^2+(Table8[[#This Row],[AST]]-$E$3)^2+(Table8[[#This Row],[STL]]-$F$3)^2+(Table8[[#This Row],[BLK]]-$G$3)^2+(Table8[[#This Row],[REB]]-$H$3)^2</f>
        <v>172.99</v>
      </c>
      <c r="J119" s="1">
        <f ca="1">(Table8[[#This Row],[PTS]]-$D$4)^2+(Table8[[#This Row],[AST]]-$E$4)^2+(Table8[[#This Row],[STL]]-$F$4)^2+(Table8[[#This Row],[BLK]]-$G$4)^2+(Table8[[#This Row],[REB]]-$H$4)^2</f>
        <v>85.99</v>
      </c>
      <c r="K119" s="1">
        <f ca="1">(Table8[[#This Row],[PTS]]-$D$5)^2+(Table8[[#This Row],[AST]]-$E$5)^2+(Table8[[#This Row],[STL]]-$F$5)^2+(Table8[[#This Row],[BLK]]-$G$5)^2+(Table8[[#This Row],[REB]]-$H$5)^2</f>
        <v>62.59</v>
      </c>
      <c r="L119" s="1">
        <f ca="1">(Table8[[#This Row],[PTS]]-$D$6)^2+(Table8[[#This Row],[AST]]-$E$6)^2+(Table8[[#This Row],[STL]]-$F$6)^2+(Table8[[#This Row],[BLK]]-$G$6)^2+(Table8[[#This Row],[REB]]-$H$6)^2</f>
        <v>182.59</v>
      </c>
      <c r="M119" s="1">
        <f ca="1">(Table8[[#This Row],[PTS]]-$D$7)^2+(Table8[[#This Row],[AST]]-$E$7)^2+(Table8[[#This Row],[STL]]-$F$7)^2+(Table8[[#This Row],[BLK]]-$G$7)^2+(Table8[[#This Row],[REB]]-$H$7)^2</f>
        <v>122.99000000000001</v>
      </c>
    </row>
    <row r="120" spans="1:13" x14ac:dyDescent="0.3">
      <c r="A120" s="41">
        <v>110</v>
      </c>
      <c r="B120" s="41"/>
      <c r="C120" s="11" t="s">
        <v>150</v>
      </c>
      <c r="D120" s="1">
        <f>VLOOKUP(Table8[[#This Row],[PLAYER]],FiveStats[],2,FALSE)</f>
        <v>9.9</v>
      </c>
      <c r="E120" s="1">
        <f>VLOOKUP(Table8[[#This Row],[PLAYER]],FiveStats[],3,FALSE)</f>
        <v>4.8</v>
      </c>
      <c r="F120" s="1">
        <f>VLOOKUP(Table8[[#This Row],[PLAYER]],FiveStats[],4,FALSE)</f>
        <v>1.1000000000000001</v>
      </c>
      <c r="G120" s="1">
        <f>VLOOKUP(Table8[[#This Row],[PLAYER]],FiveStats[],5,FALSE)</f>
        <v>0.1</v>
      </c>
      <c r="H120" s="1">
        <f>VLOOKUP(Table8[[#This Row],[PLAYER]],FiveStats[],6,FALSE)</f>
        <v>2.6</v>
      </c>
      <c r="I120" s="1">
        <f ca="1">(Table8[[#This Row],[PTS]]-$D$3)^2+(Table8[[#This Row],[AST]]-$E$3)^2+(Table8[[#This Row],[STL]]-$F$3)^2+(Table8[[#This Row],[BLK]]-$G$3)^2+(Table8[[#This Row],[REB]]-$H$3)^2</f>
        <v>29.830000000000005</v>
      </c>
      <c r="J120" s="1">
        <f ca="1">(Table8[[#This Row],[PTS]]-$D$4)^2+(Table8[[#This Row],[AST]]-$E$4)^2+(Table8[[#This Row],[STL]]-$F$4)^2+(Table8[[#This Row],[BLK]]-$G$4)^2+(Table8[[#This Row],[REB]]-$H$4)^2</f>
        <v>78.03</v>
      </c>
      <c r="K120" s="1">
        <f ca="1">(Table8[[#This Row],[PTS]]-$D$5)^2+(Table8[[#This Row],[AST]]-$E$5)^2+(Table8[[#This Row],[STL]]-$F$5)^2+(Table8[[#This Row],[BLK]]-$G$5)^2+(Table8[[#This Row],[REB]]-$H$5)^2</f>
        <v>209.82999999999998</v>
      </c>
      <c r="L120" s="1">
        <f ca="1">(Table8[[#This Row],[PTS]]-$D$6)^2+(Table8[[#This Row],[AST]]-$E$6)^2+(Table8[[#This Row],[STL]]-$F$6)^2+(Table8[[#This Row],[BLK]]-$G$6)^2+(Table8[[#This Row],[REB]]-$H$6)^2</f>
        <v>415.83000000000004</v>
      </c>
      <c r="M120" s="1">
        <f ca="1">(Table8[[#This Row],[PTS]]-$D$7)^2+(Table8[[#This Row],[AST]]-$E$7)^2+(Table8[[#This Row],[STL]]-$F$7)^2+(Table8[[#This Row],[BLK]]-$G$7)^2+(Table8[[#This Row],[REB]]-$H$7)^2</f>
        <v>150.03</v>
      </c>
    </row>
    <row r="121" spans="1:13" x14ac:dyDescent="0.3">
      <c r="A121" s="40">
        <v>111</v>
      </c>
      <c r="B121" s="40"/>
      <c r="C121" s="10" t="s">
        <v>77</v>
      </c>
      <c r="D121" s="1">
        <f>VLOOKUP(Table8[[#This Row],[PLAYER]],FiveStats[],2,FALSE)</f>
        <v>14.7</v>
      </c>
      <c r="E121" s="1">
        <f>VLOOKUP(Table8[[#This Row],[PLAYER]],FiveStats[],3,FALSE)</f>
        <v>2.6</v>
      </c>
      <c r="F121" s="1">
        <f>VLOOKUP(Table8[[#This Row],[PLAYER]],FiveStats[],4,FALSE)</f>
        <v>1.1000000000000001</v>
      </c>
      <c r="G121" s="1">
        <f>VLOOKUP(Table8[[#This Row],[PLAYER]],FiveStats[],5,FALSE)</f>
        <v>0.1</v>
      </c>
      <c r="H121" s="1">
        <f>VLOOKUP(Table8[[#This Row],[PLAYER]],FiveStats[],6,FALSE)</f>
        <v>3</v>
      </c>
      <c r="I121" s="1">
        <f ca="1">(Table8[[#This Row],[PTS]]-$D$3)^2+(Table8[[#This Row],[AST]]-$E$3)^2+(Table8[[#This Row],[STL]]-$F$3)^2+(Table8[[#This Row],[BLK]]-$G$3)^2+(Table8[[#This Row],[REB]]-$H$3)^2</f>
        <v>114.27</v>
      </c>
      <c r="J121" s="1">
        <f ca="1">(Table8[[#This Row],[PTS]]-$D$4)^2+(Table8[[#This Row],[AST]]-$E$4)^2+(Table8[[#This Row],[STL]]-$F$4)^2+(Table8[[#This Row],[BLK]]-$G$4)^2+(Table8[[#This Row],[REB]]-$H$4)^2</f>
        <v>70.47</v>
      </c>
      <c r="K121" s="1">
        <f ca="1">(Table8[[#This Row],[PTS]]-$D$5)^2+(Table8[[#This Row],[AST]]-$E$5)^2+(Table8[[#This Row],[STL]]-$F$5)^2+(Table8[[#This Row],[BLK]]-$G$5)^2+(Table8[[#This Row],[REB]]-$H$5)^2</f>
        <v>95.470000000000013</v>
      </c>
      <c r="L121" s="1">
        <f ca="1">(Table8[[#This Row],[PTS]]-$D$6)^2+(Table8[[#This Row],[AST]]-$E$6)^2+(Table8[[#This Row],[STL]]-$F$6)^2+(Table8[[#This Row],[BLK]]-$G$6)^2+(Table8[[#This Row],[REB]]-$H$6)^2</f>
        <v>265.47000000000003</v>
      </c>
      <c r="M121" s="1">
        <f ca="1">(Table8[[#This Row],[PTS]]-$D$7)^2+(Table8[[#This Row],[AST]]-$E$7)^2+(Table8[[#This Row],[STL]]-$F$7)^2+(Table8[[#This Row],[BLK]]-$G$7)^2+(Table8[[#This Row],[REB]]-$H$7)^2</f>
        <v>126.07000000000002</v>
      </c>
    </row>
    <row r="122" spans="1:13" x14ac:dyDescent="0.3">
      <c r="A122" s="41">
        <v>112</v>
      </c>
      <c r="B122" s="41"/>
      <c r="C122" s="11" t="s">
        <v>124</v>
      </c>
      <c r="D122" s="1">
        <f>VLOOKUP(Table8[[#This Row],[PLAYER]],FiveStats[],2,FALSE)</f>
        <v>11</v>
      </c>
      <c r="E122" s="1">
        <f>VLOOKUP(Table8[[#This Row],[PLAYER]],FiveStats[],3,FALSE)</f>
        <v>2.4</v>
      </c>
      <c r="F122" s="1">
        <f>VLOOKUP(Table8[[#This Row],[PLAYER]],FiveStats[],4,FALSE)</f>
        <v>1.3</v>
      </c>
      <c r="G122" s="1">
        <f>VLOOKUP(Table8[[#This Row],[PLAYER]],FiveStats[],5,FALSE)</f>
        <v>0.7</v>
      </c>
      <c r="H122" s="1">
        <f>VLOOKUP(Table8[[#This Row],[PLAYER]],FiveStats[],6,FALSE)</f>
        <v>3.2</v>
      </c>
      <c r="I122" s="1">
        <f ca="1">(Table8[[#This Row],[PTS]]-$D$3)^2+(Table8[[#This Row],[AST]]-$E$3)^2+(Table8[[#This Row],[STL]]-$F$3)^2+(Table8[[#This Row],[BLK]]-$G$3)^2+(Table8[[#This Row],[REB]]-$H$3)^2</f>
        <v>57.38</v>
      </c>
      <c r="J122" s="1">
        <f ca="1">(Table8[[#This Row],[PTS]]-$D$4)^2+(Table8[[#This Row],[AST]]-$E$4)^2+(Table8[[#This Row],[STL]]-$F$4)^2+(Table8[[#This Row],[BLK]]-$G$4)^2+(Table8[[#This Row],[REB]]-$H$4)^2</f>
        <v>76.97999999999999</v>
      </c>
      <c r="K122" s="1">
        <f ca="1">(Table8[[#This Row],[PTS]]-$D$5)^2+(Table8[[#This Row],[AST]]-$E$5)^2+(Table8[[#This Row],[STL]]-$F$5)^2+(Table8[[#This Row],[BLK]]-$G$5)^2+(Table8[[#This Row],[REB]]-$H$5)^2</f>
        <v>169.38</v>
      </c>
      <c r="L122" s="1">
        <f ca="1">(Table8[[#This Row],[PTS]]-$D$6)^2+(Table8[[#This Row],[AST]]-$E$6)^2+(Table8[[#This Row],[STL]]-$F$6)^2+(Table8[[#This Row],[BLK]]-$G$6)^2+(Table8[[#This Row],[REB]]-$H$6)^2</f>
        <v>395.98</v>
      </c>
      <c r="M122" s="1">
        <f ca="1">(Table8[[#This Row],[PTS]]-$D$7)^2+(Table8[[#This Row],[AST]]-$E$7)^2+(Table8[[#This Row],[STL]]-$F$7)^2+(Table8[[#This Row],[BLK]]-$G$7)^2+(Table8[[#This Row],[REB]]-$H$7)^2</f>
        <v>156.38</v>
      </c>
    </row>
    <row r="123" spans="1:13" x14ac:dyDescent="0.3">
      <c r="A123" s="40">
        <v>113</v>
      </c>
      <c r="B123" s="40"/>
      <c r="C123" s="10" t="s">
        <v>140</v>
      </c>
      <c r="D123" s="1">
        <f>VLOOKUP(Table8[[#This Row],[PLAYER]],FiveStats[],2,FALSE)</f>
        <v>10.199999999999999</v>
      </c>
      <c r="E123" s="1">
        <f>VLOOKUP(Table8[[#This Row],[PLAYER]],FiveStats[],3,FALSE)</f>
        <v>4.2</v>
      </c>
      <c r="F123" s="1">
        <f>VLOOKUP(Table8[[#This Row],[PLAYER]],FiveStats[],4,FALSE)</f>
        <v>1.1000000000000001</v>
      </c>
      <c r="G123" s="1">
        <f>VLOOKUP(Table8[[#This Row],[PLAYER]],FiveStats[],5,FALSE)</f>
        <v>0.2</v>
      </c>
      <c r="H123" s="1">
        <f>VLOOKUP(Table8[[#This Row],[PLAYER]],FiveStats[],6,FALSE)</f>
        <v>2.8</v>
      </c>
      <c r="I123" s="1">
        <f ca="1">(Table8[[#This Row],[PTS]]-$D$3)^2+(Table8[[#This Row],[AST]]-$E$3)^2+(Table8[[#This Row],[STL]]-$F$3)^2+(Table8[[#This Row],[BLK]]-$G$3)^2+(Table8[[#This Row],[REB]]-$H$3)^2</f>
        <v>35.569999999999986</v>
      </c>
      <c r="J123" s="1">
        <f ca="1">(Table8[[#This Row],[PTS]]-$D$4)^2+(Table8[[#This Row],[AST]]-$E$4)^2+(Table8[[#This Row],[STL]]-$F$4)^2+(Table8[[#This Row],[BLK]]-$G$4)^2+(Table8[[#This Row],[REB]]-$H$4)^2</f>
        <v>75.570000000000007</v>
      </c>
      <c r="K123" s="1">
        <f ca="1">(Table8[[#This Row],[PTS]]-$D$5)^2+(Table8[[#This Row],[AST]]-$E$5)^2+(Table8[[#This Row],[STL]]-$F$5)^2+(Table8[[#This Row],[BLK]]-$G$5)^2+(Table8[[#This Row],[REB]]-$H$5)^2</f>
        <v>196.97000000000003</v>
      </c>
      <c r="L123" s="1">
        <f ca="1">(Table8[[#This Row],[PTS]]-$D$6)^2+(Table8[[#This Row],[AST]]-$E$6)^2+(Table8[[#This Row],[STL]]-$F$6)^2+(Table8[[#This Row],[BLK]]-$G$6)^2+(Table8[[#This Row],[REB]]-$H$6)^2</f>
        <v>408.37</v>
      </c>
      <c r="M123" s="1">
        <f ca="1">(Table8[[#This Row],[PTS]]-$D$7)^2+(Table8[[#This Row],[AST]]-$E$7)^2+(Table8[[#This Row],[STL]]-$F$7)^2+(Table8[[#This Row],[BLK]]-$G$7)^2+(Table8[[#This Row],[REB]]-$H$7)^2</f>
        <v>148.97</v>
      </c>
    </row>
    <row r="124" spans="1:13" x14ac:dyDescent="0.3">
      <c r="A124" s="41">
        <v>114</v>
      </c>
      <c r="B124" s="41"/>
      <c r="C124" s="11" t="s">
        <v>98</v>
      </c>
      <c r="D124" s="1">
        <f>VLOOKUP(Table8[[#This Row],[PLAYER]],FiveStats[],2,FALSE)</f>
        <v>13.2</v>
      </c>
      <c r="E124" s="1">
        <f>VLOOKUP(Table8[[#This Row],[PLAYER]],FiveStats[],3,FALSE)</f>
        <v>4.5999999999999996</v>
      </c>
      <c r="F124" s="1">
        <f>VLOOKUP(Table8[[#This Row],[PLAYER]],FiveStats[],4,FALSE)</f>
        <v>1</v>
      </c>
      <c r="G124" s="1">
        <f>VLOOKUP(Table8[[#This Row],[PLAYER]],FiveStats[],5,FALSE)</f>
        <v>0.1</v>
      </c>
      <c r="H124" s="1">
        <f>VLOOKUP(Table8[[#This Row],[PLAYER]],FiveStats[],6,FALSE)</f>
        <v>2.2000000000000002</v>
      </c>
      <c r="I124" s="1">
        <f ca="1">(Table8[[#This Row],[PTS]]-$D$3)^2+(Table8[[#This Row],[AST]]-$E$3)^2+(Table8[[#This Row],[STL]]-$F$3)^2+(Table8[[#This Row],[BLK]]-$G$3)^2+(Table8[[#This Row],[REB]]-$H$3)^2</f>
        <v>74.45</v>
      </c>
      <c r="J124" s="1">
        <f ca="1">(Table8[[#This Row],[PTS]]-$D$4)^2+(Table8[[#This Row],[AST]]-$E$4)^2+(Table8[[#This Row],[STL]]-$F$4)^2+(Table8[[#This Row],[BLK]]-$G$4)^2+(Table8[[#This Row],[REB]]-$H$4)^2</f>
        <v>69.05</v>
      </c>
      <c r="K124" s="1">
        <f ca="1">(Table8[[#This Row],[PTS]]-$D$5)^2+(Table8[[#This Row],[AST]]-$E$5)^2+(Table8[[#This Row],[STL]]-$F$5)^2+(Table8[[#This Row],[BLK]]-$G$5)^2+(Table8[[#This Row],[REB]]-$H$5)^2</f>
        <v>137.45000000000002</v>
      </c>
      <c r="L124" s="1">
        <f ca="1">(Table8[[#This Row],[PTS]]-$D$6)^2+(Table8[[#This Row],[AST]]-$E$6)^2+(Table8[[#This Row],[STL]]-$F$6)^2+(Table8[[#This Row],[BLK]]-$G$6)^2+(Table8[[#This Row],[REB]]-$H$6)^2</f>
        <v>294.85000000000002</v>
      </c>
      <c r="M124" s="1">
        <f ca="1">(Table8[[#This Row],[PTS]]-$D$7)^2+(Table8[[#This Row],[AST]]-$E$7)^2+(Table8[[#This Row],[STL]]-$F$7)^2+(Table8[[#This Row],[BLK]]-$G$7)^2+(Table8[[#This Row],[REB]]-$H$7)^2</f>
        <v>122.85000000000002</v>
      </c>
    </row>
    <row r="125" spans="1:13" x14ac:dyDescent="0.3">
      <c r="A125" s="40">
        <v>115</v>
      </c>
      <c r="B125" s="40"/>
      <c r="C125" s="10" t="s">
        <v>86</v>
      </c>
      <c r="D125" s="1">
        <f>VLOOKUP(Table8[[#This Row],[PLAYER]],FiveStats[],2,FALSE)</f>
        <v>14</v>
      </c>
      <c r="E125" s="1">
        <f>VLOOKUP(Table8[[#This Row],[PLAYER]],FiveStats[],3,FALSE)</f>
        <v>2</v>
      </c>
      <c r="F125" s="1">
        <f>VLOOKUP(Table8[[#This Row],[PLAYER]],FiveStats[],4,FALSE)</f>
        <v>0.7</v>
      </c>
      <c r="G125" s="1">
        <f>VLOOKUP(Table8[[#This Row],[PLAYER]],FiveStats[],5,FALSE)</f>
        <v>0.3</v>
      </c>
      <c r="H125" s="1">
        <f>VLOOKUP(Table8[[#This Row],[PLAYER]],FiveStats[],6,FALSE)</f>
        <v>4.5999999999999996</v>
      </c>
      <c r="I125" s="1">
        <f ca="1">(Table8[[#This Row],[PTS]]-$D$3)^2+(Table8[[#This Row],[AST]]-$E$3)^2+(Table8[[#This Row],[STL]]-$F$3)^2+(Table8[[#This Row],[BLK]]-$G$3)^2+(Table8[[#This Row],[REB]]-$H$3)^2</f>
        <v>109.14</v>
      </c>
      <c r="J125" s="1">
        <f ca="1">(Table8[[#This Row],[PTS]]-$D$4)^2+(Table8[[#This Row],[AST]]-$E$4)^2+(Table8[[#This Row],[STL]]-$F$4)^2+(Table8[[#This Row],[BLK]]-$G$4)^2+(Table8[[#This Row],[REB]]-$H$4)^2</f>
        <v>56.34</v>
      </c>
      <c r="K125" s="1">
        <f ca="1">(Table8[[#This Row],[PTS]]-$D$5)^2+(Table8[[#This Row],[AST]]-$E$5)^2+(Table8[[#This Row],[STL]]-$F$5)^2+(Table8[[#This Row],[BLK]]-$G$5)^2+(Table8[[#This Row],[REB]]-$H$5)^2</f>
        <v>93.14</v>
      </c>
      <c r="L125" s="1">
        <f ca="1">(Table8[[#This Row],[PTS]]-$D$6)^2+(Table8[[#This Row],[AST]]-$E$6)^2+(Table8[[#This Row],[STL]]-$F$6)^2+(Table8[[#This Row],[BLK]]-$G$6)^2+(Table8[[#This Row],[REB]]-$H$6)^2</f>
        <v>299.33999999999997</v>
      </c>
      <c r="M125" s="1">
        <f ca="1">(Table8[[#This Row],[PTS]]-$D$7)^2+(Table8[[#This Row],[AST]]-$E$7)^2+(Table8[[#This Row],[STL]]-$F$7)^2+(Table8[[#This Row],[BLK]]-$G$7)^2+(Table8[[#This Row],[REB]]-$H$7)^2</f>
        <v>114.94</v>
      </c>
    </row>
    <row r="126" spans="1:13" x14ac:dyDescent="0.3">
      <c r="A126" s="41">
        <v>116</v>
      </c>
      <c r="B126" s="41"/>
      <c r="C126" s="11" t="s">
        <v>227</v>
      </c>
      <c r="D126" s="1">
        <f>VLOOKUP(Table8[[#This Row],[PLAYER]],FiveStats[],2,FALSE)</f>
        <v>6.6</v>
      </c>
      <c r="E126" s="1">
        <f>VLOOKUP(Table8[[#This Row],[PLAYER]],FiveStats[],3,FALSE)</f>
        <v>1</v>
      </c>
      <c r="F126" s="1">
        <f>VLOOKUP(Table8[[#This Row],[PLAYER]],FiveStats[],4,FALSE)</f>
        <v>1.2</v>
      </c>
      <c r="G126" s="1">
        <f>VLOOKUP(Table8[[#This Row],[PLAYER]],FiveStats[],5,FALSE)</f>
        <v>1</v>
      </c>
      <c r="H126" s="1">
        <f>VLOOKUP(Table8[[#This Row],[PLAYER]],FiveStats[],6,FALSE)</f>
        <v>5.0999999999999996</v>
      </c>
      <c r="I126" s="1">
        <f ca="1">(Table8[[#This Row],[PTS]]-$D$3)^2+(Table8[[#This Row],[AST]]-$E$3)^2+(Table8[[#This Row],[STL]]-$F$3)^2+(Table8[[#This Row],[BLK]]-$G$3)^2+(Table8[[#This Row],[REB]]-$H$3)^2</f>
        <v>43.01</v>
      </c>
      <c r="J126" s="1">
        <f ca="1">(Table8[[#This Row],[PTS]]-$D$4)^2+(Table8[[#This Row],[AST]]-$E$4)^2+(Table8[[#This Row],[STL]]-$F$4)^2+(Table8[[#This Row],[BLK]]-$G$4)^2+(Table8[[#This Row],[REB]]-$H$4)^2</f>
        <v>115.41000000000001</v>
      </c>
      <c r="K126" s="1">
        <f ca="1">(Table8[[#This Row],[PTS]]-$D$5)^2+(Table8[[#This Row],[AST]]-$E$5)^2+(Table8[[#This Row],[STL]]-$F$5)^2+(Table8[[#This Row],[BLK]]-$G$5)^2+(Table8[[#This Row],[REB]]-$H$5)^2</f>
        <v>280.81</v>
      </c>
      <c r="L126" s="1">
        <f ca="1">(Table8[[#This Row],[PTS]]-$D$6)^2+(Table8[[#This Row],[AST]]-$E$6)^2+(Table8[[#This Row],[STL]]-$F$6)^2+(Table8[[#This Row],[BLK]]-$G$6)^2+(Table8[[#This Row],[REB]]-$H$6)^2</f>
        <v>608.61</v>
      </c>
      <c r="M126" s="1">
        <f ca="1">(Table8[[#This Row],[PTS]]-$D$7)^2+(Table8[[#This Row],[AST]]-$E$7)^2+(Table8[[#This Row],[STL]]-$F$7)^2+(Table8[[#This Row],[BLK]]-$G$7)^2+(Table8[[#This Row],[REB]]-$H$7)^2</f>
        <v>225.41000000000003</v>
      </c>
    </row>
    <row r="127" spans="1:13" x14ac:dyDescent="0.3">
      <c r="A127" s="40">
        <v>117</v>
      </c>
      <c r="B127" s="40"/>
      <c r="C127" s="10" t="s">
        <v>131</v>
      </c>
      <c r="D127" s="1">
        <f>VLOOKUP(Table8[[#This Row],[PLAYER]],FiveStats[],2,FALSE)</f>
        <v>10.6</v>
      </c>
      <c r="E127" s="1">
        <f>VLOOKUP(Table8[[#This Row],[PLAYER]],FiveStats[],3,FALSE)</f>
        <v>1.1000000000000001</v>
      </c>
      <c r="F127" s="1">
        <f>VLOOKUP(Table8[[#This Row],[PLAYER]],FiveStats[],4,FALSE)</f>
        <v>0.8</v>
      </c>
      <c r="G127" s="1">
        <f>VLOOKUP(Table8[[#This Row],[PLAYER]],FiveStats[],5,FALSE)</f>
        <v>0.8</v>
      </c>
      <c r="H127" s="1">
        <f>VLOOKUP(Table8[[#This Row],[PLAYER]],FiveStats[],6,FALSE)</f>
        <v>5.5</v>
      </c>
      <c r="I127" s="1">
        <f ca="1">(Table8[[#This Row],[PTS]]-$D$3)^2+(Table8[[#This Row],[AST]]-$E$3)^2+(Table8[[#This Row],[STL]]-$F$3)^2+(Table8[[#This Row],[BLK]]-$G$3)^2+(Table8[[#This Row],[REB]]-$H$3)^2</f>
        <v>72.500000000000014</v>
      </c>
      <c r="J127" s="1">
        <f ca="1">(Table8[[#This Row],[PTS]]-$D$4)^2+(Table8[[#This Row],[AST]]-$E$4)^2+(Table8[[#This Row],[STL]]-$F$4)^2+(Table8[[#This Row],[BLK]]-$G$4)^2+(Table8[[#This Row],[REB]]-$H$4)^2</f>
        <v>68.099999999999994</v>
      </c>
      <c r="K127" s="1">
        <f ca="1">(Table8[[#This Row],[PTS]]-$D$5)^2+(Table8[[#This Row],[AST]]-$E$5)^2+(Table8[[#This Row],[STL]]-$F$5)^2+(Table8[[#This Row],[BLK]]-$G$5)^2+(Table8[[#This Row],[REB]]-$H$5)^2</f>
        <v>162.1</v>
      </c>
      <c r="L127" s="1">
        <f ca="1">(Table8[[#This Row],[PTS]]-$D$6)^2+(Table8[[#This Row],[AST]]-$E$6)^2+(Table8[[#This Row],[STL]]-$F$6)^2+(Table8[[#This Row],[BLK]]-$G$6)^2+(Table8[[#This Row],[REB]]-$H$6)^2</f>
        <v>437.49999999999994</v>
      </c>
      <c r="M127" s="1">
        <f ca="1">(Table8[[#This Row],[PTS]]-$D$7)^2+(Table8[[#This Row],[AST]]-$E$7)^2+(Table8[[#This Row],[STL]]-$F$7)^2+(Table8[[#This Row],[BLK]]-$G$7)^2+(Table8[[#This Row],[REB]]-$H$7)^2</f>
        <v>151.10000000000002</v>
      </c>
    </row>
    <row r="128" spans="1:13" x14ac:dyDescent="0.3">
      <c r="A128" s="41">
        <v>118</v>
      </c>
      <c r="B128" s="41"/>
      <c r="C128" s="11" t="s">
        <v>197</v>
      </c>
      <c r="D128" s="1">
        <f>VLOOKUP(Table8[[#This Row],[PLAYER]],FiveStats[],2,FALSE)</f>
        <v>7.6</v>
      </c>
      <c r="E128" s="1">
        <f>VLOOKUP(Table8[[#This Row],[PLAYER]],FiveStats[],3,FALSE)</f>
        <v>3.4</v>
      </c>
      <c r="F128" s="1">
        <f>VLOOKUP(Table8[[#This Row],[PLAYER]],FiveStats[],4,FALSE)</f>
        <v>1</v>
      </c>
      <c r="G128" s="1">
        <f>VLOOKUP(Table8[[#This Row],[PLAYER]],FiveStats[],5,FALSE)</f>
        <v>0.5</v>
      </c>
      <c r="H128" s="1">
        <f>VLOOKUP(Table8[[#This Row],[PLAYER]],FiveStats[],6,FALSE)</f>
        <v>4</v>
      </c>
      <c r="I128" s="1">
        <f ca="1">(Table8[[#This Row],[PTS]]-$D$3)^2+(Table8[[#This Row],[AST]]-$E$3)^2+(Table8[[#This Row],[STL]]-$F$3)^2+(Table8[[#This Row],[BLK]]-$G$3)^2+(Table8[[#This Row],[REB]]-$H$3)^2</f>
        <v>20.97</v>
      </c>
      <c r="J128" s="1">
        <f ca="1">(Table8[[#This Row],[PTS]]-$D$4)^2+(Table8[[#This Row],[AST]]-$E$4)^2+(Table8[[#This Row],[STL]]-$F$4)^2+(Table8[[#This Row],[BLK]]-$G$4)^2+(Table8[[#This Row],[REB]]-$H$4)^2</f>
        <v>91.170000000000016</v>
      </c>
      <c r="K128" s="1">
        <f ca="1">(Table8[[#This Row],[PTS]]-$D$5)^2+(Table8[[#This Row],[AST]]-$E$5)^2+(Table8[[#This Row],[STL]]-$F$5)^2+(Table8[[#This Row],[BLK]]-$G$5)^2+(Table8[[#This Row],[REB]]-$H$5)^2</f>
        <v>256.37</v>
      </c>
      <c r="L128" s="1">
        <f ca="1">(Table8[[#This Row],[PTS]]-$D$6)^2+(Table8[[#This Row],[AST]]-$E$6)^2+(Table8[[#This Row],[STL]]-$F$6)^2+(Table8[[#This Row],[BLK]]-$G$6)^2+(Table8[[#This Row],[REB]]-$H$6)^2</f>
        <v>528.16999999999996</v>
      </c>
      <c r="M128" s="1">
        <f ca="1">(Table8[[#This Row],[PTS]]-$D$7)^2+(Table8[[#This Row],[AST]]-$E$7)^2+(Table8[[#This Row],[STL]]-$F$7)^2+(Table8[[#This Row],[BLK]]-$G$7)^2+(Table8[[#This Row],[REB]]-$H$7)^2</f>
        <v>182.17000000000002</v>
      </c>
    </row>
    <row r="129" spans="1:13" x14ac:dyDescent="0.3">
      <c r="A129" s="40">
        <v>119</v>
      </c>
      <c r="B129" s="40"/>
      <c r="C129" s="10" t="s">
        <v>245</v>
      </c>
      <c r="D129" s="1">
        <f>VLOOKUP(Table8[[#This Row],[PLAYER]],FiveStats[],2,FALSE)</f>
        <v>6.1</v>
      </c>
      <c r="E129" s="1">
        <f>VLOOKUP(Table8[[#This Row],[PLAYER]],FiveStats[],3,FALSE)</f>
        <v>1.9</v>
      </c>
      <c r="F129" s="1">
        <f>VLOOKUP(Table8[[#This Row],[PLAYER]],FiveStats[],4,FALSE)</f>
        <v>0.8</v>
      </c>
      <c r="G129" s="1">
        <f>VLOOKUP(Table8[[#This Row],[PLAYER]],FiveStats[],5,FALSE)</f>
        <v>0.5</v>
      </c>
      <c r="H129" s="1">
        <f>VLOOKUP(Table8[[#This Row],[PLAYER]],FiveStats[],6,FALSE)</f>
        <v>5.9</v>
      </c>
      <c r="I129" s="1">
        <f ca="1">(Table8[[#This Row],[PTS]]-$D$3)^2+(Table8[[#This Row],[AST]]-$E$3)^2+(Table8[[#This Row],[STL]]-$F$3)^2+(Table8[[#This Row],[BLK]]-$G$3)^2+(Table8[[#This Row],[REB]]-$H$3)^2</f>
        <v>35.92</v>
      </c>
      <c r="J129" s="1">
        <f ca="1">(Table8[[#This Row],[PTS]]-$D$4)^2+(Table8[[#This Row],[AST]]-$E$4)^2+(Table8[[#This Row],[STL]]-$F$4)^2+(Table8[[#This Row],[BLK]]-$G$4)^2+(Table8[[#This Row],[REB]]-$H$4)^2</f>
        <v>106.92</v>
      </c>
      <c r="K129" s="1">
        <f ca="1">(Table8[[#This Row],[PTS]]-$D$5)^2+(Table8[[#This Row],[AST]]-$E$5)^2+(Table8[[#This Row],[STL]]-$F$5)^2+(Table8[[#This Row],[BLK]]-$G$5)^2+(Table8[[#This Row],[REB]]-$H$5)^2</f>
        <v>290.91999999999996</v>
      </c>
      <c r="L129" s="1">
        <f ca="1">(Table8[[#This Row],[PTS]]-$D$6)^2+(Table8[[#This Row],[AST]]-$E$6)^2+(Table8[[#This Row],[STL]]-$F$6)^2+(Table8[[#This Row],[BLK]]-$G$6)^2+(Table8[[#This Row],[REB]]-$H$6)^2</f>
        <v>624.52</v>
      </c>
      <c r="M129" s="1">
        <f ca="1">(Table8[[#This Row],[PTS]]-$D$7)^2+(Table8[[#This Row],[AST]]-$E$7)^2+(Table8[[#This Row],[STL]]-$F$7)^2+(Table8[[#This Row],[BLK]]-$G$7)^2+(Table8[[#This Row],[REB]]-$H$7)^2</f>
        <v>211.32</v>
      </c>
    </row>
    <row r="130" spans="1:13" x14ac:dyDescent="0.3">
      <c r="A130" s="41">
        <v>119</v>
      </c>
      <c r="B130" s="41"/>
      <c r="C130" s="11" t="s">
        <v>145</v>
      </c>
      <c r="D130" s="1">
        <f>VLOOKUP(Table8[[#This Row],[PLAYER]],FiveStats[],2,FALSE)</f>
        <v>10</v>
      </c>
      <c r="E130" s="1">
        <f>VLOOKUP(Table8[[#This Row],[PLAYER]],FiveStats[],3,FALSE)</f>
        <v>1.1000000000000001</v>
      </c>
      <c r="F130" s="1">
        <f>VLOOKUP(Table8[[#This Row],[PLAYER]],FiveStats[],4,FALSE)</f>
        <v>1.1000000000000001</v>
      </c>
      <c r="G130" s="1">
        <f>VLOOKUP(Table8[[#This Row],[PLAYER]],FiveStats[],5,FALSE)</f>
        <v>0.9</v>
      </c>
      <c r="H130" s="1">
        <f>VLOOKUP(Table8[[#This Row],[PLAYER]],FiveStats[],6,FALSE)</f>
        <v>4.4000000000000004</v>
      </c>
      <c r="I130" s="1">
        <f ca="1">(Table8[[#This Row],[PTS]]-$D$3)^2+(Table8[[#This Row],[AST]]-$E$3)^2+(Table8[[#This Row],[STL]]-$F$3)^2+(Table8[[#This Row],[BLK]]-$G$3)^2+(Table8[[#This Row],[REB]]-$H$3)^2</f>
        <v>61.79</v>
      </c>
      <c r="J130" s="1">
        <f ca="1">(Table8[[#This Row],[PTS]]-$D$4)^2+(Table8[[#This Row],[AST]]-$E$4)^2+(Table8[[#This Row],[STL]]-$F$4)^2+(Table8[[#This Row],[BLK]]-$G$4)^2+(Table8[[#This Row],[REB]]-$H$4)^2</f>
        <v>82.99</v>
      </c>
      <c r="K130" s="1">
        <f ca="1">(Table8[[#This Row],[PTS]]-$D$5)^2+(Table8[[#This Row],[AST]]-$E$5)^2+(Table8[[#This Row],[STL]]-$F$5)^2+(Table8[[#This Row],[BLK]]-$G$5)^2+(Table8[[#This Row],[REB]]-$H$5)^2</f>
        <v>184.79000000000002</v>
      </c>
      <c r="L130" s="1">
        <f ca="1">(Table8[[#This Row],[PTS]]-$D$6)^2+(Table8[[#This Row],[AST]]-$E$6)^2+(Table8[[#This Row],[STL]]-$F$6)^2+(Table8[[#This Row],[BLK]]-$G$6)^2+(Table8[[#This Row],[REB]]-$H$6)^2</f>
        <v>455.39</v>
      </c>
      <c r="M130" s="1">
        <f ca="1">(Table8[[#This Row],[PTS]]-$D$7)^2+(Table8[[#This Row],[AST]]-$E$7)^2+(Table8[[#This Row],[STL]]-$F$7)^2+(Table8[[#This Row],[BLK]]-$G$7)^2+(Table8[[#This Row],[REB]]-$H$7)^2</f>
        <v>172.99</v>
      </c>
    </row>
    <row r="131" spans="1:13" x14ac:dyDescent="0.3">
      <c r="A131" s="40">
        <v>121</v>
      </c>
      <c r="B131" s="40"/>
      <c r="C131" s="10" t="s">
        <v>158</v>
      </c>
      <c r="D131" s="1">
        <f>VLOOKUP(Table8[[#This Row],[PLAYER]],FiveStats[],2,FALSE)</f>
        <v>9.4</v>
      </c>
      <c r="E131" s="1">
        <f>VLOOKUP(Table8[[#This Row],[PLAYER]],FiveStats[],3,FALSE)</f>
        <v>5.2</v>
      </c>
      <c r="F131" s="1">
        <f>VLOOKUP(Table8[[#This Row],[PLAYER]],FiveStats[],4,FALSE)</f>
        <v>0.8</v>
      </c>
      <c r="G131" s="1">
        <f>VLOOKUP(Table8[[#This Row],[PLAYER]],FiveStats[],5,FALSE)</f>
        <v>0.4</v>
      </c>
      <c r="H131" s="1">
        <f>VLOOKUP(Table8[[#This Row],[PLAYER]],FiveStats[],6,FALSE)</f>
        <v>2.9</v>
      </c>
      <c r="I131" s="1">
        <f ca="1">(Table8[[#This Row],[PTS]]-$D$3)^2+(Table8[[#This Row],[AST]]-$E$3)^2+(Table8[[#This Row],[STL]]-$F$3)^2+(Table8[[#This Row],[BLK]]-$G$3)^2+(Table8[[#This Row],[REB]]-$H$3)^2</f>
        <v>23.01</v>
      </c>
      <c r="J131" s="1">
        <f ca="1">(Table8[[#This Row],[PTS]]-$D$4)^2+(Table8[[#This Row],[AST]]-$E$4)^2+(Table8[[#This Row],[STL]]-$F$4)^2+(Table8[[#This Row],[BLK]]-$G$4)^2+(Table8[[#This Row],[REB]]-$H$4)^2</f>
        <v>76.609999999999985</v>
      </c>
      <c r="K131" s="1">
        <f ca="1">(Table8[[#This Row],[PTS]]-$D$5)^2+(Table8[[#This Row],[AST]]-$E$5)^2+(Table8[[#This Row],[STL]]-$F$5)^2+(Table8[[#This Row],[BLK]]-$G$5)^2+(Table8[[#This Row],[REB]]-$H$5)^2</f>
        <v>222.00999999999996</v>
      </c>
      <c r="L131" s="1">
        <f ca="1">(Table8[[#This Row],[PTS]]-$D$6)^2+(Table8[[#This Row],[AST]]-$E$6)^2+(Table8[[#This Row],[STL]]-$F$6)^2+(Table8[[#This Row],[BLK]]-$G$6)^2+(Table8[[#This Row],[REB]]-$H$6)^2</f>
        <v>433.81000000000006</v>
      </c>
      <c r="M131" s="1">
        <f ca="1">(Table8[[#This Row],[PTS]]-$D$7)^2+(Table8[[#This Row],[AST]]-$E$7)^2+(Table8[[#This Row],[STL]]-$F$7)^2+(Table8[[#This Row],[BLK]]-$G$7)^2+(Table8[[#This Row],[REB]]-$H$7)^2</f>
        <v>147.41</v>
      </c>
    </row>
    <row r="132" spans="1:13" x14ac:dyDescent="0.3">
      <c r="A132" s="41">
        <v>122</v>
      </c>
      <c r="B132" s="41"/>
      <c r="C132" s="11" t="s">
        <v>127</v>
      </c>
      <c r="D132" s="1">
        <f>VLOOKUP(Table8[[#This Row],[PLAYER]],FiveStats[],2,FALSE)</f>
        <v>10.8</v>
      </c>
      <c r="E132" s="1">
        <f>VLOOKUP(Table8[[#This Row],[PLAYER]],FiveStats[],3,FALSE)</f>
        <v>2.2999999999999998</v>
      </c>
      <c r="F132" s="1">
        <f>VLOOKUP(Table8[[#This Row],[PLAYER]],FiveStats[],4,FALSE)</f>
        <v>1.1000000000000001</v>
      </c>
      <c r="G132" s="1">
        <f>VLOOKUP(Table8[[#This Row],[PLAYER]],FiveStats[],5,FALSE)</f>
        <v>0.3</v>
      </c>
      <c r="H132" s="1">
        <f>VLOOKUP(Table8[[#This Row],[PLAYER]],FiveStats[],6,FALSE)</f>
        <v>3.4</v>
      </c>
      <c r="I132" s="1">
        <f ca="1">(Table8[[#This Row],[PTS]]-$D$3)^2+(Table8[[#This Row],[AST]]-$E$3)^2+(Table8[[#This Row],[STL]]-$F$3)^2+(Table8[[#This Row],[BLK]]-$G$3)^2+(Table8[[#This Row],[REB]]-$H$3)^2</f>
        <v>56.390000000000008</v>
      </c>
      <c r="J132" s="1">
        <f ca="1">(Table8[[#This Row],[PTS]]-$D$4)^2+(Table8[[#This Row],[AST]]-$E$4)^2+(Table8[[#This Row],[STL]]-$F$4)^2+(Table8[[#This Row],[BLK]]-$G$4)^2+(Table8[[#This Row],[REB]]-$H$4)^2</f>
        <v>77.19</v>
      </c>
      <c r="K132" s="1">
        <f ca="1">(Table8[[#This Row],[PTS]]-$D$5)^2+(Table8[[#This Row],[AST]]-$E$5)^2+(Table8[[#This Row],[STL]]-$F$5)^2+(Table8[[#This Row],[BLK]]-$G$5)^2+(Table8[[#This Row],[REB]]-$H$5)^2</f>
        <v>171.39</v>
      </c>
      <c r="L132" s="1">
        <f ca="1">(Table8[[#This Row],[PTS]]-$D$6)^2+(Table8[[#This Row],[AST]]-$E$6)^2+(Table8[[#This Row],[STL]]-$F$6)^2+(Table8[[#This Row],[BLK]]-$G$6)^2+(Table8[[#This Row],[REB]]-$H$6)^2</f>
        <v>404.38999999999993</v>
      </c>
      <c r="M132" s="1">
        <f ca="1">(Table8[[#This Row],[PTS]]-$D$7)^2+(Table8[[#This Row],[AST]]-$E$7)^2+(Table8[[#This Row],[STL]]-$F$7)^2+(Table8[[#This Row],[BLK]]-$G$7)^2+(Table8[[#This Row],[REB]]-$H$7)^2</f>
        <v>157.18999999999997</v>
      </c>
    </row>
    <row r="133" spans="1:13" x14ac:dyDescent="0.3">
      <c r="A133" s="40">
        <v>123</v>
      </c>
      <c r="B133" s="40"/>
      <c r="C133" s="10" t="s">
        <v>126</v>
      </c>
      <c r="D133" s="1">
        <f>VLOOKUP(Table8[[#This Row],[PLAYER]],FiveStats[],2,FALSE)</f>
        <v>10.8</v>
      </c>
      <c r="E133" s="1">
        <f>VLOOKUP(Table8[[#This Row],[PLAYER]],FiveStats[],3,FALSE)</f>
        <v>0.9</v>
      </c>
      <c r="F133" s="1">
        <f>VLOOKUP(Table8[[#This Row],[PLAYER]],FiveStats[],4,FALSE)</f>
        <v>0.5</v>
      </c>
      <c r="G133" s="1">
        <f>VLOOKUP(Table8[[#This Row],[PLAYER]],FiveStats[],5,FALSE)</f>
        <v>0.8</v>
      </c>
      <c r="H133" s="1">
        <f>VLOOKUP(Table8[[#This Row],[PLAYER]],FiveStats[],6,FALSE)</f>
        <v>6.2</v>
      </c>
      <c r="I133" s="1">
        <f ca="1">(Table8[[#This Row],[PTS]]-$D$3)^2+(Table8[[#This Row],[AST]]-$E$3)^2+(Table8[[#This Row],[STL]]-$F$3)^2+(Table8[[#This Row],[BLK]]-$G$3)^2+(Table8[[#This Row],[REB]]-$H$3)^2</f>
        <v>81.38</v>
      </c>
      <c r="J133" s="1">
        <f ca="1">(Table8[[#This Row],[PTS]]-$D$4)^2+(Table8[[#This Row],[AST]]-$E$4)^2+(Table8[[#This Row],[STL]]-$F$4)^2+(Table8[[#This Row],[BLK]]-$G$4)^2+(Table8[[#This Row],[REB]]-$H$4)^2</f>
        <v>64.179999999999993</v>
      </c>
      <c r="K133" s="1">
        <f ca="1">(Table8[[#This Row],[PTS]]-$D$5)^2+(Table8[[#This Row],[AST]]-$E$5)^2+(Table8[[#This Row],[STL]]-$F$5)^2+(Table8[[#This Row],[BLK]]-$G$5)^2+(Table8[[#This Row],[REB]]-$H$5)^2</f>
        <v>154.17999999999998</v>
      </c>
      <c r="L133" s="1">
        <f ca="1">(Table8[[#This Row],[PTS]]-$D$6)^2+(Table8[[#This Row],[AST]]-$E$6)^2+(Table8[[#This Row],[STL]]-$F$6)^2+(Table8[[#This Row],[BLK]]-$G$6)^2+(Table8[[#This Row],[REB]]-$H$6)^2</f>
        <v>437.57999999999993</v>
      </c>
      <c r="M133" s="1">
        <f ca="1">(Table8[[#This Row],[PTS]]-$D$7)^2+(Table8[[#This Row],[AST]]-$E$7)^2+(Table8[[#This Row],[STL]]-$F$7)^2+(Table8[[#This Row],[BLK]]-$G$7)^2+(Table8[[#This Row],[REB]]-$H$7)^2</f>
        <v>144.57999999999998</v>
      </c>
    </row>
    <row r="134" spans="1:13" x14ac:dyDescent="0.3">
      <c r="A134" s="41">
        <v>124</v>
      </c>
      <c r="B134" s="41"/>
      <c r="C134" s="11" t="s">
        <v>209</v>
      </c>
      <c r="D134" s="1">
        <f>VLOOKUP(Table8[[#This Row],[PLAYER]],FiveStats[],2,FALSE)</f>
        <v>7.1</v>
      </c>
      <c r="E134" s="1">
        <f>VLOOKUP(Table8[[#This Row],[PLAYER]],FiveStats[],3,FALSE)</f>
        <v>2.6</v>
      </c>
      <c r="F134" s="1">
        <f>VLOOKUP(Table8[[#This Row],[PLAYER]],FiveStats[],4,FALSE)</f>
        <v>0.7</v>
      </c>
      <c r="G134" s="1">
        <f>VLOOKUP(Table8[[#This Row],[PLAYER]],FiveStats[],5,FALSE)</f>
        <v>0.3</v>
      </c>
      <c r="H134" s="1">
        <f>VLOOKUP(Table8[[#This Row],[PLAYER]],FiveStats[],6,FALSE)</f>
        <v>5.2</v>
      </c>
      <c r="I134" s="1">
        <f ca="1">(Table8[[#This Row],[PTS]]-$D$3)^2+(Table8[[#This Row],[AST]]-$E$3)^2+(Table8[[#This Row],[STL]]-$F$3)^2+(Table8[[#This Row],[BLK]]-$G$3)^2+(Table8[[#This Row],[REB]]-$H$3)^2</f>
        <v>29.19</v>
      </c>
      <c r="J134" s="1">
        <f ca="1">(Table8[[#This Row],[PTS]]-$D$4)^2+(Table8[[#This Row],[AST]]-$E$4)^2+(Table8[[#This Row],[STL]]-$F$4)^2+(Table8[[#This Row],[BLK]]-$G$4)^2+(Table8[[#This Row],[REB]]-$H$4)^2</f>
        <v>92.19</v>
      </c>
      <c r="K134" s="1">
        <f ca="1">(Table8[[#This Row],[PTS]]-$D$5)^2+(Table8[[#This Row],[AST]]-$E$5)^2+(Table8[[#This Row],[STL]]-$F$5)^2+(Table8[[#This Row],[BLK]]-$G$5)^2+(Table8[[#This Row],[REB]]-$H$5)^2</f>
        <v>261.59000000000003</v>
      </c>
      <c r="L134" s="1">
        <f ca="1">(Table8[[#This Row],[PTS]]-$D$6)^2+(Table8[[#This Row],[AST]]-$E$6)^2+(Table8[[#This Row],[STL]]-$F$6)^2+(Table8[[#This Row],[BLK]]-$G$6)^2+(Table8[[#This Row],[REB]]-$H$6)^2</f>
        <v>564.39</v>
      </c>
      <c r="M134" s="1">
        <f ca="1">(Table8[[#This Row],[PTS]]-$D$7)^2+(Table8[[#This Row],[AST]]-$E$7)^2+(Table8[[#This Row],[STL]]-$F$7)^2+(Table8[[#This Row],[BLK]]-$G$7)^2+(Table8[[#This Row],[REB]]-$H$7)^2</f>
        <v>187.39000000000004</v>
      </c>
    </row>
    <row r="135" spans="1:13" x14ac:dyDescent="0.3">
      <c r="A135" s="40">
        <v>125</v>
      </c>
      <c r="B135" s="40"/>
      <c r="C135" s="10" t="s">
        <v>106</v>
      </c>
      <c r="D135" s="1">
        <f>VLOOKUP(Table8[[#This Row],[PLAYER]],FiveStats[],2,FALSE)</f>
        <v>12.8</v>
      </c>
      <c r="E135" s="1">
        <f>VLOOKUP(Table8[[#This Row],[PLAYER]],FiveStats[],3,FALSE)</f>
        <v>2.7</v>
      </c>
      <c r="F135" s="1">
        <f>VLOOKUP(Table8[[#This Row],[PLAYER]],FiveStats[],4,FALSE)</f>
        <v>1.1000000000000001</v>
      </c>
      <c r="G135" s="1">
        <f>VLOOKUP(Table8[[#This Row],[PLAYER]],FiveStats[],5,FALSE)</f>
        <v>0.1</v>
      </c>
      <c r="H135" s="1">
        <f>VLOOKUP(Table8[[#This Row],[PLAYER]],FiveStats[],6,FALSE)</f>
        <v>2.6</v>
      </c>
      <c r="I135" s="1">
        <f ca="1">(Table8[[#This Row],[PTS]]-$D$3)^2+(Table8[[#This Row],[AST]]-$E$3)^2+(Table8[[#This Row],[STL]]-$F$3)^2+(Table8[[#This Row],[BLK]]-$G$3)^2+(Table8[[#This Row],[REB]]-$H$3)^2</f>
        <v>80.310000000000016</v>
      </c>
      <c r="J135" s="1">
        <f ca="1">(Table8[[#This Row],[PTS]]-$D$4)^2+(Table8[[#This Row],[AST]]-$E$4)^2+(Table8[[#This Row],[STL]]-$F$4)^2+(Table8[[#This Row],[BLK]]-$G$4)^2+(Table8[[#This Row],[REB]]-$H$4)^2</f>
        <v>76.31</v>
      </c>
      <c r="K135" s="1">
        <f ca="1">(Table8[[#This Row],[PTS]]-$D$5)^2+(Table8[[#This Row],[AST]]-$E$5)^2+(Table8[[#This Row],[STL]]-$F$5)^2+(Table8[[#This Row],[BLK]]-$G$5)^2+(Table8[[#This Row],[REB]]-$H$5)^2</f>
        <v>134.91</v>
      </c>
      <c r="L135" s="1">
        <f ca="1">(Table8[[#This Row],[PTS]]-$D$6)^2+(Table8[[#This Row],[AST]]-$E$6)^2+(Table8[[#This Row],[STL]]-$F$6)^2+(Table8[[#This Row],[BLK]]-$G$6)^2+(Table8[[#This Row],[REB]]-$H$6)^2</f>
        <v>325.50999999999993</v>
      </c>
      <c r="M135" s="1">
        <f ca="1">(Table8[[#This Row],[PTS]]-$D$7)^2+(Table8[[#This Row],[AST]]-$E$7)^2+(Table8[[#This Row],[STL]]-$F$7)^2+(Table8[[#This Row],[BLK]]-$G$7)^2+(Table8[[#This Row],[REB]]-$H$7)^2</f>
        <v>143.51</v>
      </c>
    </row>
    <row r="136" spans="1:13" x14ac:dyDescent="0.3">
      <c r="A136" s="41">
        <v>126</v>
      </c>
      <c r="B136" s="41"/>
      <c r="C136" s="11" t="s">
        <v>206</v>
      </c>
      <c r="D136" s="1">
        <f>VLOOKUP(Table8[[#This Row],[PLAYER]],FiveStats[],2,FALSE)</f>
        <v>7.1</v>
      </c>
      <c r="E136" s="1">
        <f>VLOOKUP(Table8[[#This Row],[PLAYER]],FiveStats[],3,FALSE)</f>
        <v>5.2</v>
      </c>
      <c r="F136" s="1">
        <f>VLOOKUP(Table8[[#This Row],[PLAYER]],FiveStats[],4,FALSE)</f>
        <v>0.9</v>
      </c>
      <c r="G136" s="1">
        <f>VLOOKUP(Table8[[#This Row],[PLAYER]],FiveStats[],5,FALSE)</f>
        <v>0.1</v>
      </c>
      <c r="H136" s="1">
        <f>VLOOKUP(Table8[[#This Row],[PLAYER]],FiveStats[],6,FALSE)</f>
        <v>2.7</v>
      </c>
      <c r="I136" s="1">
        <f ca="1">(Table8[[#This Row],[PTS]]-$D$3)^2+(Table8[[#This Row],[AST]]-$E$3)^2+(Table8[[#This Row],[STL]]-$F$3)^2+(Table8[[#This Row],[BLK]]-$G$3)^2+(Table8[[#This Row],[REB]]-$H$3)^2</f>
        <v>8.5599999999999969</v>
      </c>
      <c r="J136" s="1">
        <f ca="1">(Table8[[#This Row],[PTS]]-$D$4)^2+(Table8[[#This Row],[AST]]-$E$4)^2+(Table8[[#This Row],[STL]]-$F$4)^2+(Table8[[#This Row],[BLK]]-$G$4)^2+(Table8[[#This Row],[REB]]-$H$4)^2</f>
        <v>106.16000000000001</v>
      </c>
      <c r="K136" s="1">
        <f ca="1">(Table8[[#This Row],[PTS]]-$D$5)^2+(Table8[[#This Row],[AST]]-$E$5)^2+(Table8[[#This Row],[STL]]-$F$5)^2+(Table8[[#This Row],[BLK]]-$G$5)^2+(Table8[[#This Row],[REB]]-$H$5)^2</f>
        <v>291.95999999999998</v>
      </c>
      <c r="L136" s="1">
        <f ca="1">(Table8[[#This Row],[PTS]]-$D$6)^2+(Table8[[#This Row],[AST]]-$E$6)^2+(Table8[[#This Row],[STL]]-$F$6)^2+(Table8[[#This Row],[BLK]]-$G$6)^2+(Table8[[#This Row],[REB]]-$H$6)^2</f>
        <v>533.55999999999995</v>
      </c>
      <c r="M136" s="1">
        <f ca="1">(Table8[[#This Row],[PTS]]-$D$7)^2+(Table8[[#This Row],[AST]]-$E$7)^2+(Table8[[#This Row],[STL]]-$F$7)^2+(Table8[[#This Row],[BLK]]-$G$7)^2+(Table8[[#This Row],[REB]]-$H$7)^2</f>
        <v>191.56000000000003</v>
      </c>
    </row>
    <row r="137" spans="1:13" x14ac:dyDescent="0.3">
      <c r="A137" s="40">
        <v>127</v>
      </c>
      <c r="B137" s="40"/>
      <c r="C137" s="10" t="s">
        <v>171</v>
      </c>
      <c r="D137" s="1">
        <f>VLOOKUP(Table8[[#This Row],[PLAYER]],FiveStats[],2,FALSE)</f>
        <v>9</v>
      </c>
      <c r="E137" s="1">
        <f>VLOOKUP(Table8[[#This Row],[PLAYER]],FiveStats[],3,FALSE)</f>
        <v>3.2</v>
      </c>
      <c r="F137" s="1">
        <f>VLOOKUP(Table8[[#This Row],[PLAYER]],FiveStats[],4,FALSE)</f>
        <v>0.8</v>
      </c>
      <c r="G137" s="1">
        <f>VLOOKUP(Table8[[#This Row],[PLAYER]],FiveStats[],5,FALSE)</f>
        <v>0.4</v>
      </c>
      <c r="H137" s="1">
        <f>VLOOKUP(Table8[[#This Row],[PLAYER]],FiveStats[],6,FALSE)</f>
        <v>3.8</v>
      </c>
      <c r="I137" s="1">
        <f ca="1">(Table8[[#This Row],[PTS]]-$D$3)^2+(Table8[[#This Row],[AST]]-$E$3)^2+(Table8[[#This Row],[STL]]-$F$3)^2+(Table8[[#This Row],[BLK]]-$G$3)^2+(Table8[[#This Row],[REB]]-$H$3)^2</f>
        <v>31.479999999999997</v>
      </c>
      <c r="J137" s="1">
        <f ca="1">(Table8[[#This Row],[PTS]]-$D$4)^2+(Table8[[#This Row],[AST]]-$E$4)^2+(Table8[[#This Row],[STL]]-$F$4)^2+(Table8[[#This Row],[BLK]]-$G$4)^2+(Table8[[#This Row],[REB]]-$H$4)^2</f>
        <v>79.680000000000007</v>
      </c>
      <c r="K137" s="1">
        <f ca="1">(Table8[[#This Row],[PTS]]-$D$5)^2+(Table8[[#This Row],[AST]]-$E$5)^2+(Table8[[#This Row],[STL]]-$F$5)^2+(Table8[[#This Row],[BLK]]-$G$5)^2+(Table8[[#This Row],[REB]]-$H$5)^2</f>
        <v>215.88</v>
      </c>
      <c r="L137" s="1">
        <f ca="1">(Table8[[#This Row],[PTS]]-$D$6)^2+(Table8[[#This Row],[AST]]-$E$6)^2+(Table8[[#This Row],[STL]]-$F$6)^2+(Table8[[#This Row],[BLK]]-$G$6)^2+(Table8[[#This Row],[REB]]-$H$6)^2</f>
        <v>468.08000000000004</v>
      </c>
      <c r="M137" s="1">
        <f ca="1">(Table8[[#This Row],[PTS]]-$D$7)^2+(Table8[[#This Row],[AST]]-$E$7)^2+(Table8[[#This Row],[STL]]-$F$7)^2+(Table8[[#This Row],[BLK]]-$G$7)^2+(Table8[[#This Row],[REB]]-$H$7)^2</f>
        <v>163.07999999999998</v>
      </c>
    </row>
    <row r="138" spans="1:13" x14ac:dyDescent="0.3">
      <c r="A138" s="41">
        <v>128</v>
      </c>
      <c r="B138" s="41"/>
      <c r="C138" s="11" t="s">
        <v>194</v>
      </c>
      <c r="D138" s="1">
        <f>VLOOKUP(Table8[[#This Row],[PLAYER]],FiveStats[],2,FALSE)</f>
        <v>7.8</v>
      </c>
      <c r="E138" s="1">
        <f>VLOOKUP(Table8[[#This Row],[PLAYER]],FiveStats[],3,FALSE)</f>
        <v>2.6</v>
      </c>
      <c r="F138" s="1">
        <f>VLOOKUP(Table8[[#This Row],[PLAYER]],FiveStats[],4,FALSE)</f>
        <v>1.3</v>
      </c>
      <c r="G138" s="1">
        <f>VLOOKUP(Table8[[#This Row],[PLAYER]],FiveStats[],5,FALSE)</f>
        <v>0.4</v>
      </c>
      <c r="H138" s="1">
        <f>VLOOKUP(Table8[[#This Row],[PLAYER]],FiveStats[],6,FALSE)</f>
        <v>2.8</v>
      </c>
      <c r="I138" s="1">
        <f ca="1">(Table8[[#This Row],[PTS]]-$D$3)^2+(Table8[[#This Row],[AST]]-$E$3)^2+(Table8[[#This Row],[STL]]-$F$3)^2+(Table8[[#This Row],[BLK]]-$G$3)^2+(Table8[[#This Row],[REB]]-$H$3)^2</f>
        <v>27.69</v>
      </c>
      <c r="J138" s="1">
        <f ca="1">(Table8[[#This Row],[PTS]]-$D$4)^2+(Table8[[#This Row],[AST]]-$E$4)^2+(Table8[[#This Row],[STL]]-$F$4)^2+(Table8[[#This Row],[BLK]]-$G$4)^2+(Table8[[#This Row],[REB]]-$H$4)^2</f>
        <v>110.49000000000001</v>
      </c>
      <c r="K138" s="1">
        <f ca="1">(Table8[[#This Row],[PTS]]-$D$5)^2+(Table8[[#This Row],[AST]]-$E$5)^2+(Table8[[#This Row],[STL]]-$F$5)^2+(Table8[[#This Row],[BLK]]-$G$5)^2+(Table8[[#This Row],[REB]]-$H$5)^2</f>
        <v>260.29000000000002</v>
      </c>
      <c r="L138" s="1">
        <f ca="1">(Table8[[#This Row],[PTS]]-$D$6)^2+(Table8[[#This Row],[AST]]-$E$6)^2+(Table8[[#This Row],[STL]]-$F$6)^2+(Table8[[#This Row],[BLK]]-$G$6)^2+(Table8[[#This Row],[REB]]-$H$6)^2</f>
        <v>524.49</v>
      </c>
      <c r="M138" s="1">
        <f ca="1">(Table8[[#This Row],[PTS]]-$D$7)^2+(Table8[[#This Row],[AST]]-$E$7)^2+(Table8[[#This Row],[STL]]-$F$7)^2+(Table8[[#This Row],[BLK]]-$G$7)^2+(Table8[[#This Row],[REB]]-$H$7)^2</f>
        <v>208.69</v>
      </c>
    </row>
    <row r="139" spans="1:13" x14ac:dyDescent="0.3">
      <c r="A139" s="40">
        <v>129</v>
      </c>
      <c r="B139" s="40"/>
      <c r="C139" s="10" t="s">
        <v>212</v>
      </c>
      <c r="D139" s="1">
        <f>VLOOKUP(Table8[[#This Row],[PLAYER]],FiveStats[],2,FALSE)</f>
        <v>7.1</v>
      </c>
      <c r="E139" s="1">
        <f>VLOOKUP(Table8[[#This Row],[PLAYER]],FiveStats[],3,FALSE)</f>
        <v>2.7</v>
      </c>
      <c r="F139" s="1">
        <f>VLOOKUP(Table8[[#This Row],[PLAYER]],FiveStats[],4,FALSE)</f>
        <v>1.2</v>
      </c>
      <c r="G139" s="1">
        <f>VLOOKUP(Table8[[#This Row],[PLAYER]],FiveStats[],5,FALSE)</f>
        <v>0.1</v>
      </c>
      <c r="H139" s="1">
        <f>VLOOKUP(Table8[[#This Row],[PLAYER]],FiveStats[],6,FALSE)</f>
        <v>3.2</v>
      </c>
      <c r="I139" s="1">
        <f ca="1">(Table8[[#This Row],[PTS]]-$D$3)^2+(Table8[[#This Row],[AST]]-$E$3)^2+(Table8[[#This Row],[STL]]-$F$3)^2+(Table8[[#This Row],[BLK]]-$G$3)^2+(Table8[[#This Row],[REB]]-$H$3)^2</f>
        <v>23.789999999999996</v>
      </c>
      <c r="J139" s="1">
        <f ca="1">(Table8[[#This Row],[PTS]]-$D$4)^2+(Table8[[#This Row],[AST]]-$E$4)^2+(Table8[[#This Row],[STL]]-$F$4)^2+(Table8[[#This Row],[BLK]]-$G$4)^2+(Table8[[#This Row],[REB]]-$H$4)^2</f>
        <v>113.79</v>
      </c>
      <c r="K139" s="1">
        <f ca="1">(Table8[[#This Row],[PTS]]-$D$5)^2+(Table8[[#This Row],[AST]]-$E$5)^2+(Table8[[#This Row],[STL]]-$F$5)^2+(Table8[[#This Row],[BLK]]-$G$5)^2+(Table8[[#This Row],[REB]]-$H$5)^2</f>
        <v>277.79000000000002</v>
      </c>
      <c r="L139" s="1">
        <f ca="1">(Table8[[#This Row],[PTS]]-$D$6)^2+(Table8[[#This Row],[AST]]-$E$6)^2+(Table8[[#This Row],[STL]]-$F$6)^2+(Table8[[#This Row],[BLK]]-$G$6)^2+(Table8[[#This Row],[REB]]-$H$6)^2</f>
        <v>555.3900000000001</v>
      </c>
      <c r="M139" s="1">
        <f ca="1">(Table8[[#This Row],[PTS]]-$D$7)^2+(Table8[[#This Row],[AST]]-$E$7)^2+(Table8[[#This Row],[STL]]-$F$7)^2+(Table8[[#This Row],[BLK]]-$G$7)^2+(Table8[[#This Row],[REB]]-$H$7)^2</f>
        <v>214.39000000000001</v>
      </c>
    </row>
    <row r="140" spans="1:13" x14ac:dyDescent="0.3">
      <c r="A140" s="41">
        <v>130</v>
      </c>
      <c r="B140" s="41"/>
      <c r="C140" s="11" t="s">
        <v>189</v>
      </c>
      <c r="D140" s="1">
        <f>VLOOKUP(Table8[[#This Row],[PLAYER]],FiveStats[],2,FALSE)</f>
        <v>8</v>
      </c>
      <c r="E140" s="1">
        <f>VLOOKUP(Table8[[#This Row],[PLAYER]],FiveStats[],3,FALSE)</f>
        <v>0.6</v>
      </c>
      <c r="F140" s="1">
        <f>VLOOKUP(Table8[[#This Row],[PLAYER]],FiveStats[],4,FALSE)</f>
        <v>0.5</v>
      </c>
      <c r="G140" s="1">
        <f>VLOOKUP(Table8[[#This Row],[PLAYER]],FiveStats[],5,FALSE)</f>
        <v>1.3</v>
      </c>
      <c r="H140" s="1">
        <f>VLOOKUP(Table8[[#This Row],[PLAYER]],FiveStats[],6,FALSE)</f>
        <v>6.6</v>
      </c>
      <c r="I140" s="1">
        <f ca="1">(Table8[[#This Row],[PTS]]-$D$3)^2+(Table8[[#This Row],[AST]]-$E$3)^2+(Table8[[#This Row],[STL]]-$F$3)^2+(Table8[[#This Row],[BLK]]-$G$3)^2+(Table8[[#This Row],[REB]]-$H$3)^2</f>
        <v>63.260000000000005</v>
      </c>
      <c r="J140" s="1">
        <f ca="1">(Table8[[#This Row],[PTS]]-$D$4)^2+(Table8[[#This Row],[AST]]-$E$4)^2+(Table8[[#This Row],[STL]]-$F$4)^2+(Table8[[#This Row],[BLK]]-$G$4)^2+(Table8[[#This Row],[REB]]-$H$4)^2</f>
        <v>90.860000000000014</v>
      </c>
      <c r="K140" s="1">
        <f ca="1">(Table8[[#This Row],[PTS]]-$D$5)^2+(Table8[[#This Row],[AST]]-$E$5)^2+(Table8[[#This Row],[STL]]-$F$5)^2+(Table8[[#This Row],[BLK]]-$G$5)^2+(Table8[[#This Row],[REB]]-$H$5)^2</f>
        <v>230.86</v>
      </c>
      <c r="L140" s="1">
        <f ca="1">(Table8[[#This Row],[PTS]]-$D$6)^2+(Table8[[#This Row],[AST]]-$E$6)^2+(Table8[[#This Row],[STL]]-$F$6)^2+(Table8[[#This Row],[BLK]]-$G$6)^2+(Table8[[#This Row],[REB]]-$H$6)^2</f>
        <v>561.86</v>
      </c>
      <c r="M140" s="1">
        <f ca="1">(Table8[[#This Row],[PTS]]-$D$7)^2+(Table8[[#This Row],[AST]]-$E$7)^2+(Table8[[#This Row],[STL]]-$F$7)^2+(Table8[[#This Row],[BLK]]-$G$7)^2+(Table8[[#This Row],[REB]]-$H$7)^2</f>
        <v>189.06000000000003</v>
      </c>
    </row>
    <row r="141" spans="1:13" x14ac:dyDescent="0.3">
      <c r="A141" s="40">
        <v>131</v>
      </c>
      <c r="B141" s="40"/>
      <c r="C141" s="10" t="s">
        <v>118</v>
      </c>
      <c r="D141" s="1">
        <f>VLOOKUP(Table8[[#This Row],[PLAYER]],FiveStats[],2,FALSE)</f>
        <v>11.7</v>
      </c>
      <c r="E141" s="1">
        <f>VLOOKUP(Table8[[#This Row],[PLAYER]],FiveStats[],3,FALSE)</f>
        <v>2.2000000000000002</v>
      </c>
      <c r="F141" s="1">
        <f>VLOOKUP(Table8[[#This Row],[PLAYER]],FiveStats[],4,FALSE)</f>
        <v>0.6</v>
      </c>
      <c r="G141" s="1">
        <f>VLOOKUP(Table8[[#This Row],[PLAYER]],FiveStats[],5,FALSE)</f>
        <v>0.5</v>
      </c>
      <c r="H141" s="1">
        <f>VLOOKUP(Table8[[#This Row],[PLAYER]],FiveStats[],6,FALSE)</f>
        <v>4.5</v>
      </c>
      <c r="I141" s="1">
        <f ca="1">(Table8[[#This Row],[PTS]]-$D$3)^2+(Table8[[#This Row],[AST]]-$E$3)^2+(Table8[[#This Row],[STL]]-$F$3)^2+(Table8[[#This Row],[BLK]]-$G$3)^2+(Table8[[#This Row],[REB]]-$H$3)^2</f>
        <v>70.589999999999989</v>
      </c>
      <c r="J141" s="1">
        <f ca="1">(Table8[[#This Row],[PTS]]-$D$4)^2+(Table8[[#This Row],[AST]]-$E$4)^2+(Table8[[#This Row],[STL]]-$F$4)^2+(Table8[[#This Row],[BLK]]-$G$4)^2+(Table8[[#This Row],[REB]]-$H$4)^2</f>
        <v>60.790000000000006</v>
      </c>
      <c r="K141" s="1">
        <f ca="1">(Table8[[#This Row],[PTS]]-$D$5)^2+(Table8[[#This Row],[AST]]-$E$5)^2+(Table8[[#This Row],[STL]]-$F$5)^2+(Table8[[#This Row],[BLK]]-$G$5)^2+(Table8[[#This Row],[REB]]-$H$5)^2</f>
        <v>140.59000000000003</v>
      </c>
      <c r="L141" s="1">
        <f ca="1">(Table8[[#This Row],[PTS]]-$D$6)^2+(Table8[[#This Row],[AST]]-$E$6)^2+(Table8[[#This Row],[STL]]-$F$6)^2+(Table8[[#This Row],[BLK]]-$G$6)^2+(Table8[[#This Row],[REB]]-$H$6)^2</f>
        <v>375.39000000000004</v>
      </c>
      <c r="M141" s="1">
        <f ca="1">(Table8[[#This Row],[PTS]]-$D$7)^2+(Table8[[#This Row],[AST]]-$E$7)^2+(Table8[[#This Row],[STL]]-$F$7)^2+(Table8[[#This Row],[BLK]]-$G$7)^2+(Table8[[#This Row],[REB]]-$H$7)^2</f>
        <v>131.79000000000002</v>
      </c>
    </row>
    <row r="142" spans="1:13" x14ac:dyDescent="0.3">
      <c r="A142" s="41">
        <v>132</v>
      </c>
      <c r="B142" s="41"/>
      <c r="C142" s="11" t="s">
        <v>179</v>
      </c>
      <c r="D142" s="1">
        <f>VLOOKUP(Table8[[#This Row],[PLAYER]],FiveStats[],2,FALSE)</f>
        <v>8.5</v>
      </c>
      <c r="E142" s="1">
        <f>VLOOKUP(Table8[[#This Row],[PLAYER]],FiveStats[],3,FALSE)</f>
        <v>3.2</v>
      </c>
      <c r="F142" s="1">
        <f>VLOOKUP(Table8[[#This Row],[PLAYER]],FiveStats[],4,FALSE)</f>
        <v>1.1000000000000001</v>
      </c>
      <c r="G142" s="1">
        <f>VLOOKUP(Table8[[#This Row],[PLAYER]],FiveStats[],5,FALSE)</f>
        <v>0.4</v>
      </c>
      <c r="H142" s="1">
        <f>VLOOKUP(Table8[[#This Row],[PLAYER]],FiveStats[],6,FALSE)</f>
        <v>2.8</v>
      </c>
      <c r="I142" s="1">
        <f ca="1">(Table8[[#This Row],[PTS]]-$D$3)^2+(Table8[[#This Row],[AST]]-$E$3)^2+(Table8[[#This Row],[STL]]-$F$3)^2+(Table8[[#This Row],[BLK]]-$G$3)^2+(Table8[[#This Row],[REB]]-$H$3)^2</f>
        <v>27.099999999999998</v>
      </c>
      <c r="J142" s="1">
        <f ca="1">(Table8[[#This Row],[PTS]]-$D$4)^2+(Table8[[#This Row],[AST]]-$E$4)^2+(Table8[[#This Row],[STL]]-$F$4)^2+(Table8[[#This Row],[BLK]]-$G$4)^2+(Table8[[#This Row],[REB]]-$H$4)^2</f>
        <v>97.7</v>
      </c>
      <c r="K142" s="1">
        <f ca="1">(Table8[[#This Row],[PTS]]-$D$5)^2+(Table8[[#This Row],[AST]]-$E$5)^2+(Table8[[#This Row],[STL]]-$F$5)^2+(Table8[[#This Row],[BLK]]-$G$5)^2+(Table8[[#This Row],[REB]]-$H$5)^2</f>
        <v>240.1</v>
      </c>
      <c r="L142" s="1">
        <f ca="1">(Table8[[#This Row],[PTS]]-$D$6)^2+(Table8[[#This Row],[AST]]-$E$6)^2+(Table8[[#This Row],[STL]]-$F$6)^2+(Table8[[#This Row],[BLK]]-$G$6)^2+(Table8[[#This Row],[REB]]-$H$6)^2</f>
        <v>487.3</v>
      </c>
      <c r="M142" s="1">
        <f ca="1">(Table8[[#This Row],[PTS]]-$D$7)^2+(Table8[[#This Row],[AST]]-$E$7)^2+(Table8[[#This Row],[STL]]-$F$7)^2+(Table8[[#This Row],[BLK]]-$G$7)^2+(Table8[[#This Row],[REB]]-$H$7)^2</f>
        <v>187.29999999999998</v>
      </c>
    </row>
    <row r="143" spans="1:13" x14ac:dyDescent="0.3">
      <c r="A143" s="40">
        <v>133</v>
      </c>
      <c r="B143" s="40"/>
      <c r="C143" s="10" t="s">
        <v>101</v>
      </c>
      <c r="D143" s="1">
        <f>VLOOKUP(Table8[[#This Row],[PLAYER]],FiveStats[],2,FALSE)</f>
        <v>13.1</v>
      </c>
      <c r="E143" s="1">
        <f>VLOOKUP(Table8[[#This Row],[PLAYER]],FiveStats[],3,FALSE)</f>
        <v>2.2000000000000002</v>
      </c>
      <c r="F143" s="1">
        <f>VLOOKUP(Table8[[#This Row],[PLAYER]],FiveStats[],4,FALSE)</f>
        <v>0.6</v>
      </c>
      <c r="G143" s="1">
        <f>VLOOKUP(Table8[[#This Row],[PLAYER]],FiveStats[],5,FALSE)</f>
        <v>0.1</v>
      </c>
      <c r="H143" s="1">
        <f>VLOOKUP(Table8[[#This Row],[PLAYER]],FiveStats[],6,FALSE)</f>
        <v>4</v>
      </c>
      <c r="I143" s="1">
        <f ca="1">(Table8[[#This Row],[PTS]]-$D$3)^2+(Table8[[#This Row],[AST]]-$E$3)^2+(Table8[[#This Row],[STL]]-$F$3)^2+(Table8[[#This Row],[BLK]]-$G$3)^2+(Table8[[#This Row],[REB]]-$H$3)^2</f>
        <v>90.62</v>
      </c>
      <c r="J143" s="1">
        <f ca="1">(Table8[[#This Row],[PTS]]-$D$4)^2+(Table8[[#This Row],[AST]]-$E$4)^2+(Table8[[#This Row],[STL]]-$F$4)^2+(Table8[[#This Row],[BLK]]-$G$4)^2+(Table8[[#This Row],[REB]]-$H$4)^2</f>
        <v>62.620000000000005</v>
      </c>
      <c r="K143" s="1">
        <f ca="1">(Table8[[#This Row],[PTS]]-$D$5)^2+(Table8[[#This Row],[AST]]-$E$5)^2+(Table8[[#This Row],[STL]]-$F$5)^2+(Table8[[#This Row],[BLK]]-$G$5)^2+(Table8[[#This Row],[REB]]-$H$5)^2</f>
        <v>114.42000000000002</v>
      </c>
      <c r="L143" s="1">
        <f ca="1">(Table8[[#This Row],[PTS]]-$D$6)^2+(Table8[[#This Row],[AST]]-$E$6)^2+(Table8[[#This Row],[STL]]-$F$6)^2+(Table8[[#This Row],[BLK]]-$G$6)^2+(Table8[[#This Row],[REB]]-$H$6)^2</f>
        <v>323.61999999999995</v>
      </c>
      <c r="M143" s="1">
        <f ca="1">(Table8[[#This Row],[PTS]]-$D$7)^2+(Table8[[#This Row],[AST]]-$E$7)^2+(Table8[[#This Row],[STL]]-$F$7)^2+(Table8[[#This Row],[BLK]]-$G$7)^2+(Table8[[#This Row],[REB]]-$H$7)^2</f>
        <v>126.22</v>
      </c>
    </row>
    <row r="144" spans="1:13" x14ac:dyDescent="0.3">
      <c r="A144" s="41">
        <v>134</v>
      </c>
      <c r="B144" s="41"/>
      <c r="C144" s="11" t="s">
        <v>165</v>
      </c>
      <c r="D144" s="1">
        <f>VLOOKUP(Table8[[#This Row],[PLAYER]],FiveStats[],2,FALSE)</f>
        <v>9.1999999999999993</v>
      </c>
      <c r="E144" s="1">
        <f>VLOOKUP(Table8[[#This Row],[PLAYER]],FiveStats[],3,FALSE)</f>
        <v>5.0999999999999996</v>
      </c>
      <c r="F144" s="1">
        <f>VLOOKUP(Table8[[#This Row],[PLAYER]],FiveStats[],4,FALSE)</f>
        <v>0.7</v>
      </c>
      <c r="G144" s="1">
        <f>VLOOKUP(Table8[[#This Row],[PLAYER]],FiveStats[],5,FALSE)</f>
        <v>0.1</v>
      </c>
      <c r="H144" s="1">
        <f>VLOOKUP(Table8[[#This Row],[PLAYER]],FiveStats[],6,FALSE)</f>
        <v>2.6</v>
      </c>
      <c r="I144" s="1">
        <f ca="1">(Table8[[#This Row],[PTS]]-$D$3)^2+(Table8[[#This Row],[AST]]-$E$3)^2+(Table8[[#This Row],[STL]]-$F$3)^2+(Table8[[#This Row],[BLK]]-$G$3)^2+(Table8[[#This Row],[REB]]-$H$3)^2</f>
        <v>22.309999999999992</v>
      </c>
      <c r="J144" s="1">
        <f ca="1">(Table8[[#This Row],[PTS]]-$D$4)^2+(Table8[[#This Row],[AST]]-$E$4)^2+(Table8[[#This Row],[STL]]-$F$4)^2+(Table8[[#This Row],[BLK]]-$G$4)^2+(Table8[[#This Row],[REB]]-$H$4)^2</f>
        <v>83.910000000000011</v>
      </c>
      <c r="K144" s="1">
        <f ca="1">(Table8[[#This Row],[PTS]]-$D$5)^2+(Table8[[#This Row],[AST]]-$E$5)^2+(Table8[[#This Row],[STL]]-$F$5)^2+(Table8[[#This Row],[BLK]]-$G$5)^2+(Table8[[#This Row],[REB]]-$H$5)^2</f>
        <v>229.71</v>
      </c>
      <c r="L144" s="1">
        <f ca="1">(Table8[[#This Row],[PTS]]-$D$6)^2+(Table8[[#This Row],[AST]]-$E$6)^2+(Table8[[#This Row],[STL]]-$F$6)^2+(Table8[[#This Row],[BLK]]-$G$6)^2+(Table8[[#This Row],[REB]]-$H$6)^2</f>
        <v>441.91000000000008</v>
      </c>
      <c r="M144" s="1">
        <f ca="1">(Table8[[#This Row],[PTS]]-$D$7)^2+(Table8[[#This Row],[AST]]-$E$7)^2+(Table8[[#This Row],[STL]]-$F$7)^2+(Table8[[#This Row],[BLK]]-$G$7)^2+(Table8[[#This Row],[REB]]-$H$7)^2</f>
        <v>156.71000000000004</v>
      </c>
    </row>
    <row r="145" spans="1:13" x14ac:dyDescent="0.3">
      <c r="A145" s="40">
        <v>135</v>
      </c>
      <c r="B145" s="40"/>
      <c r="C145" s="10" t="s">
        <v>208</v>
      </c>
      <c r="D145" s="1">
        <f>VLOOKUP(Table8[[#This Row],[PLAYER]],FiveStats[],2,FALSE)</f>
        <v>7.1</v>
      </c>
      <c r="E145" s="1">
        <f>VLOOKUP(Table8[[#This Row],[PLAYER]],FiveStats[],3,FALSE)</f>
        <v>4.9000000000000004</v>
      </c>
      <c r="F145" s="1">
        <f>VLOOKUP(Table8[[#This Row],[PLAYER]],FiveStats[],4,FALSE)</f>
        <v>0.9</v>
      </c>
      <c r="G145" s="1">
        <f>VLOOKUP(Table8[[#This Row],[PLAYER]],FiveStats[],5,FALSE)</f>
        <v>0.1</v>
      </c>
      <c r="H145" s="1">
        <f>VLOOKUP(Table8[[#This Row],[PLAYER]],FiveStats[],6,FALSE)</f>
        <v>2.4</v>
      </c>
      <c r="I145" s="1">
        <f ca="1">(Table8[[#This Row],[PTS]]-$D$3)^2+(Table8[[#This Row],[AST]]-$E$3)^2+(Table8[[#This Row],[STL]]-$F$3)^2+(Table8[[#This Row],[BLK]]-$G$3)^2+(Table8[[#This Row],[REB]]-$H$3)^2</f>
        <v>9.9999999999999964</v>
      </c>
      <c r="J145" s="1">
        <f ca="1">(Table8[[#This Row],[PTS]]-$D$4)^2+(Table8[[#This Row],[AST]]-$E$4)^2+(Table8[[#This Row],[STL]]-$F$4)^2+(Table8[[#This Row],[BLK]]-$G$4)^2+(Table8[[#This Row],[REB]]-$H$4)^2</f>
        <v>111.80000000000001</v>
      </c>
      <c r="K145" s="1">
        <f ca="1">(Table8[[#This Row],[PTS]]-$D$5)^2+(Table8[[#This Row],[AST]]-$E$5)^2+(Table8[[#This Row],[STL]]-$F$5)^2+(Table8[[#This Row],[BLK]]-$G$5)^2+(Table8[[#This Row],[REB]]-$H$5)^2</f>
        <v>293.40000000000003</v>
      </c>
      <c r="L145" s="1">
        <f ca="1">(Table8[[#This Row],[PTS]]-$D$6)^2+(Table8[[#This Row],[AST]]-$E$6)^2+(Table8[[#This Row],[STL]]-$F$6)^2+(Table8[[#This Row],[BLK]]-$G$6)^2+(Table8[[#This Row],[REB]]-$H$6)^2</f>
        <v>534.99999999999989</v>
      </c>
      <c r="M145" s="1">
        <f ca="1">(Table8[[#This Row],[PTS]]-$D$7)^2+(Table8[[#This Row],[AST]]-$E$7)^2+(Table8[[#This Row],[STL]]-$F$7)^2+(Table8[[#This Row],[BLK]]-$G$7)^2+(Table8[[#This Row],[REB]]-$H$7)^2</f>
        <v>199.60000000000002</v>
      </c>
    </row>
    <row r="146" spans="1:13" x14ac:dyDescent="0.3">
      <c r="A146" s="41">
        <v>136</v>
      </c>
      <c r="B146" s="41"/>
      <c r="C146" s="11" t="s">
        <v>170</v>
      </c>
      <c r="D146" s="1">
        <f>VLOOKUP(Table8[[#This Row],[PLAYER]],FiveStats[],2,FALSE)</f>
        <v>9</v>
      </c>
      <c r="E146" s="1">
        <f>VLOOKUP(Table8[[#This Row],[PLAYER]],FiveStats[],3,FALSE)</f>
        <v>2</v>
      </c>
      <c r="F146" s="1">
        <f>VLOOKUP(Table8[[#This Row],[PLAYER]],FiveStats[],4,FALSE)</f>
        <v>0.6</v>
      </c>
      <c r="G146" s="1">
        <f>VLOOKUP(Table8[[#This Row],[PLAYER]],FiveStats[],5,FALSE)</f>
        <v>0.4</v>
      </c>
      <c r="H146" s="1">
        <f>VLOOKUP(Table8[[#This Row],[PLAYER]],FiveStats[],6,FALSE)</f>
        <v>4.8</v>
      </c>
      <c r="I146" s="1">
        <f ca="1">(Table8[[#This Row],[PTS]]-$D$3)^2+(Table8[[#This Row],[AST]]-$E$3)^2+(Table8[[#This Row],[STL]]-$F$3)^2+(Table8[[#This Row],[BLK]]-$G$3)^2+(Table8[[#This Row],[REB]]-$H$3)^2</f>
        <v>44.76</v>
      </c>
      <c r="J146" s="1">
        <f ca="1">(Table8[[#This Row],[PTS]]-$D$4)^2+(Table8[[#This Row],[AST]]-$E$4)^2+(Table8[[#This Row],[STL]]-$F$4)^2+(Table8[[#This Row],[BLK]]-$G$4)^2+(Table8[[#This Row],[REB]]-$H$4)^2</f>
        <v>79.36</v>
      </c>
      <c r="K146" s="1">
        <f ca="1">(Table8[[#This Row],[PTS]]-$D$5)^2+(Table8[[#This Row],[AST]]-$E$5)^2+(Table8[[#This Row],[STL]]-$F$5)^2+(Table8[[#This Row],[BLK]]-$G$5)^2+(Table8[[#This Row],[REB]]-$H$5)^2</f>
        <v>206.76000000000002</v>
      </c>
      <c r="L146" s="1">
        <f ca="1">(Table8[[#This Row],[PTS]]-$D$6)^2+(Table8[[#This Row],[AST]]-$E$6)^2+(Table8[[#This Row],[STL]]-$F$6)^2+(Table8[[#This Row],[BLK]]-$G$6)^2+(Table8[[#This Row],[REB]]-$H$6)^2</f>
        <v>485.36</v>
      </c>
      <c r="M146" s="1">
        <f ca="1">(Table8[[#This Row],[PTS]]-$D$7)^2+(Table8[[#This Row],[AST]]-$E$7)^2+(Table8[[#This Row],[STL]]-$F$7)^2+(Table8[[#This Row],[BLK]]-$G$7)^2+(Table8[[#This Row],[REB]]-$H$7)^2</f>
        <v>167.16000000000003</v>
      </c>
    </row>
    <row r="147" spans="1:13" x14ac:dyDescent="0.3">
      <c r="A147" s="40">
        <v>137</v>
      </c>
      <c r="B147" s="40"/>
      <c r="C147" s="10" t="s">
        <v>137</v>
      </c>
      <c r="D147" s="1">
        <f>VLOOKUP(Table8[[#This Row],[PLAYER]],FiveStats[],2,FALSE)</f>
        <v>10.4</v>
      </c>
      <c r="E147" s="1">
        <f>VLOOKUP(Table8[[#This Row],[PLAYER]],FiveStats[],3,FALSE)</f>
        <v>1</v>
      </c>
      <c r="F147" s="1">
        <f>VLOOKUP(Table8[[#This Row],[PLAYER]],FiveStats[],4,FALSE)</f>
        <v>0.2</v>
      </c>
      <c r="G147" s="1">
        <f>VLOOKUP(Table8[[#This Row],[PLAYER]],FiveStats[],5,FALSE)</f>
        <v>1.4</v>
      </c>
      <c r="H147" s="1">
        <f>VLOOKUP(Table8[[#This Row],[PLAYER]],FiveStats[],6,FALSE)</f>
        <v>6.4</v>
      </c>
      <c r="I147" s="1">
        <f ca="1">(Table8[[#This Row],[PTS]]-$D$3)^2+(Table8[[#This Row],[AST]]-$E$3)^2+(Table8[[#This Row],[STL]]-$F$3)^2+(Table8[[#This Row],[BLK]]-$G$3)^2+(Table8[[#This Row],[REB]]-$H$3)^2</f>
        <v>77.52</v>
      </c>
      <c r="J147" s="1">
        <f ca="1">(Table8[[#This Row],[PTS]]-$D$4)^2+(Table8[[#This Row],[AST]]-$E$4)^2+(Table8[[#This Row],[STL]]-$F$4)^2+(Table8[[#This Row],[BLK]]-$G$4)^2+(Table8[[#This Row],[REB]]-$H$4)^2</f>
        <v>65.319999999999993</v>
      </c>
      <c r="K147" s="1">
        <f ca="1">(Table8[[#This Row],[PTS]]-$D$5)^2+(Table8[[#This Row],[AST]]-$E$5)^2+(Table8[[#This Row],[STL]]-$F$5)^2+(Table8[[#This Row],[BLK]]-$G$5)^2+(Table8[[#This Row],[REB]]-$H$5)^2</f>
        <v>164.32</v>
      </c>
      <c r="L147" s="1">
        <f ca="1">(Table8[[#This Row],[PTS]]-$D$6)^2+(Table8[[#This Row],[AST]]-$E$6)^2+(Table8[[#This Row],[STL]]-$F$6)^2+(Table8[[#This Row],[BLK]]-$G$6)^2+(Table8[[#This Row],[REB]]-$H$6)^2</f>
        <v>454.5200000000001</v>
      </c>
      <c r="M147" s="1">
        <f ca="1">(Table8[[#This Row],[PTS]]-$D$7)^2+(Table8[[#This Row],[AST]]-$E$7)^2+(Table8[[#This Row],[STL]]-$F$7)^2+(Table8[[#This Row],[BLK]]-$G$7)^2+(Table8[[#This Row],[REB]]-$H$7)^2</f>
        <v>145.92000000000002</v>
      </c>
    </row>
    <row r="148" spans="1:13" x14ac:dyDescent="0.3">
      <c r="A148" s="41">
        <v>138</v>
      </c>
      <c r="B148" s="41"/>
      <c r="C148" s="11" t="s">
        <v>174</v>
      </c>
      <c r="D148" s="1">
        <f>VLOOKUP(Table8[[#This Row],[PLAYER]],FiveStats[],2,FALSE)</f>
        <v>8.9</v>
      </c>
      <c r="E148" s="1">
        <f>VLOOKUP(Table8[[#This Row],[PLAYER]],FiveStats[],3,FALSE)</f>
        <v>1</v>
      </c>
      <c r="F148" s="1">
        <f>VLOOKUP(Table8[[#This Row],[PLAYER]],FiveStats[],4,FALSE)</f>
        <v>1.1000000000000001</v>
      </c>
      <c r="G148" s="1">
        <f>VLOOKUP(Table8[[#This Row],[PLAYER]],FiveStats[],5,FALSE)</f>
        <v>0.4</v>
      </c>
      <c r="H148" s="1">
        <f>VLOOKUP(Table8[[#This Row],[PLAYER]],FiveStats[],6,FALSE)</f>
        <v>3.8</v>
      </c>
      <c r="I148" s="1">
        <f ca="1">(Table8[[#This Row],[PTS]]-$D$3)^2+(Table8[[#This Row],[AST]]-$E$3)^2+(Table8[[#This Row],[STL]]-$F$3)^2+(Table8[[#This Row],[BLK]]-$G$3)^2+(Table8[[#This Row],[REB]]-$H$3)^2</f>
        <v>52.22</v>
      </c>
      <c r="J148" s="1">
        <f ca="1">(Table8[[#This Row],[PTS]]-$D$4)^2+(Table8[[#This Row],[AST]]-$E$4)^2+(Table8[[#This Row],[STL]]-$F$4)^2+(Table8[[#This Row],[BLK]]-$G$4)^2+(Table8[[#This Row],[REB]]-$H$4)^2</f>
        <v>101.62</v>
      </c>
      <c r="K148" s="1">
        <f ca="1">(Table8[[#This Row],[PTS]]-$D$5)^2+(Table8[[#This Row],[AST]]-$E$5)^2+(Table8[[#This Row],[STL]]-$F$5)^2+(Table8[[#This Row],[BLK]]-$G$5)^2+(Table8[[#This Row],[REB]]-$H$5)^2</f>
        <v>218.82</v>
      </c>
      <c r="L148" s="1">
        <f ca="1">(Table8[[#This Row],[PTS]]-$D$6)^2+(Table8[[#This Row],[AST]]-$E$6)^2+(Table8[[#This Row],[STL]]-$F$6)^2+(Table8[[#This Row],[BLK]]-$G$6)^2+(Table8[[#This Row],[REB]]-$H$6)^2</f>
        <v>498.82000000000005</v>
      </c>
      <c r="M148" s="1">
        <f ca="1">(Table8[[#This Row],[PTS]]-$D$7)^2+(Table8[[#This Row],[AST]]-$E$7)^2+(Table8[[#This Row],[STL]]-$F$7)^2+(Table8[[#This Row],[BLK]]-$G$7)^2+(Table8[[#This Row],[REB]]-$H$7)^2</f>
        <v>200.02000000000004</v>
      </c>
    </row>
    <row r="149" spans="1:13" x14ac:dyDescent="0.3">
      <c r="A149" s="40">
        <v>139</v>
      </c>
      <c r="B149" s="40"/>
      <c r="C149" s="10" t="s">
        <v>249</v>
      </c>
      <c r="D149" s="1">
        <f>VLOOKUP(Table8[[#This Row],[PLAYER]],FiveStats[],2,FALSE)</f>
        <v>6</v>
      </c>
      <c r="E149" s="1">
        <f>VLOOKUP(Table8[[#This Row],[PLAYER]],FiveStats[],3,FALSE)</f>
        <v>0.9</v>
      </c>
      <c r="F149" s="1">
        <f>VLOOKUP(Table8[[#This Row],[PLAYER]],FiveStats[],4,FALSE)</f>
        <v>0.3</v>
      </c>
      <c r="G149" s="1">
        <f>VLOOKUP(Table8[[#This Row],[PLAYER]],FiveStats[],5,FALSE)</f>
        <v>1.1000000000000001</v>
      </c>
      <c r="H149" s="1">
        <f>VLOOKUP(Table8[[#This Row],[PLAYER]],FiveStats[],6,FALSE)</f>
        <v>7</v>
      </c>
      <c r="I149" s="1">
        <f ca="1">(Table8[[#This Row],[PTS]]-$D$3)^2+(Table8[[#This Row],[AST]]-$E$3)^2+(Table8[[#This Row],[STL]]-$F$3)^2+(Table8[[#This Row],[BLK]]-$G$3)^2+(Table8[[#This Row],[REB]]-$H$3)^2</f>
        <v>54.709999999999994</v>
      </c>
      <c r="J149" s="1">
        <f ca="1">(Table8[[#This Row],[PTS]]-$D$4)^2+(Table8[[#This Row],[AST]]-$E$4)^2+(Table8[[#This Row],[STL]]-$F$4)^2+(Table8[[#This Row],[BLK]]-$G$4)^2+(Table8[[#This Row],[REB]]-$H$4)^2</f>
        <v>113.11</v>
      </c>
      <c r="K149" s="1">
        <f ca="1">(Table8[[#This Row],[PTS]]-$D$5)^2+(Table8[[#This Row],[AST]]-$E$5)^2+(Table8[[#This Row],[STL]]-$F$5)^2+(Table8[[#This Row],[BLK]]-$G$5)^2+(Table8[[#This Row],[REB]]-$H$5)^2</f>
        <v>292.50999999999993</v>
      </c>
      <c r="L149" s="1">
        <f ca="1">(Table8[[#This Row],[PTS]]-$D$6)^2+(Table8[[#This Row],[AST]]-$E$6)^2+(Table8[[#This Row],[STL]]-$F$6)^2+(Table8[[#This Row],[BLK]]-$G$6)^2+(Table8[[#This Row],[REB]]-$H$6)^2</f>
        <v>652.71</v>
      </c>
      <c r="M149" s="1">
        <f ca="1">(Table8[[#This Row],[PTS]]-$D$7)^2+(Table8[[#This Row],[AST]]-$E$7)^2+(Table8[[#This Row],[STL]]-$F$7)^2+(Table8[[#This Row],[BLK]]-$G$7)^2+(Table8[[#This Row],[REB]]-$H$7)^2</f>
        <v>219.91</v>
      </c>
    </row>
    <row r="150" spans="1:13" x14ac:dyDescent="0.3">
      <c r="A150" s="41">
        <v>140</v>
      </c>
      <c r="B150" s="41"/>
      <c r="C150" s="11" t="s">
        <v>139</v>
      </c>
      <c r="D150" s="1">
        <f>VLOOKUP(Table8[[#This Row],[PLAYER]],FiveStats[],2,FALSE)</f>
        <v>10.199999999999999</v>
      </c>
      <c r="E150" s="1">
        <f>VLOOKUP(Table8[[#This Row],[PLAYER]],FiveStats[],3,FALSE)</f>
        <v>1.5</v>
      </c>
      <c r="F150" s="1">
        <f>VLOOKUP(Table8[[#This Row],[PLAYER]],FiveStats[],4,FALSE)</f>
        <v>0.4</v>
      </c>
      <c r="G150" s="1">
        <f>VLOOKUP(Table8[[#This Row],[PLAYER]],FiveStats[],5,FALSE)</f>
        <v>0.3</v>
      </c>
      <c r="H150" s="1">
        <f>VLOOKUP(Table8[[#This Row],[PLAYER]],FiveStats[],6,FALSE)</f>
        <v>5.4</v>
      </c>
      <c r="I150" s="1">
        <f ca="1">(Table8[[#This Row],[PTS]]-$D$3)^2+(Table8[[#This Row],[AST]]-$E$3)^2+(Table8[[#This Row],[STL]]-$F$3)^2+(Table8[[#This Row],[BLK]]-$G$3)^2+(Table8[[#This Row],[REB]]-$H$3)^2</f>
        <v>63.899999999999991</v>
      </c>
      <c r="J150" s="1">
        <f ca="1">(Table8[[#This Row],[PTS]]-$D$4)^2+(Table8[[#This Row],[AST]]-$E$4)^2+(Table8[[#This Row],[STL]]-$F$4)^2+(Table8[[#This Row],[BLK]]-$G$4)^2+(Table8[[#This Row],[REB]]-$H$4)^2</f>
        <v>68.900000000000006</v>
      </c>
      <c r="K150" s="1">
        <f ca="1">(Table8[[#This Row],[PTS]]-$D$5)^2+(Table8[[#This Row],[AST]]-$E$5)^2+(Table8[[#This Row],[STL]]-$F$5)^2+(Table8[[#This Row],[BLK]]-$G$5)^2+(Table8[[#This Row],[REB]]-$H$5)^2</f>
        <v>171.10000000000002</v>
      </c>
      <c r="L150" s="1">
        <f ca="1">(Table8[[#This Row],[PTS]]-$D$6)^2+(Table8[[#This Row],[AST]]-$E$6)^2+(Table8[[#This Row],[STL]]-$F$6)^2+(Table8[[#This Row],[BLK]]-$G$6)^2+(Table8[[#This Row],[REB]]-$H$6)^2</f>
        <v>446.1</v>
      </c>
      <c r="M150" s="1">
        <f ca="1">(Table8[[#This Row],[PTS]]-$D$7)^2+(Table8[[#This Row],[AST]]-$E$7)^2+(Table8[[#This Row],[STL]]-$F$7)^2+(Table8[[#This Row],[BLK]]-$G$7)^2+(Table8[[#This Row],[REB]]-$H$7)^2</f>
        <v>150.5</v>
      </c>
    </row>
    <row r="151" spans="1:13" x14ac:dyDescent="0.3">
      <c r="A151" s="40">
        <v>141</v>
      </c>
      <c r="B151" s="40"/>
      <c r="C151" s="10" t="s">
        <v>125</v>
      </c>
      <c r="D151" s="1">
        <f>VLOOKUP(Table8[[#This Row],[PLAYER]],FiveStats[],2,FALSE)</f>
        <v>11</v>
      </c>
      <c r="E151" s="1">
        <f>VLOOKUP(Table8[[#This Row],[PLAYER]],FiveStats[],3,FALSE)</f>
        <v>5.6</v>
      </c>
      <c r="F151" s="1">
        <f>VLOOKUP(Table8[[#This Row],[PLAYER]],FiveStats[],4,FALSE)</f>
        <v>0.5</v>
      </c>
      <c r="G151" s="1">
        <f>VLOOKUP(Table8[[#This Row],[PLAYER]],FiveStats[],5,FALSE)</f>
        <v>0.1</v>
      </c>
      <c r="H151" s="1">
        <f>VLOOKUP(Table8[[#This Row],[PLAYER]],FiveStats[],6,FALSE)</f>
        <v>2.2999999999999998</v>
      </c>
      <c r="I151" s="1">
        <f ca="1">(Table8[[#This Row],[PTS]]-$D$3)^2+(Table8[[#This Row],[AST]]-$E$3)^2+(Table8[[#This Row],[STL]]-$F$3)^2+(Table8[[#This Row],[BLK]]-$G$3)^2+(Table8[[#This Row],[REB]]-$H$3)^2</f>
        <v>39.510000000000005</v>
      </c>
      <c r="J151" s="1">
        <f ca="1">(Table8[[#This Row],[PTS]]-$D$4)^2+(Table8[[#This Row],[AST]]-$E$4)^2+(Table8[[#This Row],[STL]]-$F$4)^2+(Table8[[#This Row],[BLK]]-$G$4)^2+(Table8[[#This Row],[REB]]-$H$4)^2</f>
        <v>73.31</v>
      </c>
      <c r="K151" s="1">
        <f ca="1">(Table8[[#This Row],[PTS]]-$D$5)^2+(Table8[[#This Row],[AST]]-$E$5)^2+(Table8[[#This Row],[STL]]-$F$5)^2+(Table8[[#This Row],[BLK]]-$G$5)^2+(Table8[[#This Row],[REB]]-$H$5)^2</f>
        <v>189.71</v>
      </c>
      <c r="L151" s="1">
        <f ca="1">(Table8[[#This Row],[PTS]]-$D$6)^2+(Table8[[#This Row],[AST]]-$E$6)^2+(Table8[[#This Row],[STL]]-$F$6)^2+(Table8[[#This Row],[BLK]]-$G$6)^2+(Table8[[#This Row],[REB]]-$H$6)^2</f>
        <v>367.10999999999996</v>
      </c>
      <c r="M151" s="1">
        <f ca="1">(Table8[[#This Row],[PTS]]-$D$7)^2+(Table8[[#This Row],[AST]]-$E$7)^2+(Table8[[#This Row],[STL]]-$F$7)^2+(Table8[[#This Row],[BLK]]-$G$7)^2+(Table8[[#This Row],[REB]]-$H$7)^2</f>
        <v>132.10999999999999</v>
      </c>
    </row>
    <row r="152" spans="1:13" x14ac:dyDescent="0.3">
      <c r="A152" s="41">
        <v>142</v>
      </c>
      <c r="B152" s="41"/>
      <c r="C152" s="11" t="s">
        <v>67</v>
      </c>
      <c r="D152" s="1">
        <f>VLOOKUP(Table8[[#This Row],[PLAYER]],FiveStats[],2,FALSE)</f>
        <v>16.2</v>
      </c>
      <c r="E152" s="1">
        <f>VLOOKUP(Table8[[#This Row],[PLAYER]],FiveStats[],3,FALSE)</f>
        <v>2.5</v>
      </c>
      <c r="F152" s="1">
        <f>VLOOKUP(Table8[[#This Row],[PLAYER]],FiveStats[],4,FALSE)</f>
        <v>0.6</v>
      </c>
      <c r="G152" s="1">
        <f>VLOOKUP(Table8[[#This Row],[PLAYER]],FiveStats[],5,FALSE)</f>
        <v>0.6</v>
      </c>
      <c r="H152" s="1">
        <f>VLOOKUP(Table8[[#This Row],[PLAYER]],FiveStats[],6,FALSE)</f>
        <v>2.7</v>
      </c>
      <c r="I152" s="1">
        <f ca="1">(Table8[[#This Row],[PTS]]-$D$3)^2+(Table8[[#This Row],[AST]]-$E$3)^2+(Table8[[#This Row],[STL]]-$F$3)^2+(Table8[[#This Row],[BLK]]-$G$3)^2+(Table8[[#This Row],[REB]]-$H$3)^2</f>
        <v>146.1</v>
      </c>
      <c r="J152" s="1">
        <f ca="1">(Table8[[#This Row],[PTS]]-$D$4)^2+(Table8[[#This Row],[AST]]-$E$4)^2+(Table8[[#This Row],[STL]]-$F$4)^2+(Table8[[#This Row],[BLK]]-$G$4)^2+(Table8[[#This Row],[REB]]-$H$4)^2</f>
        <v>80.5</v>
      </c>
      <c r="K152" s="1">
        <f ca="1">(Table8[[#This Row],[PTS]]-$D$5)^2+(Table8[[#This Row],[AST]]-$E$5)^2+(Table8[[#This Row],[STL]]-$F$5)^2+(Table8[[#This Row],[BLK]]-$G$5)^2+(Table8[[#This Row],[REB]]-$H$5)^2</f>
        <v>75.300000000000011</v>
      </c>
      <c r="L152" s="1">
        <f ca="1">(Table8[[#This Row],[PTS]]-$D$6)^2+(Table8[[#This Row],[AST]]-$E$6)^2+(Table8[[#This Row],[STL]]-$F$6)^2+(Table8[[#This Row],[BLK]]-$G$6)^2+(Table8[[#This Row],[REB]]-$H$6)^2</f>
        <v>221.90000000000006</v>
      </c>
      <c r="M152" s="1">
        <f ca="1">(Table8[[#This Row],[PTS]]-$D$7)^2+(Table8[[#This Row],[AST]]-$E$7)^2+(Table8[[#This Row],[STL]]-$F$7)^2+(Table8[[#This Row],[BLK]]-$G$7)^2+(Table8[[#This Row],[REB]]-$H$7)^2</f>
        <v>126.30000000000001</v>
      </c>
    </row>
    <row r="153" spans="1:13" x14ac:dyDescent="0.3">
      <c r="A153" s="40">
        <v>143</v>
      </c>
      <c r="B153" s="40"/>
      <c r="C153" s="10" t="s">
        <v>265</v>
      </c>
      <c r="D153" s="1">
        <f>VLOOKUP(Table8[[#This Row],[PLAYER]],FiveStats[],2,FALSE)</f>
        <v>5.0999999999999996</v>
      </c>
      <c r="E153" s="1">
        <f>VLOOKUP(Table8[[#This Row],[PLAYER]],FiveStats[],3,FALSE)</f>
        <v>0.6</v>
      </c>
      <c r="F153" s="1">
        <f>VLOOKUP(Table8[[#This Row],[PLAYER]],FiveStats[],4,FALSE)</f>
        <v>0.5</v>
      </c>
      <c r="G153" s="1">
        <f>VLOOKUP(Table8[[#This Row],[PLAYER]],FiveStats[],5,FALSE)</f>
        <v>0.8</v>
      </c>
      <c r="H153" s="1">
        <f>VLOOKUP(Table8[[#This Row],[PLAYER]],FiveStats[],6,FALSE)</f>
        <v>6.5</v>
      </c>
      <c r="I153" s="1">
        <f ca="1">(Table8[[#This Row],[PTS]]-$D$3)^2+(Table8[[#This Row],[AST]]-$E$3)^2+(Table8[[#This Row],[STL]]-$F$3)^2+(Table8[[#This Row],[BLK]]-$G$3)^2+(Table8[[#This Row],[REB]]-$H$3)^2</f>
        <v>53.510000000000005</v>
      </c>
      <c r="J153" s="1">
        <f ca="1">(Table8[[#This Row],[PTS]]-$D$4)^2+(Table8[[#This Row],[AST]]-$E$4)^2+(Table8[[#This Row],[STL]]-$F$4)^2+(Table8[[#This Row],[BLK]]-$G$4)^2+(Table8[[#This Row],[REB]]-$H$4)^2</f>
        <v>134.71000000000004</v>
      </c>
      <c r="K153" s="1">
        <f ca="1">(Table8[[#This Row],[PTS]]-$D$5)^2+(Table8[[#This Row],[AST]]-$E$5)^2+(Table8[[#This Row],[STL]]-$F$5)^2+(Table8[[#This Row],[BLK]]-$G$5)^2+(Table8[[#This Row],[REB]]-$H$5)^2</f>
        <v>325.50999999999993</v>
      </c>
      <c r="L153" s="1">
        <f ca="1">(Table8[[#This Row],[PTS]]-$D$6)^2+(Table8[[#This Row],[AST]]-$E$6)^2+(Table8[[#This Row],[STL]]-$F$6)^2+(Table8[[#This Row],[BLK]]-$G$6)^2+(Table8[[#This Row],[REB]]-$H$6)^2</f>
        <v>695.90999999999985</v>
      </c>
      <c r="M153" s="1">
        <f ca="1">(Table8[[#This Row],[PTS]]-$D$7)^2+(Table8[[#This Row],[AST]]-$E$7)^2+(Table8[[#This Row],[STL]]-$F$7)^2+(Table8[[#This Row],[BLK]]-$G$7)^2+(Table8[[#This Row],[REB]]-$H$7)^2</f>
        <v>250.51000000000002</v>
      </c>
    </row>
    <row r="154" spans="1:13" x14ac:dyDescent="0.3">
      <c r="A154" s="41">
        <v>144</v>
      </c>
      <c r="B154" s="41"/>
      <c r="C154" s="11" t="s">
        <v>80</v>
      </c>
      <c r="D154" s="1">
        <f>VLOOKUP(Table8[[#This Row],[PLAYER]],FiveStats[],2,FALSE)</f>
        <v>14.5</v>
      </c>
      <c r="E154" s="1">
        <f>VLOOKUP(Table8[[#This Row],[PLAYER]],FiveStats[],3,FALSE)</f>
        <v>2.2999999999999998</v>
      </c>
      <c r="F154" s="1">
        <f>VLOOKUP(Table8[[#This Row],[PLAYER]],FiveStats[],4,FALSE)</f>
        <v>0.7</v>
      </c>
      <c r="G154" s="1">
        <f>VLOOKUP(Table8[[#This Row],[PLAYER]],FiveStats[],5,FALSE)</f>
        <v>0.2</v>
      </c>
      <c r="H154" s="1">
        <f>VLOOKUP(Table8[[#This Row],[PLAYER]],FiveStats[],6,FALSE)</f>
        <v>2.8</v>
      </c>
      <c r="I154" s="1">
        <f ca="1">(Table8[[#This Row],[PTS]]-$D$3)^2+(Table8[[#This Row],[AST]]-$E$3)^2+(Table8[[#This Row],[STL]]-$F$3)^2+(Table8[[#This Row],[BLK]]-$G$3)^2+(Table8[[#This Row],[REB]]-$H$3)^2</f>
        <v>113.11000000000001</v>
      </c>
      <c r="J154" s="1">
        <f ca="1">(Table8[[#This Row],[PTS]]-$D$4)^2+(Table8[[#This Row],[AST]]-$E$4)^2+(Table8[[#This Row],[STL]]-$F$4)^2+(Table8[[#This Row],[BLK]]-$G$4)^2+(Table8[[#This Row],[REB]]-$H$4)^2</f>
        <v>76.510000000000005</v>
      </c>
      <c r="K154" s="1">
        <f ca="1">(Table8[[#This Row],[PTS]]-$D$5)^2+(Table8[[#This Row],[AST]]-$E$5)^2+(Table8[[#This Row],[STL]]-$F$5)^2+(Table8[[#This Row],[BLK]]-$G$5)^2+(Table8[[#This Row],[REB]]-$H$5)^2</f>
        <v>99.910000000000011</v>
      </c>
      <c r="L154" s="1">
        <f ca="1">(Table8[[#This Row],[PTS]]-$D$6)^2+(Table8[[#This Row],[AST]]-$E$6)^2+(Table8[[#This Row],[STL]]-$F$6)^2+(Table8[[#This Row],[BLK]]-$G$6)^2+(Table8[[#This Row],[REB]]-$H$6)^2</f>
        <v>273.91000000000003</v>
      </c>
      <c r="M154" s="1">
        <f ca="1">(Table8[[#This Row],[PTS]]-$D$7)^2+(Table8[[#This Row],[AST]]-$E$7)^2+(Table8[[#This Row],[STL]]-$F$7)^2+(Table8[[#This Row],[BLK]]-$G$7)^2+(Table8[[#This Row],[REB]]-$H$7)^2</f>
        <v>133.91</v>
      </c>
    </row>
    <row r="155" spans="1:13" x14ac:dyDescent="0.3">
      <c r="A155" s="40">
        <v>145</v>
      </c>
      <c r="B155" s="40"/>
      <c r="C155" s="10" t="s">
        <v>159</v>
      </c>
      <c r="D155" s="1">
        <f>VLOOKUP(Table8[[#This Row],[PLAYER]],FiveStats[],2,FALSE)</f>
        <v>9.3000000000000007</v>
      </c>
      <c r="E155" s="1">
        <f>VLOOKUP(Table8[[#This Row],[PLAYER]],FiveStats[],3,FALSE)</f>
        <v>3.3</v>
      </c>
      <c r="F155" s="1">
        <f>VLOOKUP(Table8[[#This Row],[PLAYER]],FiveStats[],4,FALSE)</f>
        <v>0.8</v>
      </c>
      <c r="G155" s="1">
        <f>VLOOKUP(Table8[[#This Row],[PLAYER]],FiveStats[],5,FALSE)</f>
        <v>0.2</v>
      </c>
      <c r="H155" s="1">
        <f>VLOOKUP(Table8[[#This Row],[PLAYER]],FiveStats[],6,FALSE)</f>
        <v>2.9</v>
      </c>
      <c r="I155" s="1">
        <f ca="1">(Table8[[#This Row],[PTS]]-$D$3)^2+(Table8[[#This Row],[AST]]-$E$3)^2+(Table8[[#This Row],[STL]]-$F$3)^2+(Table8[[#This Row],[BLK]]-$G$3)^2+(Table8[[#This Row],[REB]]-$H$3)^2</f>
        <v>32.870000000000005</v>
      </c>
      <c r="J155" s="1">
        <f ca="1">(Table8[[#This Row],[PTS]]-$D$4)^2+(Table8[[#This Row],[AST]]-$E$4)^2+(Table8[[#This Row],[STL]]-$F$4)^2+(Table8[[#This Row],[BLK]]-$G$4)^2+(Table8[[#This Row],[REB]]-$H$4)^2</f>
        <v>88.269999999999982</v>
      </c>
      <c r="K155" s="1">
        <f ca="1">(Table8[[#This Row],[PTS]]-$D$5)^2+(Table8[[#This Row],[AST]]-$E$5)^2+(Table8[[#This Row],[STL]]-$F$5)^2+(Table8[[#This Row],[BLK]]-$G$5)^2+(Table8[[#This Row],[REB]]-$H$5)^2</f>
        <v>216.06999999999994</v>
      </c>
      <c r="L155" s="1">
        <f ca="1">(Table8[[#This Row],[PTS]]-$D$6)^2+(Table8[[#This Row],[AST]]-$E$6)^2+(Table8[[#This Row],[STL]]-$F$6)^2+(Table8[[#This Row],[BLK]]-$G$6)^2+(Table8[[#This Row],[REB]]-$H$6)^2</f>
        <v>452.06999999999994</v>
      </c>
      <c r="M155" s="1">
        <f ca="1">(Table8[[#This Row],[PTS]]-$D$7)^2+(Table8[[#This Row],[AST]]-$E$7)^2+(Table8[[#This Row],[STL]]-$F$7)^2+(Table8[[#This Row],[BLK]]-$G$7)^2+(Table8[[#This Row],[REB]]-$H$7)^2</f>
        <v>171.07</v>
      </c>
    </row>
    <row r="156" spans="1:13" x14ac:dyDescent="0.3">
      <c r="A156" s="41">
        <v>146</v>
      </c>
      <c r="B156" s="41"/>
      <c r="C156" s="11" t="s">
        <v>236</v>
      </c>
      <c r="D156" s="1">
        <f>VLOOKUP(Table8[[#This Row],[PLAYER]],FiveStats[],2,FALSE)</f>
        <v>6.3</v>
      </c>
      <c r="E156" s="1">
        <f>VLOOKUP(Table8[[#This Row],[PLAYER]],FiveStats[],3,FALSE)</f>
        <v>1.5</v>
      </c>
      <c r="F156" s="1">
        <f>VLOOKUP(Table8[[#This Row],[PLAYER]],FiveStats[],4,FALSE)</f>
        <v>0.5</v>
      </c>
      <c r="G156" s="1">
        <f>VLOOKUP(Table8[[#This Row],[PLAYER]],FiveStats[],5,FALSE)</f>
        <v>1.3</v>
      </c>
      <c r="H156" s="1">
        <f>VLOOKUP(Table8[[#This Row],[PLAYER]],FiveStats[],6,FALSE)</f>
        <v>5.6</v>
      </c>
      <c r="I156" s="1">
        <f ca="1">(Table8[[#This Row],[PTS]]-$D$3)^2+(Table8[[#This Row],[AST]]-$E$3)^2+(Table8[[#This Row],[STL]]-$F$3)^2+(Table8[[#This Row],[BLK]]-$G$3)^2+(Table8[[#This Row],[REB]]-$H$3)^2</f>
        <v>39.04</v>
      </c>
      <c r="J156" s="1">
        <f ca="1">(Table8[[#This Row],[PTS]]-$D$4)^2+(Table8[[#This Row],[AST]]-$E$4)^2+(Table8[[#This Row],[STL]]-$F$4)^2+(Table8[[#This Row],[BLK]]-$G$4)^2+(Table8[[#This Row],[REB]]-$H$4)^2</f>
        <v>111.24000000000001</v>
      </c>
      <c r="K156" s="1">
        <f ca="1">(Table8[[#This Row],[PTS]]-$D$5)^2+(Table8[[#This Row],[AST]]-$E$5)^2+(Table8[[#This Row],[STL]]-$F$5)^2+(Table8[[#This Row],[BLK]]-$G$5)^2+(Table8[[#This Row],[REB]]-$H$5)^2</f>
        <v>286.83999999999997</v>
      </c>
      <c r="L156" s="1">
        <f ca="1">(Table8[[#This Row],[PTS]]-$D$6)^2+(Table8[[#This Row],[AST]]-$E$6)^2+(Table8[[#This Row],[STL]]-$F$6)^2+(Table8[[#This Row],[BLK]]-$G$6)^2+(Table8[[#This Row],[REB]]-$H$6)^2</f>
        <v>618.84</v>
      </c>
      <c r="M156" s="1">
        <f ca="1">(Table8[[#This Row],[PTS]]-$D$7)^2+(Table8[[#This Row],[AST]]-$E$7)^2+(Table8[[#This Row],[STL]]-$F$7)^2+(Table8[[#This Row],[BLK]]-$G$7)^2+(Table8[[#This Row],[REB]]-$H$7)^2</f>
        <v>216.23999999999998</v>
      </c>
    </row>
    <row r="157" spans="1:13" x14ac:dyDescent="0.3">
      <c r="A157" s="40">
        <v>147</v>
      </c>
      <c r="B157" s="40"/>
      <c r="C157" s="10" t="s">
        <v>198</v>
      </c>
      <c r="D157" s="1">
        <f>VLOOKUP(Table8[[#This Row],[PLAYER]],FiveStats[],2,FALSE)</f>
        <v>7.5</v>
      </c>
      <c r="E157" s="1">
        <f>VLOOKUP(Table8[[#This Row],[PLAYER]],FiveStats[],3,FALSE)</f>
        <v>2.7</v>
      </c>
      <c r="F157" s="1">
        <f>VLOOKUP(Table8[[#This Row],[PLAYER]],FiveStats[],4,FALSE)</f>
        <v>1.2</v>
      </c>
      <c r="G157" s="1">
        <f>VLOOKUP(Table8[[#This Row],[PLAYER]],FiveStats[],5,FALSE)</f>
        <v>0.2</v>
      </c>
      <c r="H157" s="1">
        <f>VLOOKUP(Table8[[#This Row],[PLAYER]],FiveStats[],6,FALSE)</f>
        <v>2.2999999999999998</v>
      </c>
      <c r="I157" s="1">
        <f ca="1">(Table8[[#This Row],[PTS]]-$D$3)^2+(Table8[[#This Row],[AST]]-$E$3)^2+(Table8[[#This Row],[STL]]-$F$3)^2+(Table8[[#This Row],[BLK]]-$G$3)^2+(Table8[[#This Row],[REB]]-$H$3)^2</f>
        <v>25.91</v>
      </c>
      <c r="J157" s="1">
        <f ca="1">(Table8[[#This Row],[PTS]]-$D$4)^2+(Table8[[#This Row],[AST]]-$E$4)^2+(Table8[[#This Row],[STL]]-$F$4)^2+(Table8[[#This Row],[BLK]]-$G$4)^2+(Table8[[#This Row],[REB]]-$H$4)^2</f>
        <v>121.31</v>
      </c>
      <c r="K157" s="1">
        <f ca="1">(Table8[[#This Row],[PTS]]-$D$5)^2+(Table8[[#This Row],[AST]]-$E$5)^2+(Table8[[#This Row],[STL]]-$F$5)^2+(Table8[[#This Row],[BLK]]-$G$5)^2+(Table8[[#This Row],[REB]]-$H$5)^2</f>
        <v>274.70999999999998</v>
      </c>
      <c r="L157" s="1">
        <f ca="1">(Table8[[#This Row],[PTS]]-$D$6)^2+(Table8[[#This Row],[AST]]-$E$6)^2+(Table8[[#This Row],[STL]]-$F$6)^2+(Table8[[#This Row],[BLK]]-$G$6)^2+(Table8[[#This Row],[REB]]-$H$6)^2</f>
        <v>535.91000000000008</v>
      </c>
      <c r="M157" s="1">
        <f ca="1">(Table8[[#This Row],[PTS]]-$D$7)^2+(Table8[[#This Row],[AST]]-$E$7)^2+(Table8[[#This Row],[STL]]-$F$7)^2+(Table8[[#This Row],[BLK]]-$G$7)^2+(Table8[[#This Row],[REB]]-$H$7)^2</f>
        <v>221.30999999999995</v>
      </c>
    </row>
    <row r="158" spans="1:13" x14ac:dyDescent="0.3">
      <c r="A158" s="41">
        <v>148</v>
      </c>
      <c r="B158" s="41"/>
      <c r="C158" s="11" t="s">
        <v>203</v>
      </c>
      <c r="D158" s="1">
        <f>VLOOKUP(Table8[[#This Row],[PLAYER]],FiveStats[],2,FALSE)</f>
        <v>7.3</v>
      </c>
      <c r="E158" s="1">
        <f>VLOOKUP(Table8[[#This Row],[PLAYER]],FiveStats[],3,FALSE)</f>
        <v>1.6</v>
      </c>
      <c r="F158" s="1">
        <f>VLOOKUP(Table8[[#This Row],[PLAYER]],FiveStats[],4,FALSE)</f>
        <v>0.4</v>
      </c>
      <c r="G158" s="1">
        <f>VLOOKUP(Table8[[#This Row],[PLAYER]],FiveStats[],5,FALSE)</f>
        <v>0.5</v>
      </c>
      <c r="H158" s="1">
        <f>VLOOKUP(Table8[[#This Row],[PLAYER]],FiveStats[],6,FALSE)</f>
        <v>5.6</v>
      </c>
      <c r="I158" s="1">
        <f ca="1">(Table8[[#This Row],[PTS]]-$D$3)^2+(Table8[[#This Row],[AST]]-$E$3)^2+(Table8[[#This Row],[STL]]-$F$3)^2+(Table8[[#This Row],[BLK]]-$G$3)^2+(Table8[[#This Row],[REB]]-$H$3)^2</f>
        <v>41.82</v>
      </c>
      <c r="J158" s="1">
        <f ca="1">(Table8[[#This Row],[PTS]]-$D$4)^2+(Table8[[#This Row],[AST]]-$E$4)^2+(Table8[[#This Row],[STL]]-$F$4)^2+(Table8[[#This Row],[BLK]]-$G$4)^2+(Table8[[#This Row],[REB]]-$H$4)^2</f>
        <v>96.220000000000013</v>
      </c>
      <c r="K158" s="1">
        <f ca="1">(Table8[[#This Row],[PTS]]-$D$5)^2+(Table8[[#This Row],[AST]]-$E$5)^2+(Table8[[#This Row],[STL]]-$F$5)^2+(Table8[[#This Row],[BLK]]-$G$5)^2+(Table8[[#This Row],[REB]]-$H$5)^2</f>
        <v>252.81999999999996</v>
      </c>
      <c r="L158" s="1">
        <f ca="1">(Table8[[#This Row],[PTS]]-$D$6)^2+(Table8[[#This Row],[AST]]-$E$6)^2+(Table8[[#This Row],[STL]]-$F$6)^2+(Table8[[#This Row],[BLK]]-$G$6)^2+(Table8[[#This Row],[REB]]-$H$6)^2</f>
        <v>569.62</v>
      </c>
      <c r="M158" s="1">
        <f ca="1">(Table8[[#This Row],[PTS]]-$D$7)^2+(Table8[[#This Row],[AST]]-$E$7)^2+(Table8[[#This Row],[STL]]-$F$7)^2+(Table8[[#This Row],[BLK]]-$G$7)^2+(Table8[[#This Row],[REB]]-$H$7)^2</f>
        <v>194.21999999999997</v>
      </c>
    </row>
    <row r="159" spans="1:13" x14ac:dyDescent="0.3">
      <c r="A159" s="40">
        <v>149</v>
      </c>
      <c r="B159" s="40"/>
      <c r="C159" s="10" t="s">
        <v>193</v>
      </c>
      <c r="D159" s="1">
        <f>VLOOKUP(Table8[[#This Row],[PLAYER]],FiveStats[],2,FALSE)</f>
        <v>7.8</v>
      </c>
      <c r="E159" s="1">
        <f>VLOOKUP(Table8[[#This Row],[PLAYER]],FiveStats[],3,FALSE)</f>
        <v>5.0999999999999996</v>
      </c>
      <c r="F159" s="1">
        <f>VLOOKUP(Table8[[#This Row],[PLAYER]],FiveStats[],4,FALSE)</f>
        <v>0.7</v>
      </c>
      <c r="G159" s="1">
        <f>VLOOKUP(Table8[[#This Row],[PLAYER]],FiveStats[],5,FALSE)</f>
        <v>0.1</v>
      </c>
      <c r="H159" s="1">
        <f>VLOOKUP(Table8[[#This Row],[PLAYER]],FiveStats[],6,FALSE)</f>
        <v>2.2999999999999998</v>
      </c>
      <c r="I159" s="1">
        <f ca="1">(Table8[[#This Row],[PTS]]-$D$3)^2+(Table8[[#This Row],[AST]]-$E$3)^2+(Table8[[#This Row],[STL]]-$F$3)^2+(Table8[[#This Row],[BLK]]-$G$3)^2+(Table8[[#This Row],[REB]]-$H$3)^2</f>
        <v>12.84</v>
      </c>
      <c r="J159" s="1">
        <f ca="1">(Table8[[#This Row],[PTS]]-$D$4)^2+(Table8[[#This Row],[AST]]-$E$4)^2+(Table8[[#This Row],[STL]]-$F$4)^2+(Table8[[#This Row],[BLK]]-$G$4)^2+(Table8[[#This Row],[REB]]-$H$4)^2</f>
        <v>103.84</v>
      </c>
      <c r="K159" s="1">
        <f ca="1">(Table8[[#This Row],[PTS]]-$D$5)^2+(Table8[[#This Row],[AST]]-$E$5)^2+(Table8[[#This Row],[STL]]-$F$5)^2+(Table8[[#This Row],[BLK]]-$G$5)^2+(Table8[[#This Row],[REB]]-$H$5)^2</f>
        <v>273.64</v>
      </c>
      <c r="L159" s="1">
        <f ca="1">(Table8[[#This Row],[PTS]]-$D$6)^2+(Table8[[#This Row],[AST]]-$E$6)^2+(Table8[[#This Row],[STL]]-$F$6)^2+(Table8[[#This Row],[BLK]]-$G$6)^2+(Table8[[#This Row],[REB]]-$H$6)^2</f>
        <v>501.84</v>
      </c>
      <c r="M159" s="1">
        <f ca="1">(Table8[[#This Row],[PTS]]-$D$7)^2+(Table8[[#This Row],[AST]]-$E$7)^2+(Table8[[#This Row],[STL]]-$F$7)^2+(Table8[[#This Row],[BLK]]-$G$7)^2+(Table8[[#This Row],[REB]]-$H$7)^2</f>
        <v>185.64</v>
      </c>
    </row>
    <row r="160" spans="1:13" x14ac:dyDescent="0.3">
      <c r="A160" s="41">
        <v>150</v>
      </c>
      <c r="B160" s="41"/>
      <c r="C160" s="11" t="s">
        <v>167</v>
      </c>
      <c r="D160" s="1">
        <f>VLOOKUP(Table8[[#This Row],[PLAYER]],FiveStats[],2,FALSE)</f>
        <v>9.1</v>
      </c>
      <c r="E160" s="1">
        <f>VLOOKUP(Table8[[#This Row],[PLAYER]],FiveStats[],3,FALSE)</f>
        <v>1</v>
      </c>
      <c r="F160" s="1">
        <f>VLOOKUP(Table8[[#This Row],[PLAYER]],FiveStats[],4,FALSE)</f>
        <v>0.8</v>
      </c>
      <c r="G160" s="1">
        <f>VLOOKUP(Table8[[#This Row],[PLAYER]],FiveStats[],5,FALSE)</f>
        <v>0.6</v>
      </c>
      <c r="H160" s="1">
        <f>VLOOKUP(Table8[[#This Row],[PLAYER]],FiveStats[],6,FALSE)</f>
        <v>4.2</v>
      </c>
      <c r="I160" s="1">
        <f ca="1">(Table8[[#This Row],[PTS]]-$D$3)^2+(Table8[[#This Row],[AST]]-$E$3)^2+(Table8[[#This Row],[STL]]-$F$3)^2+(Table8[[#This Row],[BLK]]-$G$3)^2+(Table8[[#This Row],[REB]]-$H$3)^2</f>
        <v>54.449999999999996</v>
      </c>
      <c r="J160" s="1">
        <f ca="1">(Table8[[#This Row],[PTS]]-$D$4)^2+(Table8[[#This Row],[AST]]-$E$4)^2+(Table8[[#This Row],[STL]]-$F$4)^2+(Table8[[#This Row],[BLK]]-$G$4)^2+(Table8[[#This Row],[REB]]-$H$4)^2</f>
        <v>95.25</v>
      </c>
      <c r="K160" s="1">
        <f ca="1">(Table8[[#This Row],[PTS]]-$D$5)^2+(Table8[[#This Row],[AST]]-$E$5)^2+(Table8[[#This Row],[STL]]-$F$5)^2+(Table8[[#This Row],[BLK]]-$G$5)^2+(Table8[[#This Row],[REB]]-$H$5)^2</f>
        <v>209.65</v>
      </c>
      <c r="L160" s="1">
        <f ca="1">(Table8[[#This Row],[PTS]]-$D$6)^2+(Table8[[#This Row],[AST]]-$E$6)^2+(Table8[[#This Row],[STL]]-$F$6)^2+(Table8[[#This Row],[BLK]]-$G$6)^2+(Table8[[#This Row],[REB]]-$H$6)^2</f>
        <v>491.64999999999992</v>
      </c>
      <c r="M160" s="1">
        <f ca="1">(Table8[[#This Row],[PTS]]-$D$7)^2+(Table8[[#This Row],[AST]]-$E$7)^2+(Table8[[#This Row],[STL]]-$F$7)^2+(Table8[[#This Row],[BLK]]-$G$7)^2+(Table8[[#This Row],[REB]]-$H$7)^2</f>
        <v>190.45</v>
      </c>
    </row>
    <row r="161" spans="1:13" x14ac:dyDescent="0.3">
      <c r="A161" s="40">
        <v>151</v>
      </c>
      <c r="B161" s="40"/>
      <c r="C161" s="10" t="s">
        <v>213</v>
      </c>
      <c r="D161" s="1">
        <f>VLOOKUP(Table8[[#This Row],[PLAYER]],FiveStats[],2,FALSE)</f>
        <v>7</v>
      </c>
      <c r="E161" s="1">
        <f>VLOOKUP(Table8[[#This Row],[PLAYER]],FiveStats[],3,FALSE)</f>
        <v>1.8</v>
      </c>
      <c r="F161" s="1">
        <f>VLOOKUP(Table8[[#This Row],[PLAYER]],FiveStats[],4,FALSE)</f>
        <v>0.9</v>
      </c>
      <c r="G161" s="1">
        <f>VLOOKUP(Table8[[#This Row],[PLAYER]],FiveStats[],5,FALSE)</f>
        <v>0.4</v>
      </c>
      <c r="H161" s="1">
        <f>VLOOKUP(Table8[[#This Row],[PLAYER]],FiveStats[],6,FALSE)</f>
        <v>3.8</v>
      </c>
      <c r="I161" s="1">
        <f ca="1">(Table8[[#This Row],[PTS]]-$D$3)^2+(Table8[[#This Row],[AST]]-$E$3)^2+(Table8[[#This Row],[STL]]-$F$3)^2+(Table8[[#This Row],[BLK]]-$G$3)^2+(Table8[[#This Row],[REB]]-$H$3)^2</f>
        <v>32.050000000000004</v>
      </c>
      <c r="J161" s="1">
        <f ca="1">(Table8[[#This Row],[PTS]]-$D$4)^2+(Table8[[#This Row],[AST]]-$E$4)^2+(Table8[[#This Row],[STL]]-$F$4)^2+(Table8[[#This Row],[BLK]]-$G$4)^2+(Table8[[#This Row],[REB]]-$H$4)^2</f>
        <v>116.05000000000001</v>
      </c>
      <c r="K161" s="1">
        <f ca="1">(Table8[[#This Row],[PTS]]-$D$5)^2+(Table8[[#This Row],[AST]]-$E$5)^2+(Table8[[#This Row],[STL]]-$F$5)^2+(Table8[[#This Row],[BLK]]-$G$5)^2+(Table8[[#This Row],[REB]]-$H$5)^2</f>
        <v>274.65000000000003</v>
      </c>
      <c r="L161" s="1">
        <f ca="1">(Table8[[#This Row],[PTS]]-$D$6)^2+(Table8[[#This Row],[AST]]-$E$6)^2+(Table8[[#This Row],[STL]]-$F$6)^2+(Table8[[#This Row],[BLK]]-$G$6)^2+(Table8[[#This Row],[REB]]-$H$6)^2</f>
        <v>571.65</v>
      </c>
      <c r="M161" s="1">
        <f ca="1">(Table8[[#This Row],[PTS]]-$D$7)^2+(Table8[[#This Row],[AST]]-$E$7)^2+(Table8[[#This Row],[STL]]-$F$7)^2+(Table8[[#This Row],[BLK]]-$G$7)^2+(Table8[[#This Row],[REB]]-$H$7)^2</f>
        <v>220.25000000000003</v>
      </c>
    </row>
    <row r="162" spans="1:13" x14ac:dyDescent="0.3">
      <c r="A162" s="41">
        <v>152</v>
      </c>
      <c r="B162" s="41"/>
      <c r="C162" s="11" t="s">
        <v>94</v>
      </c>
      <c r="D162" s="1">
        <f>VLOOKUP(Table8[[#This Row],[PLAYER]],FiveStats[],2,FALSE)</f>
        <v>13.6</v>
      </c>
      <c r="E162" s="1">
        <f>VLOOKUP(Table8[[#This Row],[PLAYER]],FiveStats[],3,FALSE)</f>
        <v>0.9</v>
      </c>
      <c r="F162" s="1">
        <f>VLOOKUP(Table8[[#This Row],[PLAYER]],FiveStats[],4,FALSE)</f>
        <v>0.4</v>
      </c>
      <c r="G162" s="1">
        <f>VLOOKUP(Table8[[#This Row],[PLAYER]],FiveStats[],5,FALSE)</f>
        <v>0.2</v>
      </c>
      <c r="H162" s="1">
        <f>VLOOKUP(Table8[[#This Row],[PLAYER]],FiveStats[],6,FALSE)</f>
        <v>4.5999999999999996</v>
      </c>
      <c r="I162" s="1">
        <f ca="1">(Table8[[#This Row],[PTS]]-$D$3)^2+(Table8[[#This Row],[AST]]-$E$3)^2+(Table8[[#This Row],[STL]]-$F$3)^2+(Table8[[#This Row],[BLK]]-$G$3)^2+(Table8[[#This Row],[REB]]-$H$3)^2</f>
        <v>114.72999999999999</v>
      </c>
      <c r="J162" s="1">
        <f ca="1">(Table8[[#This Row],[PTS]]-$D$4)^2+(Table8[[#This Row],[AST]]-$E$4)^2+(Table8[[#This Row],[STL]]-$F$4)^2+(Table8[[#This Row],[BLK]]-$G$4)^2+(Table8[[#This Row],[REB]]-$H$4)^2</f>
        <v>69.73</v>
      </c>
      <c r="K162" s="1">
        <f ca="1">(Table8[[#This Row],[PTS]]-$D$5)^2+(Table8[[#This Row],[AST]]-$E$5)^2+(Table8[[#This Row],[STL]]-$F$5)^2+(Table8[[#This Row],[BLK]]-$G$5)^2+(Table8[[#This Row],[REB]]-$H$5)^2</f>
        <v>101.33000000000001</v>
      </c>
      <c r="L162" s="1">
        <f ca="1">(Table8[[#This Row],[PTS]]-$D$6)^2+(Table8[[#This Row],[AST]]-$E$6)^2+(Table8[[#This Row],[STL]]-$F$6)^2+(Table8[[#This Row],[BLK]]-$G$6)^2+(Table8[[#This Row],[REB]]-$H$6)^2</f>
        <v>326.33000000000004</v>
      </c>
      <c r="M162" s="1">
        <f ca="1">(Table8[[#This Row],[PTS]]-$D$7)^2+(Table8[[#This Row],[AST]]-$E$7)^2+(Table8[[#This Row],[STL]]-$F$7)^2+(Table8[[#This Row],[BLK]]-$G$7)^2+(Table8[[#This Row],[REB]]-$H$7)^2</f>
        <v>136.13</v>
      </c>
    </row>
    <row r="163" spans="1:13" x14ac:dyDescent="0.3">
      <c r="A163" s="40">
        <v>153</v>
      </c>
      <c r="B163" s="40"/>
      <c r="C163" s="10" t="s">
        <v>157</v>
      </c>
      <c r="D163" s="1">
        <f>VLOOKUP(Table8[[#This Row],[PLAYER]],FiveStats[],2,FALSE)</f>
        <v>9.4</v>
      </c>
      <c r="E163" s="1">
        <f>VLOOKUP(Table8[[#This Row],[PLAYER]],FiveStats[],3,FALSE)</f>
        <v>2.1</v>
      </c>
      <c r="F163" s="1">
        <f>VLOOKUP(Table8[[#This Row],[PLAYER]],FiveStats[],4,FALSE)</f>
        <v>0.6</v>
      </c>
      <c r="G163" s="1">
        <f>VLOOKUP(Table8[[#This Row],[PLAYER]],FiveStats[],5,FALSE)</f>
        <v>0.5</v>
      </c>
      <c r="H163" s="1">
        <f>VLOOKUP(Table8[[#This Row],[PLAYER]],FiveStats[],6,FALSE)</f>
        <v>4</v>
      </c>
      <c r="I163" s="1">
        <f ca="1">(Table8[[#This Row],[PTS]]-$D$3)^2+(Table8[[#This Row],[AST]]-$E$3)^2+(Table8[[#This Row],[STL]]-$F$3)^2+(Table8[[#This Row],[BLK]]-$G$3)^2+(Table8[[#This Row],[REB]]-$H$3)^2</f>
        <v>44.78</v>
      </c>
      <c r="J163" s="1">
        <f ca="1">(Table8[[#This Row],[PTS]]-$D$4)^2+(Table8[[#This Row],[AST]]-$E$4)^2+(Table8[[#This Row],[STL]]-$F$4)^2+(Table8[[#This Row],[BLK]]-$G$4)^2+(Table8[[#This Row],[REB]]-$H$4)^2</f>
        <v>83.38</v>
      </c>
      <c r="K163" s="1">
        <f ca="1">(Table8[[#This Row],[PTS]]-$D$5)^2+(Table8[[#This Row],[AST]]-$E$5)^2+(Table8[[#This Row],[STL]]-$F$5)^2+(Table8[[#This Row],[BLK]]-$G$5)^2+(Table8[[#This Row],[REB]]-$H$5)^2</f>
        <v>201.57999999999998</v>
      </c>
      <c r="L163" s="1">
        <f ca="1">(Table8[[#This Row],[PTS]]-$D$6)^2+(Table8[[#This Row],[AST]]-$E$6)^2+(Table8[[#This Row],[STL]]-$F$6)^2+(Table8[[#This Row],[BLK]]-$G$6)^2+(Table8[[#This Row],[REB]]-$H$6)^2</f>
        <v>463.78000000000009</v>
      </c>
      <c r="M163" s="1">
        <f ca="1">(Table8[[#This Row],[PTS]]-$D$7)^2+(Table8[[#This Row],[AST]]-$E$7)^2+(Table8[[#This Row],[STL]]-$F$7)^2+(Table8[[#This Row],[BLK]]-$G$7)^2+(Table8[[#This Row],[REB]]-$H$7)^2</f>
        <v>169.78</v>
      </c>
    </row>
    <row r="164" spans="1:13" x14ac:dyDescent="0.3">
      <c r="A164" s="41">
        <v>154</v>
      </c>
      <c r="B164" s="41"/>
      <c r="C164" s="11" t="s">
        <v>202</v>
      </c>
      <c r="D164" s="1">
        <f>VLOOKUP(Table8[[#This Row],[PLAYER]],FiveStats[],2,FALSE)</f>
        <v>7.3</v>
      </c>
      <c r="E164" s="1">
        <f>VLOOKUP(Table8[[#This Row],[PLAYER]],FiveStats[],3,FALSE)</f>
        <v>1.8</v>
      </c>
      <c r="F164" s="1">
        <f>VLOOKUP(Table8[[#This Row],[PLAYER]],FiveStats[],4,FALSE)</f>
        <v>1</v>
      </c>
      <c r="G164" s="1">
        <f>VLOOKUP(Table8[[#This Row],[PLAYER]],FiveStats[],5,FALSE)</f>
        <v>0.8</v>
      </c>
      <c r="H164" s="1">
        <f>VLOOKUP(Table8[[#This Row],[PLAYER]],FiveStats[],6,FALSE)</f>
        <v>3.3</v>
      </c>
      <c r="I164" s="1">
        <f ca="1">(Table8[[#This Row],[PTS]]-$D$3)^2+(Table8[[#This Row],[AST]]-$E$3)^2+(Table8[[#This Row],[STL]]-$F$3)^2+(Table8[[#This Row],[BLK]]-$G$3)^2+(Table8[[#This Row],[REB]]-$H$3)^2</f>
        <v>32.46</v>
      </c>
      <c r="J164" s="1">
        <f ca="1">(Table8[[#This Row],[PTS]]-$D$4)^2+(Table8[[#This Row],[AST]]-$E$4)^2+(Table8[[#This Row],[STL]]-$F$4)^2+(Table8[[#This Row],[BLK]]-$G$4)^2+(Table8[[#This Row],[REB]]-$H$4)^2</f>
        <v>117.86000000000001</v>
      </c>
      <c r="K164" s="1">
        <f ca="1">(Table8[[#This Row],[PTS]]-$D$5)^2+(Table8[[#This Row],[AST]]-$E$5)^2+(Table8[[#This Row],[STL]]-$F$5)^2+(Table8[[#This Row],[BLK]]-$G$5)^2+(Table8[[#This Row],[REB]]-$H$5)^2</f>
        <v>270.26</v>
      </c>
      <c r="L164" s="1">
        <f ca="1">(Table8[[#This Row],[PTS]]-$D$6)^2+(Table8[[#This Row],[AST]]-$E$6)^2+(Table8[[#This Row],[STL]]-$F$6)^2+(Table8[[#This Row],[BLK]]-$G$6)^2+(Table8[[#This Row],[REB]]-$H$6)^2</f>
        <v>557.06000000000006</v>
      </c>
      <c r="M164" s="1">
        <f ca="1">(Table8[[#This Row],[PTS]]-$D$7)^2+(Table8[[#This Row],[AST]]-$E$7)^2+(Table8[[#This Row],[STL]]-$F$7)^2+(Table8[[#This Row],[BLK]]-$G$7)^2+(Table8[[#This Row],[REB]]-$H$7)^2</f>
        <v>221.65999999999997</v>
      </c>
    </row>
    <row r="165" spans="1:13" x14ac:dyDescent="0.3">
      <c r="A165" s="40">
        <v>155</v>
      </c>
      <c r="B165" s="40"/>
      <c r="C165" s="10" t="s">
        <v>184</v>
      </c>
      <c r="D165" s="1">
        <f>VLOOKUP(Table8[[#This Row],[PLAYER]],FiveStats[],2,FALSE)</f>
        <v>8.1</v>
      </c>
      <c r="E165" s="1">
        <f>VLOOKUP(Table8[[#This Row],[PLAYER]],FiveStats[],3,FALSE)</f>
        <v>1.1000000000000001</v>
      </c>
      <c r="F165" s="1">
        <f>VLOOKUP(Table8[[#This Row],[PLAYER]],FiveStats[],4,FALSE)</f>
        <v>0.7</v>
      </c>
      <c r="G165" s="1">
        <f>VLOOKUP(Table8[[#This Row],[PLAYER]],FiveStats[],5,FALSE)</f>
        <v>0.6</v>
      </c>
      <c r="H165" s="1">
        <f>VLOOKUP(Table8[[#This Row],[PLAYER]],FiveStats[],6,FALSE)</f>
        <v>4.5</v>
      </c>
      <c r="I165" s="1">
        <f ca="1">(Table8[[#This Row],[PTS]]-$D$3)^2+(Table8[[#This Row],[AST]]-$E$3)^2+(Table8[[#This Row],[STL]]-$F$3)^2+(Table8[[#This Row],[BLK]]-$G$3)^2+(Table8[[#This Row],[REB]]-$H$3)^2</f>
        <v>46.92</v>
      </c>
      <c r="J165" s="1">
        <f ca="1">(Table8[[#This Row],[PTS]]-$D$4)^2+(Table8[[#This Row],[AST]]-$E$4)^2+(Table8[[#This Row],[STL]]-$F$4)^2+(Table8[[#This Row],[BLK]]-$G$4)^2+(Table8[[#This Row],[REB]]-$H$4)^2</f>
        <v>101.72</v>
      </c>
      <c r="K165" s="1">
        <f ca="1">(Table8[[#This Row],[PTS]]-$D$5)^2+(Table8[[#This Row],[AST]]-$E$5)^2+(Table8[[#This Row],[STL]]-$F$5)^2+(Table8[[#This Row],[BLK]]-$G$5)^2+(Table8[[#This Row],[REB]]-$H$5)^2</f>
        <v>235.92000000000004</v>
      </c>
      <c r="L165" s="1">
        <f ca="1">(Table8[[#This Row],[PTS]]-$D$6)^2+(Table8[[#This Row],[AST]]-$E$6)^2+(Table8[[#This Row],[STL]]-$F$6)^2+(Table8[[#This Row],[BLK]]-$G$6)^2+(Table8[[#This Row],[REB]]-$H$6)^2</f>
        <v>534.31999999999994</v>
      </c>
      <c r="M165" s="1">
        <f ca="1">(Table8[[#This Row],[PTS]]-$D$7)^2+(Table8[[#This Row],[AST]]-$E$7)^2+(Table8[[#This Row],[STL]]-$F$7)^2+(Table8[[#This Row],[BLK]]-$G$7)^2+(Table8[[#This Row],[REB]]-$H$7)^2</f>
        <v>201.32000000000002</v>
      </c>
    </row>
    <row r="166" spans="1:13" x14ac:dyDescent="0.3">
      <c r="A166" s="41">
        <v>156</v>
      </c>
      <c r="B166" s="41"/>
      <c r="C166" s="11" t="s">
        <v>162</v>
      </c>
      <c r="D166" s="1">
        <f>VLOOKUP(Table8[[#This Row],[PLAYER]],FiveStats[],2,FALSE)</f>
        <v>9.1999999999999993</v>
      </c>
      <c r="E166" s="1">
        <f>VLOOKUP(Table8[[#This Row],[PLAYER]],FiveStats[],3,FALSE)</f>
        <v>0.7</v>
      </c>
      <c r="F166" s="1">
        <f>VLOOKUP(Table8[[#This Row],[PLAYER]],FiveStats[],4,FALSE)</f>
        <v>0.8</v>
      </c>
      <c r="G166" s="1">
        <f>VLOOKUP(Table8[[#This Row],[PLAYER]],FiveStats[],5,FALSE)</f>
        <v>0.8</v>
      </c>
      <c r="H166" s="1">
        <f>VLOOKUP(Table8[[#This Row],[PLAYER]],FiveStats[],6,FALSE)</f>
        <v>4.2</v>
      </c>
      <c r="I166" s="1">
        <f ca="1">(Table8[[#This Row],[PTS]]-$D$3)^2+(Table8[[#This Row],[AST]]-$E$3)^2+(Table8[[#This Row],[STL]]-$F$3)^2+(Table8[[#This Row],[BLK]]-$G$3)^2+(Table8[[#This Row],[REB]]-$H$3)^2</f>
        <v>58.849999999999987</v>
      </c>
      <c r="J166" s="1">
        <f ca="1">(Table8[[#This Row],[PTS]]-$D$4)^2+(Table8[[#This Row],[AST]]-$E$4)^2+(Table8[[#This Row],[STL]]-$F$4)^2+(Table8[[#This Row],[BLK]]-$G$4)^2+(Table8[[#This Row],[REB]]-$H$4)^2</f>
        <v>97.850000000000009</v>
      </c>
      <c r="K166" s="1">
        <f ca="1">(Table8[[#This Row],[PTS]]-$D$5)^2+(Table8[[#This Row],[AST]]-$E$5)^2+(Table8[[#This Row],[STL]]-$F$5)^2+(Table8[[#This Row],[BLK]]-$G$5)^2+(Table8[[#This Row],[REB]]-$H$5)^2</f>
        <v>207.85</v>
      </c>
      <c r="L166" s="1">
        <f ca="1">(Table8[[#This Row],[PTS]]-$D$6)^2+(Table8[[#This Row],[AST]]-$E$6)^2+(Table8[[#This Row],[STL]]-$F$6)^2+(Table8[[#This Row],[BLK]]-$G$6)^2+(Table8[[#This Row],[REB]]-$H$6)^2</f>
        <v>492.05</v>
      </c>
      <c r="M166" s="1">
        <f ca="1">(Table8[[#This Row],[PTS]]-$D$7)^2+(Table8[[#This Row],[AST]]-$E$7)^2+(Table8[[#This Row],[STL]]-$F$7)^2+(Table8[[#This Row],[BLK]]-$G$7)^2+(Table8[[#This Row],[REB]]-$H$7)^2</f>
        <v>194.25</v>
      </c>
    </row>
    <row r="167" spans="1:13" x14ac:dyDescent="0.3">
      <c r="A167" s="40">
        <v>157</v>
      </c>
      <c r="B167" s="40"/>
      <c r="C167" s="10" t="s">
        <v>226</v>
      </c>
      <c r="D167" s="1">
        <f>VLOOKUP(Table8[[#This Row],[PLAYER]],FiveStats[],2,FALSE)</f>
        <v>6.6</v>
      </c>
      <c r="E167" s="1">
        <f>VLOOKUP(Table8[[#This Row],[PLAYER]],FiveStats[],3,FALSE)</f>
        <v>0.7</v>
      </c>
      <c r="F167" s="1">
        <f>VLOOKUP(Table8[[#This Row],[PLAYER]],FiveStats[],4,FALSE)</f>
        <v>0.5</v>
      </c>
      <c r="G167" s="1">
        <f>VLOOKUP(Table8[[#This Row],[PLAYER]],FiveStats[],5,FALSE)</f>
        <v>0.7</v>
      </c>
      <c r="H167" s="1">
        <f>VLOOKUP(Table8[[#This Row],[PLAYER]],FiveStats[],6,FALSE)</f>
        <v>5.7</v>
      </c>
      <c r="I167" s="1">
        <f ca="1">(Table8[[#This Row],[PTS]]-$D$3)^2+(Table8[[#This Row],[AST]]-$E$3)^2+(Table8[[#This Row],[STL]]-$F$3)^2+(Table8[[#This Row],[BLK]]-$G$3)^2+(Table8[[#This Row],[REB]]-$H$3)^2</f>
        <v>49.88</v>
      </c>
      <c r="J167" s="1">
        <f ca="1">(Table8[[#This Row],[PTS]]-$D$4)^2+(Table8[[#This Row],[AST]]-$E$4)^2+(Table8[[#This Row],[STL]]-$F$4)^2+(Table8[[#This Row],[BLK]]-$G$4)^2+(Table8[[#This Row],[REB]]-$H$4)^2</f>
        <v>115.28</v>
      </c>
      <c r="K167" s="1">
        <f ca="1">(Table8[[#This Row],[PTS]]-$D$5)^2+(Table8[[#This Row],[AST]]-$E$5)^2+(Table8[[#This Row],[STL]]-$F$5)^2+(Table8[[#This Row],[BLK]]-$G$5)^2+(Table8[[#This Row],[REB]]-$H$5)^2</f>
        <v>276.68</v>
      </c>
      <c r="L167" s="1">
        <f ca="1">(Table8[[#This Row],[PTS]]-$D$6)^2+(Table8[[#This Row],[AST]]-$E$6)^2+(Table8[[#This Row],[STL]]-$F$6)^2+(Table8[[#This Row],[BLK]]-$G$6)^2+(Table8[[#This Row],[REB]]-$H$6)^2</f>
        <v>615.28</v>
      </c>
      <c r="M167" s="1">
        <f ca="1">(Table8[[#This Row],[PTS]]-$D$7)^2+(Table8[[#This Row],[AST]]-$E$7)^2+(Table8[[#This Row],[STL]]-$F$7)^2+(Table8[[#This Row],[BLK]]-$G$7)^2+(Table8[[#This Row],[REB]]-$H$7)^2</f>
        <v>223.08000000000004</v>
      </c>
    </row>
    <row r="168" spans="1:13" x14ac:dyDescent="0.3">
      <c r="A168" s="41">
        <v>158</v>
      </c>
      <c r="B168" s="41"/>
      <c r="C168" s="11" t="s">
        <v>122</v>
      </c>
      <c r="D168" s="1">
        <f>VLOOKUP(Table8[[#This Row],[PLAYER]],FiveStats[],2,FALSE)</f>
        <v>11</v>
      </c>
      <c r="E168" s="1">
        <f>VLOOKUP(Table8[[#This Row],[PLAYER]],FiveStats[],3,FALSE)</f>
        <v>1.1000000000000001</v>
      </c>
      <c r="F168" s="1">
        <f>VLOOKUP(Table8[[#This Row],[PLAYER]],FiveStats[],4,FALSE)</f>
        <v>1.1000000000000001</v>
      </c>
      <c r="G168" s="1">
        <f>VLOOKUP(Table8[[#This Row],[PLAYER]],FiveStats[],5,FALSE)</f>
        <v>0.4</v>
      </c>
      <c r="H168" s="1">
        <f>VLOOKUP(Table8[[#This Row],[PLAYER]],FiveStats[],6,FALSE)</f>
        <v>2.6</v>
      </c>
      <c r="I168" s="1">
        <f ca="1">(Table8[[#This Row],[PTS]]-$D$3)^2+(Table8[[#This Row],[AST]]-$E$3)^2+(Table8[[#This Row],[STL]]-$F$3)^2+(Table8[[#This Row],[BLK]]-$G$3)^2+(Table8[[#This Row],[REB]]-$H$3)^2</f>
        <v>71.34</v>
      </c>
      <c r="J168" s="1">
        <f ca="1">(Table8[[#This Row],[PTS]]-$D$4)^2+(Table8[[#This Row],[AST]]-$E$4)^2+(Table8[[#This Row],[STL]]-$F$4)^2+(Table8[[#This Row],[BLK]]-$G$4)^2+(Table8[[#This Row],[REB]]-$H$4)^2</f>
        <v>99.740000000000009</v>
      </c>
      <c r="K168" s="1">
        <f ca="1">(Table8[[#This Row],[PTS]]-$D$5)^2+(Table8[[#This Row],[AST]]-$E$5)^2+(Table8[[#This Row],[STL]]-$F$5)^2+(Table8[[#This Row],[BLK]]-$G$5)^2+(Table8[[#This Row],[REB]]-$H$5)^2</f>
        <v>175.34</v>
      </c>
      <c r="L168" s="1">
        <f ca="1">(Table8[[#This Row],[PTS]]-$D$6)^2+(Table8[[#This Row],[AST]]-$E$6)^2+(Table8[[#This Row],[STL]]-$F$6)^2+(Table8[[#This Row],[BLK]]-$G$6)^2+(Table8[[#This Row],[REB]]-$H$6)^2</f>
        <v>410.34000000000003</v>
      </c>
      <c r="M168" s="1">
        <f ca="1">(Table8[[#This Row],[PTS]]-$D$7)^2+(Table8[[#This Row],[AST]]-$E$7)^2+(Table8[[#This Row],[STL]]-$F$7)^2+(Table8[[#This Row],[BLK]]-$G$7)^2+(Table8[[#This Row],[REB]]-$H$7)^2</f>
        <v>187.34</v>
      </c>
    </row>
    <row r="169" spans="1:13" x14ac:dyDescent="0.3">
      <c r="A169" s="40">
        <v>159</v>
      </c>
      <c r="B169" s="40"/>
      <c r="C169" s="10" t="s">
        <v>231</v>
      </c>
      <c r="D169" s="1">
        <f>VLOOKUP(Table8[[#This Row],[PLAYER]],FiveStats[],2,FALSE)</f>
        <v>6.5</v>
      </c>
      <c r="E169" s="1">
        <f>VLOOKUP(Table8[[#This Row],[PLAYER]],FiveStats[],3,FALSE)</f>
        <v>1.8</v>
      </c>
      <c r="F169" s="1">
        <f>VLOOKUP(Table8[[#This Row],[PLAYER]],FiveStats[],4,FALSE)</f>
        <v>0.6</v>
      </c>
      <c r="G169" s="1">
        <f>VLOOKUP(Table8[[#This Row],[PLAYER]],FiveStats[],5,FALSE)</f>
        <v>0.8</v>
      </c>
      <c r="H169" s="1">
        <f>VLOOKUP(Table8[[#This Row],[PLAYER]],FiveStats[],6,FALSE)</f>
        <v>4.5999999999999996</v>
      </c>
      <c r="I169" s="1">
        <f ca="1">(Table8[[#This Row],[PTS]]-$D$3)^2+(Table8[[#This Row],[AST]]-$E$3)^2+(Table8[[#This Row],[STL]]-$F$3)^2+(Table8[[#This Row],[BLK]]-$G$3)^2+(Table8[[#This Row],[REB]]-$H$3)^2</f>
        <v>32.049999999999997</v>
      </c>
      <c r="J169" s="1">
        <f ca="1">(Table8[[#This Row],[PTS]]-$D$4)^2+(Table8[[#This Row],[AST]]-$E$4)^2+(Table8[[#This Row],[STL]]-$F$4)^2+(Table8[[#This Row],[BLK]]-$G$4)^2+(Table8[[#This Row],[REB]]-$H$4)^2</f>
        <v>114.45000000000002</v>
      </c>
      <c r="K169" s="1">
        <f ca="1">(Table8[[#This Row],[PTS]]-$D$5)^2+(Table8[[#This Row],[AST]]-$E$5)^2+(Table8[[#This Row],[STL]]-$F$5)^2+(Table8[[#This Row],[BLK]]-$G$5)^2+(Table8[[#This Row],[REB]]-$H$5)^2</f>
        <v>284.85000000000002</v>
      </c>
      <c r="L169" s="1">
        <f ca="1">(Table8[[#This Row],[PTS]]-$D$6)^2+(Table8[[#This Row],[AST]]-$E$6)^2+(Table8[[#This Row],[STL]]-$F$6)^2+(Table8[[#This Row],[BLK]]-$G$6)^2+(Table8[[#This Row],[REB]]-$H$6)^2</f>
        <v>598.45000000000005</v>
      </c>
      <c r="M169" s="1">
        <f ca="1">(Table8[[#This Row],[PTS]]-$D$7)^2+(Table8[[#This Row],[AST]]-$E$7)^2+(Table8[[#This Row],[STL]]-$F$7)^2+(Table8[[#This Row],[BLK]]-$G$7)^2+(Table8[[#This Row],[REB]]-$H$7)^2</f>
        <v>218.85000000000002</v>
      </c>
    </row>
    <row r="170" spans="1:13" x14ac:dyDescent="0.3">
      <c r="A170" s="41">
        <v>160</v>
      </c>
      <c r="B170" s="41"/>
      <c r="C170" s="11" t="s">
        <v>110</v>
      </c>
      <c r="D170" s="1">
        <f>VLOOKUP(Table8[[#This Row],[PLAYER]],FiveStats[],2,FALSE)</f>
        <v>12.7</v>
      </c>
      <c r="E170" s="1">
        <f>VLOOKUP(Table8[[#This Row],[PLAYER]],FiveStats[],3,FALSE)</f>
        <v>1.6</v>
      </c>
      <c r="F170" s="1">
        <f>VLOOKUP(Table8[[#This Row],[PLAYER]],FiveStats[],4,FALSE)</f>
        <v>0.6</v>
      </c>
      <c r="G170" s="1">
        <f>VLOOKUP(Table8[[#This Row],[PLAYER]],FiveStats[],5,FALSE)</f>
        <v>0.2</v>
      </c>
      <c r="H170" s="1">
        <f>VLOOKUP(Table8[[#This Row],[PLAYER]],FiveStats[],6,FALSE)</f>
        <v>3.4</v>
      </c>
      <c r="I170" s="1">
        <f ca="1">(Table8[[#This Row],[PTS]]-$D$3)^2+(Table8[[#This Row],[AST]]-$E$3)^2+(Table8[[#This Row],[STL]]-$F$3)^2+(Table8[[#This Row],[BLK]]-$G$3)^2+(Table8[[#This Row],[REB]]-$H$3)^2</f>
        <v>89.409999999999982</v>
      </c>
      <c r="J170" s="1">
        <f ca="1">(Table8[[#This Row],[PTS]]-$D$4)^2+(Table8[[#This Row],[AST]]-$E$4)^2+(Table8[[#This Row],[STL]]-$F$4)^2+(Table8[[#This Row],[BLK]]-$G$4)^2+(Table8[[#This Row],[REB]]-$H$4)^2</f>
        <v>77.009999999999991</v>
      </c>
      <c r="K170" s="1">
        <f ca="1">(Table8[[#This Row],[PTS]]-$D$5)^2+(Table8[[#This Row],[AST]]-$E$5)^2+(Table8[[#This Row],[STL]]-$F$5)^2+(Table8[[#This Row],[BLK]]-$G$5)^2+(Table8[[#This Row],[REB]]-$H$5)^2</f>
        <v>127.81000000000002</v>
      </c>
      <c r="L170" s="1">
        <f ca="1">(Table8[[#This Row],[PTS]]-$D$6)^2+(Table8[[#This Row],[AST]]-$E$6)^2+(Table8[[#This Row],[STL]]-$F$6)^2+(Table8[[#This Row],[BLK]]-$G$6)^2+(Table8[[#This Row],[REB]]-$H$6)^2</f>
        <v>342.61</v>
      </c>
      <c r="M170" s="1">
        <f ca="1">(Table8[[#This Row],[PTS]]-$D$7)^2+(Table8[[#This Row],[AST]]-$E$7)^2+(Table8[[#This Row],[STL]]-$F$7)^2+(Table8[[#This Row],[BLK]]-$G$7)^2+(Table8[[#This Row],[REB]]-$H$7)^2</f>
        <v>147.81</v>
      </c>
    </row>
    <row r="171" spans="1:13" x14ac:dyDescent="0.3">
      <c r="A171" s="40">
        <v>161</v>
      </c>
      <c r="B171" s="40"/>
      <c r="C171" s="10" t="s">
        <v>201</v>
      </c>
      <c r="D171" s="1">
        <f>VLOOKUP(Table8[[#This Row],[PLAYER]],FiveStats[],2,FALSE)</f>
        <v>7.3</v>
      </c>
      <c r="E171" s="1">
        <f>VLOOKUP(Table8[[#This Row],[PLAYER]],FiveStats[],3,FALSE)</f>
        <v>3.1</v>
      </c>
      <c r="F171" s="1">
        <f>VLOOKUP(Table8[[#This Row],[PLAYER]],FiveStats[],4,FALSE)</f>
        <v>0.8</v>
      </c>
      <c r="G171" s="1">
        <f>VLOOKUP(Table8[[#This Row],[PLAYER]],FiveStats[],5,FALSE)</f>
        <v>0.4</v>
      </c>
      <c r="H171" s="1">
        <f>VLOOKUP(Table8[[#This Row],[PLAYER]],FiveStats[],6,FALSE)</f>
        <v>2.8</v>
      </c>
      <c r="I171" s="1">
        <f ca="1">(Table8[[#This Row],[PTS]]-$D$3)^2+(Table8[[#This Row],[AST]]-$E$3)^2+(Table8[[#This Row],[STL]]-$F$3)^2+(Table8[[#This Row],[BLK]]-$G$3)^2+(Table8[[#This Row],[REB]]-$H$3)^2</f>
        <v>20.939999999999998</v>
      </c>
      <c r="J171" s="1">
        <f ca="1">(Table8[[#This Row],[PTS]]-$D$4)^2+(Table8[[#This Row],[AST]]-$E$4)^2+(Table8[[#This Row],[STL]]-$F$4)^2+(Table8[[#This Row],[BLK]]-$G$4)^2+(Table8[[#This Row],[REB]]-$H$4)^2</f>
        <v>113.74000000000001</v>
      </c>
      <c r="K171" s="1">
        <f ca="1">(Table8[[#This Row],[PTS]]-$D$5)^2+(Table8[[#This Row],[AST]]-$E$5)^2+(Table8[[#This Row],[STL]]-$F$5)^2+(Table8[[#This Row],[BLK]]-$G$5)^2+(Table8[[#This Row],[REB]]-$H$5)^2</f>
        <v>275.53999999999996</v>
      </c>
      <c r="L171" s="1">
        <f ca="1">(Table8[[#This Row],[PTS]]-$D$6)^2+(Table8[[#This Row],[AST]]-$E$6)^2+(Table8[[#This Row],[STL]]-$F$6)^2+(Table8[[#This Row],[BLK]]-$G$6)^2+(Table8[[#This Row],[REB]]-$H$6)^2</f>
        <v>540.7399999999999</v>
      </c>
      <c r="M171" s="1">
        <f ca="1">(Table8[[#This Row],[PTS]]-$D$7)^2+(Table8[[#This Row],[AST]]-$E$7)^2+(Table8[[#This Row],[STL]]-$F$7)^2+(Table8[[#This Row],[BLK]]-$G$7)^2+(Table8[[#This Row],[REB]]-$H$7)^2</f>
        <v>209.94</v>
      </c>
    </row>
    <row r="172" spans="1:13" x14ac:dyDescent="0.3">
      <c r="A172" s="41">
        <v>162</v>
      </c>
      <c r="B172" s="41"/>
      <c r="C172" s="11" t="s">
        <v>220</v>
      </c>
      <c r="D172" s="1">
        <f>VLOOKUP(Table8[[#This Row],[PLAYER]],FiveStats[],2,FALSE)</f>
        <v>6.8</v>
      </c>
      <c r="E172" s="1">
        <f>VLOOKUP(Table8[[#This Row],[PLAYER]],FiveStats[],3,FALSE)</f>
        <v>1</v>
      </c>
      <c r="F172" s="1">
        <f>VLOOKUP(Table8[[#This Row],[PLAYER]],FiveStats[],4,FALSE)</f>
        <v>0.5</v>
      </c>
      <c r="G172" s="1">
        <f>VLOOKUP(Table8[[#This Row],[PLAYER]],FiveStats[],5,FALSE)</f>
        <v>1.3</v>
      </c>
      <c r="H172" s="1">
        <f>VLOOKUP(Table8[[#This Row],[PLAYER]],FiveStats[],6,FALSE)</f>
        <v>5.0999999999999996</v>
      </c>
      <c r="I172" s="1">
        <f ca="1">(Table8[[#This Row],[PTS]]-$D$3)^2+(Table8[[#This Row],[AST]]-$E$3)^2+(Table8[[#This Row],[STL]]-$F$3)^2+(Table8[[#This Row],[BLK]]-$G$3)^2+(Table8[[#This Row],[REB]]-$H$3)^2</f>
        <v>43.99</v>
      </c>
      <c r="J172" s="1">
        <f ca="1">(Table8[[#This Row],[PTS]]-$D$4)^2+(Table8[[#This Row],[AST]]-$E$4)^2+(Table8[[#This Row],[STL]]-$F$4)^2+(Table8[[#This Row],[BLK]]-$G$4)^2+(Table8[[#This Row],[REB]]-$H$4)^2</f>
        <v>114.19000000000001</v>
      </c>
      <c r="K172" s="1">
        <f ca="1">(Table8[[#This Row],[PTS]]-$D$5)^2+(Table8[[#This Row],[AST]]-$E$5)^2+(Table8[[#This Row],[STL]]-$F$5)^2+(Table8[[#This Row],[BLK]]-$G$5)^2+(Table8[[#This Row],[REB]]-$H$5)^2</f>
        <v>273.79000000000002</v>
      </c>
      <c r="L172" s="1">
        <f ca="1">(Table8[[#This Row],[PTS]]-$D$6)^2+(Table8[[#This Row],[AST]]-$E$6)^2+(Table8[[#This Row],[STL]]-$F$6)^2+(Table8[[#This Row],[BLK]]-$G$6)^2+(Table8[[#This Row],[REB]]-$H$6)^2</f>
        <v>598.79000000000008</v>
      </c>
      <c r="M172" s="1">
        <f ca="1">(Table8[[#This Row],[PTS]]-$D$7)^2+(Table8[[#This Row],[AST]]-$E$7)^2+(Table8[[#This Row],[STL]]-$F$7)^2+(Table8[[#This Row],[BLK]]-$G$7)^2+(Table8[[#This Row],[REB]]-$H$7)^2</f>
        <v>220.19</v>
      </c>
    </row>
    <row r="173" spans="1:13" x14ac:dyDescent="0.3">
      <c r="A173" s="40">
        <v>163</v>
      </c>
      <c r="B173" s="40"/>
      <c r="C173" s="10" t="s">
        <v>114</v>
      </c>
      <c r="D173" s="1">
        <f>VLOOKUP(Table8[[#This Row],[PLAYER]],FiveStats[],2,FALSE)</f>
        <v>12</v>
      </c>
      <c r="E173" s="1">
        <f>VLOOKUP(Table8[[#This Row],[PLAYER]],FiveStats[],3,FALSE)</f>
        <v>2.8</v>
      </c>
      <c r="F173" s="1">
        <f>VLOOKUP(Table8[[#This Row],[PLAYER]],FiveStats[],4,FALSE)</f>
        <v>0.7</v>
      </c>
      <c r="G173" s="1">
        <f>VLOOKUP(Table8[[#This Row],[PLAYER]],FiveStats[],5,FALSE)</f>
        <v>0.1</v>
      </c>
      <c r="H173" s="1">
        <f>VLOOKUP(Table8[[#This Row],[PLAYER]],FiveStats[],6,FALSE)</f>
        <v>2.2000000000000002</v>
      </c>
      <c r="I173" s="1">
        <f ca="1">(Table8[[#This Row],[PTS]]-$D$3)^2+(Table8[[#This Row],[AST]]-$E$3)^2+(Table8[[#This Row],[STL]]-$F$3)^2+(Table8[[#This Row],[BLK]]-$G$3)^2+(Table8[[#This Row],[REB]]-$H$3)^2</f>
        <v>68.180000000000007</v>
      </c>
      <c r="J173" s="1">
        <f ca="1">(Table8[[#This Row],[PTS]]-$D$4)^2+(Table8[[#This Row],[AST]]-$E$4)^2+(Table8[[#This Row],[STL]]-$F$4)^2+(Table8[[#This Row],[BLK]]-$G$4)^2+(Table8[[#This Row],[REB]]-$H$4)^2</f>
        <v>84.97999999999999</v>
      </c>
      <c r="K173" s="1">
        <f ca="1">(Table8[[#This Row],[PTS]]-$D$5)^2+(Table8[[#This Row],[AST]]-$E$5)^2+(Table8[[#This Row],[STL]]-$F$5)^2+(Table8[[#This Row],[BLK]]-$G$5)^2+(Table8[[#This Row],[REB]]-$H$5)^2</f>
        <v>155.78</v>
      </c>
      <c r="L173" s="1">
        <f ca="1">(Table8[[#This Row],[PTS]]-$D$6)^2+(Table8[[#This Row],[AST]]-$E$6)^2+(Table8[[#This Row],[STL]]-$F$6)^2+(Table8[[#This Row],[BLK]]-$G$6)^2+(Table8[[#This Row],[REB]]-$H$6)^2</f>
        <v>351.58000000000004</v>
      </c>
      <c r="M173" s="1">
        <f ca="1">(Table8[[#This Row],[PTS]]-$D$7)^2+(Table8[[#This Row],[AST]]-$E$7)^2+(Table8[[#This Row],[STL]]-$F$7)^2+(Table8[[#This Row],[BLK]]-$G$7)^2+(Table8[[#This Row],[REB]]-$H$7)^2</f>
        <v>155.58000000000001</v>
      </c>
    </row>
    <row r="174" spans="1:13" x14ac:dyDescent="0.3">
      <c r="A174" s="41">
        <v>164</v>
      </c>
      <c r="B174" s="41"/>
      <c r="C174" s="11" t="s">
        <v>196</v>
      </c>
      <c r="D174" s="1">
        <f>VLOOKUP(Table8[[#This Row],[PLAYER]],FiveStats[],2,FALSE)</f>
        <v>7.6</v>
      </c>
      <c r="E174" s="1">
        <f>VLOOKUP(Table8[[#This Row],[PLAYER]],FiveStats[],3,FALSE)</f>
        <v>4.7</v>
      </c>
      <c r="F174" s="1">
        <f>VLOOKUP(Table8[[#This Row],[PLAYER]],FiveStats[],4,FALSE)</f>
        <v>0.7</v>
      </c>
      <c r="G174" s="1">
        <f>VLOOKUP(Table8[[#This Row],[PLAYER]],FiveStats[],5,FALSE)</f>
        <v>0</v>
      </c>
      <c r="H174" s="1">
        <f>VLOOKUP(Table8[[#This Row],[PLAYER]],FiveStats[],6,FALSE)</f>
        <v>1.9</v>
      </c>
      <c r="I174" s="1">
        <f ca="1">(Table8[[#This Row],[PTS]]-$D$3)^2+(Table8[[#This Row],[AST]]-$E$3)^2+(Table8[[#This Row],[STL]]-$F$3)^2+(Table8[[#This Row],[BLK]]-$G$3)^2+(Table8[[#This Row],[REB]]-$H$3)^2</f>
        <v>14.349999999999998</v>
      </c>
      <c r="J174" s="1">
        <f ca="1">(Table8[[#This Row],[PTS]]-$D$4)^2+(Table8[[#This Row],[AST]]-$E$4)^2+(Table8[[#This Row],[STL]]-$F$4)^2+(Table8[[#This Row],[BLK]]-$G$4)^2+(Table8[[#This Row],[REB]]-$H$4)^2</f>
        <v>114.55000000000001</v>
      </c>
      <c r="K174" s="1">
        <f ca="1">(Table8[[#This Row],[PTS]]-$D$5)^2+(Table8[[#This Row],[AST]]-$E$5)^2+(Table8[[#This Row],[STL]]-$F$5)^2+(Table8[[#This Row],[BLK]]-$G$5)^2+(Table8[[#This Row],[REB]]-$H$5)^2</f>
        <v>282.15000000000003</v>
      </c>
      <c r="L174" s="1">
        <f ca="1">(Table8[[#This Row],[PTS]]-$D$6)^2+(Table8[[#This Row],[AST]]-$E$6)^2+(Table8[[#This Row],[STL]]-$F$6)^2+(Table8[[#This Row],[BLK]]-$G$6)^2+(Table8[[#This Row],[REB]]-$H$6)^2</f>
        <v>513.15</v>
      </c>
      <c r="M174" s="1">
        <f ca="1">(Table8[[#This Row],[PTS]]-$D$7)^2+(Table8[[#This Row],[AST]]-$E$7)^2+(Table8[[#This Row],[STL]]-$F$7)^2+(Table8[[#This Row],[BLK]]-$G$7)^2+(Table8[[#This Row],[REB]]-$H$7)^2</f>
        <v>200.75</v>
      </c>
    </row>
    <row r="175" spans="1:13" x14ac:dyDescent="0.3">
      <c r="A175" s="40">
        <v>165</v>
      </c>
      <c r="B175" s="40"/>
      <c r="C175" s="10" t="s">
        <v>216</v>
      </c>
      <c r="D175" s="1">
        <f>VLOOKUP(Table8[[#This Row],[PLAYER]],FiveStats[],2,FALSE)</f>
        <v>6.8</v>
      </c>
      <c r="E175" s="1">
        <f>VLOOKUP(Table8[[#This Row],[PLAYER]],FiveStats[],3,FALSE)</f>
        <v>1.2</v>
      </c>
      <c r="F175" s="1">
        <f>VLOOKUP(Table8[[#This Row],[PLAYER]],FiveStats[],4,FALSE)</f>
        <v>0.6</v>
      </c>
      <c r="G175" s="1">
        <f>VLOOKUP(Table8[[#This Row],[PLAYER]],FiveStats[],5,FALSE)</f>
        <v>0.3</v>
      </c>
      <c r="H175" s="1">
        <f>VLOOKUP(Table8[[#This Row],[PLAYER]],FiveStats[],6,FALSE)</f>
        <v>4.5</v>
      </c>
      <c r="I175" s="1">
        <f ca="1">(Table8[[#This Row],[PTS]]-$D$3)^2+(Table8[[#This Row],[AST]]-$E$3)^2+(Table8[[#This Row],[STL]]-$F$3)^2+(Table8[[#This Row],[BLK]]-$G$3)^2+(Table8[[#This Row],[REB]]-$H$3)^2</f>
        <v>39.78</v>
      </c>
      <c r="J175" s="1">
        <f ca="1">(Table8[[#This Row],[PTS]]-$D$4)^2+(Table8[[#This Row],[AST]]-$E$4)^2+(Table8[[#This Row],[STL]]-$F$4)^2+(Table8[[#This Row],[BLK]]-$G$4)^2+(Table8[[#This Row],[REB]]-$H$4)^2</f>
        <v>118.17999999999999</v>
      </c>
      <c r="K175" s="1">
        <f ca="1">(Table8[[#This Row],[PTS]]-$D$5)^2+(Table8[[#This Row],[AST]]-$E$5)^2+(Table8[[#This Row],[STL]]-$F$5)^2+(Table8[[#This Row],[BLK]]-$G$5)^2+(Table8[[#This Row],[REB]]-$H$5)^2</f>
        <v>275.77999999999997</v>
      </c>
      <c r="L175" s="1">
        <f ca="1">(Table8[[#This Row],[PTS]]-$D$6)^2+(Table8[[#This Row],[AST]]-$E$6)^2+(Table8[[#This Row],[STL]]-$F$6)^2+(Table8[[#This Row],[BLK]]-$G$6)^2+(Table8[[#This Row],[REB]]-$H$6)^2</f>
        <v>591.18000000000006</v>
      </c>
      <c r="M175" s="1">
        <f ca="1">(Table8[[#This Row],[PTS]]-$D$7)^2+(Table8[[#This Row],[AST]]-$E$7)^2+(Table8[[#This Row],[STL]]-$F$7)^2+(Table8[[#This Row],[BLK]]-$G$7)^2+(Table8[[#This Row],[REB]]-$H$7)^2</f>
        <v>224.58000000000004</v>
      </c>
    </row>
    <row r="176" spans="1:13" x14ac:dyDescent="0.3">
      <c r="A176" s="41">
        <v>166</v>
      </c>
      <c r="B176" s="41"/>
      <c r="C176" s="11" t="s">
        <v>155</v>
      </c>
      <c r="D176" s="1">
        <f>VLOOKUP(Table8[[#This Row],[PLAYER]],FiveStats[],2,FALSE)</f>
        <v>9.5</v>
      </c>
      <c r="E176" s="1">
        <f>VLOOKUP(Table8[[#This Row],[PLAYER]],FiveStats[],3,FALSE)</f>
        <v>3.5</v>
      </c>
      <c r="F176" s="1">
        <f>VLOOKUP(Table8[[#This Row],[PLAYER]],FiveStats[],4,FALSE)</f>
        <v>0.8</v>
      </c>
      <c r="G176" s="1">
        <f>VLOOKUP(Table8[[#This Row],[PLAYER]],FiveStats[],5,FALSE)</f>
        <v>0</v>
      </c>
      <c r="H176" s="1">
        <f>VLOOKUP(Table8[[#This Row],[PLAYER]],FiveStats[],6,FALSE)</f>
        <v>1.8</v>
      </c>
      <c r="I176" s="1">
        <f ca="1">(Table8[[#This Row],[PTS]]-$D$3)^2+(Table8[[#This Row],[AST]]-$E$3)^2+(Table8[[#This Row],[STL]]-$F$3)^2+(Table8[[#This Row],[BLK]]-$G$3)^2+(Table8[[#This Row],[REB]]-$H$3)^2</f>
        <v>34.979999999999997</v>
      </c>
      <c r="J176" s="1">
        <f ca="1">(Table8[[#This Row],[PTS]]-$D$4)^2+(Table8[[#This Row],[AST]]-$E$4)^2+(Table8[[#This Row],[STL]]-$F$4)^2+(Table8[[#This Row],[BLK]]-$G$4)^2+(Table8[[#This Row],[REB]]-$H$4)^2</f>
        <v>102.17999999999999</v>
      </c>
      <c r="K176" s="1">
        <f ca="1">(Table8[[#This Row],[PTS]]-$D$5)^2+(Table8[[#This Row],[AST]]-$E$5)^2+(Table8[[#This Row],[STL]]-$F$5)^2+(Table8[[#This Row],[BLK]]-$G$5)^2+(Table8[[#This Row],[REB]]-$H$5)^2</f>
        <v>223.57999999999998</v>
      </c>
      <c r="L176" s="1">
        <f ca="1">(Table8[[#This Row],[PTS]]-$D$6)^2+(Table8[[#This Row],[AST]]-$E$6)^2+(Table8[[#This Row],[STL]]-$F$6)^2+(Table8[[#This Row],[BLK]]-$G$6)^2+(Table8[[#This Row],[REB]]-$H$6)^2</f>
        <v>441.18</v>
      </c>
      <c r="M176" s="1">
        <f ca="1">(Table8[[#This Row],[PTS]]-$D$7)^2+(Table8[[#This Row],[AST]]-$E$7)^2+(Table8[[#This Row],[STL]]-$F$7)^2+(Table8[[#This Row],[BLK]]-$G$7)^2+(Table8[[#This Row],[REB]]-$H$7)^2</f>
        <v>184.77999999999997</v>
      </c>
    </row>
    <row r="177" spans="1:13" x14ac:dyDescent="0.3">
      <c r="A177" s="40">
        <v>167</v>
      </c>
      <c r="B177" s="40"/>
      <c r="C177" s="10" t="s">
        <v>188</v>
      </c>
      <c r="D177" s="1">
        <f>VLOOKUP(Table8[[#This Row],[PLAYER]],FiveStats[],2,FALSE)</f>
        <v>8</v>
      </c>
      <c r="E177" s="1">
        <f>VLOOKUP(Table8[[#This Row],[PLAYER]],FiveStats[],3,FALSE)</f>
        <v>1.8</v>
      </c>
      <c r="F177" s="1">
        <f>VLOOKUP(Table8[[#This Row],[PLAYER]],FiveStats[],4,FALSE)</f>
        <v>0.8</v>
      </c>
      <c r="G177" s="1">
        <f>VLOOKUP(Table8[[#This Row],[PLAYER]],FiveStats[],5,FALSE)</f>
        <v>0.5</v>
      </c>
      <c r="H177" s="1">
        <f>VLOOKUP(Table8[[#This Row],[PLAYER]],FiveStats[],6,FALSE)</f>
        <v>3.1</v>
      </c>
      <c r="I177" s="1">
        <f ca="1">(Table8[[#This Row],[PTS]]-$D$3)^2+(Table8[[#This Row],[AST]]-$E$3)^2+(Table8[[#This Row],[STL]]-$F$3)^2+(Table8[[#This Row],[BLK]]-$G$3)^2+(Table8[[#This Row],[REB]]-$H$3)^2</f>
        <v>36.340000000000003</v>
      </c>
      <c r="J177" s="1">
        <f ca="1">(Table8[[#This Row],[PTS]]-$D$4)^2+(Table8[[#This Row],[AST]]-$E$4)^2+(Table8[[#This Row],[STL]]-$F$4)^2+(Table8[[#This Row],[BLK]]-$G$4)^2+(Table8[[#This Row],[REB]]-$H$4)^2</f>
        <v>112.34</v>
      </c>
      <c r="K177" s="1">
        <f ca="1">(Table8[[#This Row],[PTS]]-$D$5)^2+(Table8[[#This Row],[AST]]-$E$5)^2+(Table8[[#This Row],[STL]]-$F$5)^2+(Table8[[#This Row],[BLK]]-$G$5)^2+(Table8[[#This Row],[REB]]-$H$5)^2</f>
        <v>249.94</v>
      </c>
      <c r="L177" s="1">
        <f ca="1">(Table8[[#This Row],[PTS]]-$D$6)^2+(Table8[[#This Row],[AST]]-$E$6)^2+(Table8[[#This Row],[STL]]-$F$6)^2+(Table8[[#This Row],[BLK]]-$G$6)^2+(Table8[[#This Row],[REB]]-$H$6)^2</f>
        <v>524.54000000000008</v>
      </c>
      <c r="M177" s="1">
        <f ca="1">(Table8[[#This Row],[PTS]]-$D$7)^2+(Table8[[#This Row],[AST]]-$E$7)^2+(Table8[[#This Row],[STL]]-$F$7)^2+(Table8[[#This Row],[BLK]]-$G$7)^2+(Table8[[#This Row],[REB]]-$H$7)^2</f>
        <v>211.54</v>
      </c>
    </row>
    <row r="178" spans="1:13" x14ac:dyDescent="0.3">
      <c r="A178" s="41">
        <v>168</v>
      </c>
      <c r="B178" s="41"/>
      <c r="C178" s="11" t="s">
        <v>75</v>
      </c>
      <c r="D178" s="1">
        <f>VLOOKUP(Table8[[#This Row],[PLAYER]],FiveStats[],2,FALSE)</f>
        <v>15</v>
      </c>
      <c r="E178" s="1">
        <f>VLOOKUP(Table8[[#This Row],[PLAYER]],FiveStats[],3,FALSE)</f>
        <v>1.4</v>
      </c>
      <c r="F178" s="1">
        <f>VLOOKUP(Table8[[#This Row],[PLAYER]],FiveStats[],4,FALSE)</f>
        <v>0.7</v>
      </c>
      <c r="G178" s="1">
        <f>VLOOKUP(Table8[[#This Row],[PLAYER]],FiveStats[],5,FALSE)</f>
        <v>0.2</v>
      </c>
      <c r="H178" s="1">
        <f>VLOOKUP(Table8[[#This Row],[PLAYER]],FiveStats[],6,FALSE)</f>
        <v>2.2000000000000002</v>
      </c>
      <c r="I178" s="1">
        <f ca="1">(Table8[[#This Row],[PTS]]-$D$3)^2+(Table8[[#This Row],[AST]]-$E$3)^2+(Table8[[#This Row],[STL]]-$F$3)^2+(Table8[[#This Row],[BLK]]-$G$3)^2+(Table8[[#This Row],[REB]]-$H$3)^2</f>
        <v>132.72999999999996</v>
      </c>
      <c r="J178" s="1">
        <f ca="1">(Table8[[#This Row],[PTS]]-$D$4)^2+(Table8[[#This Row],[AST]]-$E$4)^2+(Table8[[#This Row],[STL]]-$F$4)^2+(Table8[[#This Row],[BLK]]-$G$4)^2+(Table8[[#This Row],[REB]]-$H$4)^2</f>
        <v>95.53</v>
      </c>
      <c r="K178" s="1">
        <f ca="1">(Table8[[#This Row],[PTS]]-$D$5)^2+(Table8[[#This Row],[AST]]-$E$5)^2+(Table8[[#This Row],[STL]]-$F$5)^2+(Table8[[#This Row],[BLK]]-$G$5)^2+(Table8[[#This Row],[REB]]-$H$5)^2</f>
        <v>98.53</v>
      </c>
      <c r="L178" s="1">
        <f ca="1">(Table8[[#This Row],[PTS]]-$D$6)^2+(Table8[[#This Row],[AST]]-$E$6)^2+(Table8[[#This Row],[STL]]-$F$6)^2+(Table8[[#This Row],[BLK]]-$G$6)^2+(Table8[[#This Row],[REB]]-$H$6)^2</f>
        <v>269.13000000000005</v>
      </c>
      <c r="M178" s="1">
        <f ca="1">(Table8[[#This Row],[PTS]]-$D$7)^2+(Table8[[#This Row],[AST]]-$E$7)^2+(Table8[[#This Row],[STL]]-$F$7)^2+(Table8[[#This Row],[BLK]]-$G$7)^2+(Table8[[#This Row],[REB]]-$H$7)^2</f>
        <v>156.53</v>
      </c>
    </row>
    <row r="179" spans="1:13" x14ac:dyDescent="0.3">
      <c r="A179" s="40">
        <v>169</v>
      </c>
      <c r="B179" s="40"/>
      <c r="C179" s="10" t="s">
        <v>90</v>
      </c>
      <c r="D179" s="1">
        <f>VLOOKUP(Table8[[#This Row],[PLAYER]],FiveStats[],2,FALSE)</f>
        <v>13.7</v>
      </c>
      <c r="E179" s="1">
        <f>VLOOKUP(Table8[[#This Row],[PLAYER]],FiveStats[],3,FALSE)</f>
        <v>1.4</v>
      </c>
      <c r="F179" s="1">
        <f>VLOOKUP(Table8[[#This Row],[PLAYER]],FiveStats[],4,FALSE)</f>
        <v>0.4</v>
      </c>
      <c r="G179" s="1">
        <f>VLOOKUP(Table8[[#This Row],[PLAYER]],FiveStats[],5,FALSE)</f>
        <v>0.1</v>
      </c>
      <c r="H179" s="1">
        <f>VLOOKUP(Table8[[#This Row],[PLAYER]],FiveStats[],6,FALSE)</f>
        <v>3.4</v>
      </c>
      <c r="I179" s="1">
        <f ca="1">(Table8[[#This Row],[PTS]]-$D$3)^2+(Table8[[#This Row],[AST]]-$E$3)^2+(Table8[[#This Row],[STL]]-$F$3)^2+(Table8[[#This Row],[BLK]]-$G$3)^2+(Table8[[#This Row],[REB]]-$H$3)^2</f>
        <v>108.37999999999998</v>
      </c>
      <c r="J179" s="1">
        <f ca="1">(Table8[[#This Row],[PTS]]-$D$4)^2+(Table8[[#This Row],[AST]]-$E$4)^2+(Table8[[#This Row],[STL]]-$F$4)^2+(Table8[[#This Row],[BLK]]-$G$4)^2+(Table8[[#This Row],[REB]]-$H$4)^2</f>
        <v>78.38</v>
      </c>
      <c r="K179" s="1">
        <f ca="1">(Table8[[#This Row],[PTS]]-$D$5)^2+(Table8[[#This Row],[AST]]-$E$5)^2+(Table8[[#This Row],[STL]]-$F$5)^2+(Table8[[#This Row],[BLK]]-$G$5)^2+(Table8[[#This Row],[REB]]-$H$5)^2</f>
        <v>108.18</v>
      </c>
      <c r="L179" s="1">
        <f ca="1">(Table8[[#This Row],[PTS]]-$D$6)^2+(Table8[[#This Row],[AST]]-$E$6)^2+(Table8[[#This Row],[STL]]-$F$6)^2+(Table8[[#This Row],[BLK]]-$G$6)^2+(Table8[[#This Row],[REB]]-$H$6)^2</f>
        <v>311.38</v>
      </c>
      <c r="M179" s="1">
        <f ca="1">(Table8[[#This Row],[PTS]]-$D$7)^2+(Table8[[#This Row],[AST]]-$E$7)^2+(Table8[[#This Row],[STL]]-$F$7)^2+(Table8[[#This Row],[BLK]]-$G$7)^2+(Table8[[#This Row],[REB]]-$H$7)^2</f>
        <v>143.57999999999998</v>
      </c>
    </row>
    <row r="180" spans="1:13" x14ac:dyDescent="0.3">
      <c r="A180" s="41">
        <v>170</v>
      </c>
      <c r="B180" s="41"/>
      <c r="C180" s="11" t="s">
        <v>219</v>
      </c>
      <c r="D180" s="1">
        <f>VLOOKUP(Table8[[#This Row],[PLAYER]],FiveStats[],2,FALSE)</f>
        <v>6.8</v>
      </c>
      <c r="E180" s="1">
        <f>VLOOKUP(Table8[[#This Row],[PLAYER]],FiveStats[],3,FALSE)</f>
        <v>1.9</v>
      </c>
      <c r="F180" s="1">
        <f>VLOOKUP(Table8[[#This Row],[PLAYER]],FiveStats[],4,FALSE)</f>
        <v>0.7</v>
      </c>
      <c r="G180" s="1">
        <f>VLOOKUP(Table8[[#This Row],[PLAYER]],FiveStats[],5,FALSE)</f>
        <v>0.3</v>
      </c>
      <c r="H180" s="1">
        <f>VLOOKUP(Table8[[#This Row],[PLAYER]],FiveStats[],6,FALSE)</f>
        <v>3.5</v>
      </c>
      <c r="I180" s="1">
        <f ca="1">(Table8[[#This Row],[PTS]]-$D$3)^2+(Table8[[#This Row],[AST]]-$E$3)^2+(Table8[[#This Row],[STL]]-$F$3)^2+(Table8[[#This Row],[BLK]]-$G$3)^2+(Table8[[#This Row],[REB]]-$H$3)^2</f>
        <v>30.079999999999995</v>
      </c>
      <c r="J180" s="1">
        <f ca="1">(Table8[[#This Row],[PTS]]-$D$4)^2+(Table8[[#This Row],[AST]]-$E$4)^2+(Table8[[#This Row],[STL]]-$F$4)^2+(Table8[[#This Row],[BLK]]-$G$4)^2+(Table8[[#This Row],[REB]]-$H$4)^2</f>
        <v>122.27999999999999</v>
      </c>
      <c r="K180" s="1">
        <f ca="1">(Table8[[#This Row],[PTS]]-$D$5)^2+(Table8[[#This Row],[AST]]-$E$5)^2+(Table8[[#This Row],[STL]]-$F$5)^2+(Table8[[#This Row],[BLK]]-$G$5)^2+(Table8[[#This Row],[REB]]-$H$5)^2</f>
        <v>283.27999999999997</v>
      </c>
      <c r="L180" s="1">
        <f ca="1">(Table8[[#This Row],[PTS]]-$D$6)^2+(Table8[[#This Row],[AST]]-$E$6)^2+(Table8[[#This Row],[STL]]-$F$6)^2+(Table8[[#This Row],[BLK]]-$G$6)^2+(Table8[[#This Row],[REB]]-$H$6)^2</f>
        <v>578.28000000000009</v>
      </c>
      <c r="M180" s="1">
        <f ca="1">(Table8[[#This Row],[PTS]]-$D$7)^2+(Table8[[#This Row],[AST]]-$E$7)^2+(Table8[[#This Row],[STL]]-$F$7)^2+(Table8[[#This Row],[BLK]]-$G$7)^2+(Table8[[#This Row],[REB]]-$H$7)^2</f>
        <v>226.88</v>
      </c>
    </row>
    <row r="181" spans="1:13" x14ac:dyDescent="0.3">
      <c r="A181" s="40">
        <v>171</v>
      </c>
      <c r="B181" s="40"/>
      <c r="C181" s="10" t="s">
        <v>151</v>
      </c>
      <c r="D181" s="1">
        <f>VLOOKUP(Table8[[#This Row],[PLAYER]],FiveStats[],2,FALSE)</f>
        <v>9.6999999999999993</v>
      </c>
      <c r="E181" s="1">
        <f>VLOOKUP(Table8[[#This Row],[PLAYER]],FiveStats[],3,FALSE)</f>
        <v>1.2</v>
      </c>
      <c r="F181" s="1">
        <f>VLOOKUP(Table8[[#This Row],[PLAYER]],FiveStats[],4,FALSE)</f>
        <v>0.4</v>
      </c>
      <c r="G181" s="1">
        <f>VLOOKUP(Table8[[#This Row],[PLAYER]],FiveStats[],5,FALSE)</f>
        <v>0.4</v>
      </c>
      <c r="H181" s="1">
        <f>VLOOKUP(Table8[[#This Row],[PLAYER]],FiveStats[],6,FALSE)</f>
        <v>4.3</v>
      </c>
      <c r="I181" s="1">
        <f ca="1">(Table8[[#This Row],[PTS]]-$D$3)^2+(Table8[[#This Row],[AST]]-$E$3)^2+(Table8[[#This Row],[STL]]-$F$3)^2+(Table8[[#This Row],[BLK]]-$G$3)^2+(Table8[[#This Row],[REB]]-$H$3)^2</f>
        <v>58.139999999999986</v>
      </c>
      <c r="J181" s="1">
        <f ca="1">(Table8[[#This Row],[PTS]]-$D$4)^2+(Table8[[#This Row],[AST]]-$E$4)^2+(Table8[[#This Row],[STL]]-$F$4)^2+(Table8[[#This Row],[BLK]]-$G$4)^2+(Table8[[#This Row],[REB]]-$H$4)^2</f>
        <v>87.54000000000002</v>
      </c>
      <c r="K181" s="1">
        <f ca="1">(Table8[[#This Row],[PTS]]-$D$5)^2+(Table8[[#This Row],[AST]]-$E$5)^2+(Table8[[#This Row],[STL]]-$F$5)^2+(Table8[[#This Row],[BLK]]-$G$5)^2+(Table8[[#This Row],[REB]]-$H$5)^2</f>
        <v>191.54</v>
      </c>
      <c r="L181" s="1">
        <f ca="1">(Table8[[#This Row],[PTS]]-$D$6)^2+(Table8[[#This Row],[AST]]-$E$6)^2+(Table8[[#This Row],[STL]]-$F$6)^2+(Table8[[#This Row],[BLK]]-$G$6)^2+(Table8[[#This Row],[REB]]-$H$6)^2</f>
        <v>463.94000000000011</v>
      </c>
      <c r="M181" s="1">
        <f ca="1">(Table8[[#This Row],[PTS]]-$D$7)^2+(Table8[[#This Row],[AST]]-$E$7)^2+(Table8[[#This Row],[STL]]-$F$7)^2+(Table8[[#This Row],[BLK]]-$G$7)^2+(Table8[[#This Row],[REB]]-$H$7)^2</f>
        <v>176.14000000000004</v>
      </c>
    </row>
    <row r="182" spans="1:13" x14ac:dyDescent="0.3">
      <c r="A182" s="41">
        <v>172</v>
      </c>
      <c r="B182" s="41"/>
      <c r="C182" s="11" t="s">
        <v>224</v>
      </c>
      <c r="D182" s="1">
        <f>VLOOKUP(Table8[[#This Row],[PLAYER]],FiveStats[],2,FALSE)</f>
        <v>6.7</v>
      </c>
      <c r="E182" s="1">
        <f>VLOOKUP(Table8[[#This Row],[PLAYER]],FiveStats[],3,FALSE)</f>
        <v>0.6</v>
      </c>
      <c r="F182" s="1">
        <f>VLOOKUP(Table8[[#This Row],[PLAYER]],FiveStats[],4,FALSE)</f>
        <v>0.8</v>
      </c>
      <c r="G182" s="1">
        <f>VLOOKUP(Table8[[#This Row],[PLAYER]],FiveStats[],5,FALSE)</f>
        <v>0.5</v>
      </c>
      <c r="H182" s="1">
        <f>VLOOKUP(Table8[[#This Row],[PLAYER]],FiveStats[],6,FALSE)</f>
        <v>4</v>
      </c>
      <c r="I182" s="1">
        <f ca="1">(Table8[[#This Row],[PTS]]-$D$3)^2+(Table8[[#This Row],[AST]]-$E$3)^2+(Table8[[#This Row],[STL]]-$F$3)^2+(Table8[[#This Row],[BLK]]-$G$3)^2+(Table8[[#This Row],[REB]]-$H$3)^2</f>
        <v>45.140000000000008</v>
      </c>
      <c r="J182" s="1">
        <f ca="1">(Table8[[#This Row],[PTS]]-$D$4)^2+(Table8[[#This Row],[AST]]-$E$4)^2+(Table8[[#This Row],[STL]]-$F$4)^2+(Table8[[#This Row],[BLK]]-$G$4)^2+(Table8[[#This Row],[REB]]-$H$4)^2</f>
        <v>131.94</v>
      </c>
      <c r="K182" s="1">
        <f ca="1">(Table8[[#This Row],[PTS]]-$D$5)^2+(Table8[[#This Row],[AST]]-$E$5)^2+(Table8[[#This Row],[STL]]-$F$5)^2+(Table8[[#This Row],[BLK]]-$G$5)^2+(Table8[[#This Row],[REB]]-$H$5)^2</f>
        <v>284.53999999999996</v>
      </c>
      <c r="L182" s="1">
        <f ca="1">(Table8[[#This Row],[PTS]]-$D$6)^2+(Table8[[#This Row],[AST]]-$E$6)^2+(Table8[[#This Row],[STL]]-$F$6)^2+(Table8[[#This Row],[BLK]]-$G$6)^2+(Table8[[#This Row],[REB]]-$H$6)^2</f>
        <v>602.54</v>
      </c>
      <c r="M182" s="1">
        <f ca="1">(Table8[[#This Row],[PTS]]-$D$7)^2+(Table8[[#This Row],[AST]]-$E$7)^2+(Table8[[#This Row],[STL]]-$F$7)^2+(Table8[[#This Row],[BLK]]-$G$7)^2+(Table8[[#This Row],[REB]]-$H$7)^2</f>
        <v>244.34000000000003</v>
      </c>
    </row>
    <row r="183" spans="1:13" x14ac:dyDescent="0.3">
      <c r="A183" s="40">
        <v>173</v>
      </c>
      <c r="B183" s="40"/>
      <c r="C183" s="10" t="s">
        <v>143</v>
      </c>
      <c r="D183" s="1">
        <f>VLOOKUP(Table8[[#This Row],[PLAYER]],FiveStats[],2,FALSE)</f>
        <v>10.1</v>
      </c>
      <c r="E183" s="1">
        <f>VLOOKUP(Table8[[#This Row],[PLAYER]],FiveStats[],3,FALSE)</f>
        <v>4.5</v>
      </c>
      <c r="F183" s="1">
        <f>VLOOKUP(Table8[[#This Row],[PLAYER]],FiveStats[],4,FALSE)</f>
        <v>0.5</v>
      </c>
      <c r="G183" s="1">
        <f>VLOOKUP(Table8[[#This Row],[PLAYER]],FiveStats[],5,FALSE)</f>
        <v>0</v>
      </c>
      <c r="H183" s="1">
        <f>VLOOKUP(Table8[[#This Row],[PLAYER]],FiveStats[],6,FALSE)</f>
        <v>1.8</v>
      </c>
      <c r="I183" s="1">
        <f ca="1">(Table8[[#This Row],[PTS]]-$D$3)^2+(Table8[[#This Row],[AST]]-$E$3)^2+(Table8[[#This Row],[STL]]-$F$3)^2+(Table8[[#This Row],[BLK]]-$G$3)^2+(Table8[[#This Row],[REB]]-$H$3)^2</f>
        <v>34.949999999999996</v>
      </c>
      <c r="J183" s="1">
        <f ca="1">(Table8[[#This Row],[PTS]]-$D$4)^2+(Table8[[#This Row],[AST]]-$E$4)^2+(Table8[[#This Row],[STL]]-$F$4)^2+(Table8[[#This Row],[BLK]]-$G$4)^2+(Table8[[#This Row],[REB]]-$H$4)^2</f>
        <v>91.949999999999989</v>
      </c>
      <c r="K183" s="1">
        <f ca="1">(Table8[[#This Row],[PTS]]-$D$5)^2+(Table8[[#This Row],[AST]]-$E$5)^2+(Table8[[#This Row],[STL]]-$F$5)^2+(Table8[[#This Row],[BLK]]-$G$5)^2+(Table8[[#This Row],[REB]]-$H$5)^2</f>
        <v>211.35</v>
      </c>
      <c r="L183" s="1">
        <f ca="1">(Table8[[#This Row],[PTS]]-$D$6)^2+(Table8[[#This Row],[AST]]-$E$6)^2+(Table8[[#This Row],[STL]]-$F$6)^2+(Table8[[#This Row],[BLK]]-$G$6)^2+(Table8[[#This Row],[REB]]-$H$6)^2</f>
        <v>408.54999999999995</v>
      </c>
      <c r="M183" s="1">
        <f ca="1">(Table8[[#This Row],[PTS]]-$D$7)^2+(Table8[[#This Row],[AST]]-$E$7)^2+(Table8[[#This Row],[STL]]-$F$7)^2+(Table8[[#This Row],[BLK]]-$G$7)^2+(Table8[[#This Row],[REB]]-$H$7)^2</f>
        <v>163.75</v>
      </c>
    </row>
    <row r="184" spans="1:13" x14ac:dyDescent="0.3">
      <c r="A184" s="41">
        <v>174</v>
      </c>
      <c r="B184" s="41"/>
      <c r="C184" s="11" t="s">
        <v>223</v>
      </c>
      <c r="D184" s="1">
        <f>VLOOKUP(Table8[[#This Row],[PLAYER]],FiveStats[],2,FALSE)</f>
        <v>6.7</v>
      </c>
      <c r="E184" s="1">
        <f>VLOOKUP(Table8[[#This Row],[PLAYER]],FiveStats[],3,FALSE)</f>
        <v>1</v>
      </c>
      <c r="F184" s="1">
        <f>VLOOKUP(Table8[[#This Row],[PLAYER]],FiveStats[],4,FALSE)</f>
        <v>0.7</v>
      </c>
      <c r="G184" s="1">
        <f>VLOOKUP(Table8[[#This Row],[PLAYER]],FiveStats[],5,FALSE)</f>
        <v>0.3</v>
      </c>
      <c r="H184" s="1">
        <f>VLOOKUP(Table8[[#This Row],[PLAYER]],FiveStats[],6,FALSE)</f>
        <v>4</v>
      </c>
      <c r="I184" s="1">
        <f ca="1">(Table8[[#This Row],[PTS]]-$D$3)^2+(Table8[[#This Row],[AST]]-$E$3)^2+(Table8[[#This Row],[STL]]-$F$3)^2+(Table8[[#This Row],[BLK]]-$G$3)^2+(Table8[[#This Row],[REB]]-$H$3)^2</f>
        <v>40.470000000000006</v>
      </c>
      <c r="J184" s="1">
        <f ca="1">(Table8[[#This Row],[PTS]]-$D$4)^2+(Table8[[#This Row],[AST]]-$E$4)^2+(Table8[[#This Row],[STL]]-$F$4)^2+(Table8[[#This Row],[BLK]]-$G$4)^2+(Table8[[#This Row],[REB]]-$H$4)^2</f>
        <v>127.46999999999998</v>
      </c>
      <c r="K184" s="1">
        <f ca="1">(Table8[[#This Row],[PTS]]-$D$5)^2+(Table8[[#This Row],[AST]]-$E$5)^2+(Table8[[#This Row],[STL]]-$F$5)^2+(Table8[[#This Row],[BLK]]-$G$5)^2+(Table8[[#This Row],[REB]]-$H$5)^2</f>
        <v>283.27</v>
      </c>
      <c r="L184" s="1">
        <f ca="1">(Table8[[#This Row],[PTS]]-$D$6)^2+(Table8[[#This Row],[AST]]-$E$6)^2+(Table8[[#This Row],[STL]]-$F$6)^2+(Table8[[#This Row],[BLK]]-$G$6)^2+(Table8[[#This Row],[REB]]-$H$6)^2</f>
        <v>596.47</v>
      </c>
      <c r="M184" s="1">
        <f ca="1">(Table8[[#This Row],[PTS]]-$D$7)^2+(Table8[[#This Row],[AST]]-$E$7)^2+(Table8[[#This Row],[STL]]-$F$7)^2+(Table8[[#This Row],[BLK]]-$G$7)^2+(Table8[[#This Row],[REB]]-$H$7)^2</f>
        <v>237.07000000000005</v>
      </c>
    </row>
    <row r="185" spans="1:13" x14ac:dyDescent="0.3">
      <c r="A185" s="40">
        <v>175</v>
      </c>
      <c r="B185" s="40"/>
      <c r="C185" s="10" t="s">
        <v>156</v>
      </c>
      <c r="D185" s="1">
        <f>VLOOKUP(Table8[[#This Row],[PLAYER]],FiveStats[],2,FALSE)</f>
        <v>9.5</v>
      </c>
      <c r="E185" s="1">
        <f>VLOOKUP(Table8[[#This Row],[PLAYER]],FiveStats[],3,FALSE)</f>
        <v>2.4</v>
      </c>
      <c r="F185" s="1">
        <f>VLOOKUP(Table8[[#This Row],[PLAYER]],FiveStats[],4,FALSE)</f>
        <v>0.6</v>
      </c>
      <c r="G185" s="1">
        <f>VLOOKUP(Table8[[#This Row],[PLAYER]],FiveStats[],5,FALSE)</f>
        <v>0.4</v>
      </c>
      <c r="H185" s="1">
        <f>VLOOKUP(Table8[[#This Row],[PLAYER]],FiveStats[],6,FALSE)</f>
        <v>2.8</v>
      </c>
      <c r="I185" s="1">
        <f ca="1">(Table8[[#This Row],[PTS]]-$D$3)^2+(Table8[[#This Row],[AST]]-$E$3)^2+(Table8[[#This Row],[STL]]-$F$3)^2+(Table8[[#This Row],[BLK]]-$G$3)^2+(Table8[[#This Row],[REB]]-$H$3)^2</f>
        <v>41.969999999999992</v>
      </c>
      <c r="J185" s="1">
        <f ca="1">(Table8[[#This Row],[PTS]]-$D$4)^2+(Table8[[#This Row],[AST]]-$E$4)^2+(Table8[[#This Row],[STL]]-$F$4)^2+(Table8[[#This Row],[BLK]]-$G$4)^2+(Table8[[#This Row],[REB]]-$H$4)^2</f>
        <v>95.57</v>
      </c>
      <c r="K185" s="1">
        <f ca="1">(Table8[[#This Row],[PTS]]-$D$5)^2+(Table8[[#This Row],[AST]]-$E$5)^2+(Table8[[#This Row],[STL]]-$F$5)^2+(Table8[[#This Row],[BLK]]-$G$5)^2+(Table8[[#This Row],[REB]]-$H$5)^2</f>
        <v>209.97</v>
      </c>
      <c r="L185" s="1">
        <f ca="1">(Table8[[#This Row],[PTS]]-$D$6)^2+(Table8[[#This Row],[AST]]-$E$6)^2+(Table8[[#This Row],[STL]]-$F$6)^2+(Table8[[#This Row],[BLK]]-$G$6)^2+(Table8[[#This Row],[REB]]-$H$6)^2</f>
        <v>452.77000000000004</v>
      </c>
      <c r="M185" s="1">
        <f ca="1">(Table8[[#This Row],[PTS]]-$D$7)^2+(Table8[[#This Row],[AST]]-$E$7)^2+(Table8[[#This Row],[STL]]-$F$7)^2+(Table8[[#This Row],[BLK]]-$G$7)^2+(Table8[[#This Row],[REB]]-$H$7)^2</f>
        <v>181.96999999999997</v>
      </c>
    </row>
    <row r="186" spans="1:13" x14ac:dyDescent="0.3">
      <c r="A186" s="41">
        <v>176</v>
      </c>
      <c r="B186" s="41"/>
      <c r="C186" s="11" t="s">
        <v>221</v>
      </c>
      <c r="D186" s="1">
        <f>VLOOKUP(Table8[[#This Row],[PLAYER]],FiveStats[],2,FALSE)</f>
        <v>6.7</v>
      </c>
      <c r="E186" s="1">
        <f>VLOOKUP(Table8[[#This Row],[PLAYER]],FiveStats[],3,FALSE)</f>
        <v>2.4</v>
      </c>
      <c r="F186" s="1">
        <f>VLOOKUP(Table8[[#This Row],[PLAYER]],FiveStats[],4,FALSE)</f>
        <v>0.8</v>
      </c>
      <c r="G186" s="1">
        <f>VLOOKUP(Table8[[#This Row],[PLAYER]],FiveStats[],5,FALSE)</f>
        <v>0.3</v>
      </c>
      <c r="H186" s="1">
        <f>VLOOKUP(Table8[[#This Row],[PLAYER]],FiveStats[],6,FALSE)</f>
        <v>2.7</v>
      </c>
      <c r="I186" s="1">
        <f ca="1">(Table8[[#This Row],[PTS]]-$D$3)^2+(Table8[[#This Row],[AST]]-$E$3)^2+(Table8[[#This Row],[STL]]-$F$3)^2+(Table8[[#This Row],[BLK]]-$G$3)^2+(Table8[[#This Row],[REB]]-$H$3)^2</f>
        <v>24.669999999999995</v>
      </c>
      <c r="J186" s="1">
        <f ca="1">(Table8[[#This Row],[PTS]]-$D$4)^2+(Table8[[#This Row],[AST]]-$E$4)^2+(Table8[[#This Row],[STL]]-$F$4)^2+(Table8[[#This Row],[BLK]]-$G$4)^2+(Table8[[#This Row],[REB]]-$H$4)^2</f>
        <v>129.66999999999999</v>
      </c>
      <c r="K186" s="1">
        <f ca="1">(Table8[[#This Row],[PTS]]-$D$5)^2+(Table8[[#This Row],[AST]]-$E$5)^2+(Table8[[#This Row],[STL]]-$F$5)^2+(Table8[[#This Row],[BLK]]-$G$5)^2+(Table8[[#This Row],[REB]]-$H$5)^2</f>
        <v>294.66999999999996</v>
      </c>
      <c r="L186" s="1">
        <f ca="1">(Table8[[#This Row],[PTS]]-$D$6)^2+(Table8[[#This Row],[AST]]-$E$6)^2+(Table8[[#This Row],[STL]]-$F$6)^2+(Table8[[#This Row],[BLK]]-$G$6)^2+(Table8[[#This Row],[REB]]-$H$6)^2</f>
        <v>575.47</v>
      </c>
      <c r="M186" s="1">
        <f ca="1">(Table8[[#This Row],[PTS]]-$D$7)^2+(Table8[[#This Row],[AST]]-$E$7)^2+(Table8[[#This Row],[STL]]-$F$7)^2+(Table8[[#This Row],[BLK]]-$G$7)^2+(Table8[[#This Row],[REB]]-$H$7)^2</f>
        <v>233.87000000000003</v>
      </c>
    </row>
    <row r="187" spans="1:13" x14ac:dyDescent="0.3">
      <c r="A187" s="40">
        <v>177</v>
      </c>
      <c r="B187" s="40"/>
      <c r="C187" s="10" t="s">
        <v>130</v>
      </c>
      <c r="D187" s="1">
        <f>VLOOKUP(Table8[[#This Row],[PLAYER]],FiveStats[],2,FALSE)</f>
        <v>10.7</v>
      </c>
      <c r="E187" s="1">
        <f>VLOOKUP(Table8[[#This Row],[PLAYER]],FiveStats[],3,FALSE)</f>
        <v>1.2</v>
      </c>
      <c r="F187" s="1">
        <f>VLOOKUP(Table8[[#This Row],[PLAYER]],FiveStats[],4,FALSE)</f>
        <v>0.7</v>
      </c>
      <c r="G187" s="1">
        <f>VLOOKUP(Table8[[#This Row],[PLAYER]],FiveStats[],5,FALSE)</f>
        <v>0.3</v>
      </c>
      <c r="H187" s="1">
        <f>VLOOKUP(Table8[[#This Row],[PLAYER]],FiveStats[],6,FALSE)</f>
        <v>2.9</v>
      </c>
      <c r="I187" s="1">
        <f ca="1">(Table8[[#This Row],[PTS]]-$D$3)^2+(Table8[[#This Row],[AST]]-$E$3)^2+(Table8[[#This Row],[STL]]-$F$3)^2+(Table8[[#This Row],[BLK]]-$G$3)^2+(Table8[[#This Row],[REB]]-$H$3)^2</f>
        <v>66.72</v>
      </c>
      <c r="J187" s="1">
        <f ca="1">(Table8[[#This Row],[PTS]]-$D$4)^2+(Table8[[#This Row],[AST]]-$E$4)^2+(Table8[[#This Row],[STL]]-$F$4)^2+(Table8[[#This Row],[BLK]]-$G$4)^2+(Table8[[#This Row],[REB]]-$H$4)^2</f>
        <v>97.12</v>
      </c>
      <c r="K187" s="1">
        <f ca="1">(Table8[[#This Row],[PTS]]-$D$5)^2+(Table8[[#This Row],[AST]]-$E$5)^2+(Table8[[#This Row],[STL]]-$F$5)^2+(Table8[[#This Row],[BLK]]-$G$5)^2+(Table8[[#This Row],[REB]]-$H$5)^2</f>
        <v>178.52</v>
      </c>
      <c r="L187" s="1">
        <f ca="1">(Table8[[#This Row],[PTS]]-$D$6)^2+(Table8[[#This Row],[AST]]-$E$6)^2+(Table8[[#This Row],[STL]]-$F$6)^2+(Table8[[#This Row],[BLK]]-$G$6)^2+(Table8[[#This Row],[REB]]-$H$6)^2</f>
        <v>420.12</v>
      </c>
      <c r="M187" s="1">
        <f ca="1">(Table8[[#This Row],[PTS]]-$D$7)^2+(Table8[[#This Row],[AST]]-$E$7)^2+(Table8[[#This Row],[STL]]-$F$7)^2+(Table8[[#This Row],[BLK]]-$G$7)^2+(Table8[[#This Row],[REB]]-$H$7)^2</f>
        <v>183.72000000000003</v>
      </c>
    </row>
    <row r="188" spans="1:13" x14ac:dyDescent="0.3">
      <c r="A188" s="41">
        <v>178</v>
      </c>
      <c r="B188" s="41"/>
      <c r="C188" s="11" t="s">
        <v>133</v>
      </c>
      <c r="D188" s="1">
        <f>VLOOKUP(Table8[[#This Row],[PLAYER]],FiveStats[],2,FALSE)</f>
        <v>10.6</v>
      </c>
      <c r="E188" s="1">
        <f>VLOOKUP(Table8[[#This Row],[PLAYER]],FiveStats[],3,FALSE)</f>
        <v>1.5</v>
      </c>
      <c r="F188" s="1">
        <f>VLOOKUP(Table8[[#This Row],[PLAYER]],FiveStats[],4,FALSE)</f>
        <v>0.5</v>
      </c>
      <c r="G188" s="1">
        <f>VLOOKUP(Table8[[#This Row],[PLAYER]],FiveStats[],5,FALSE)</f>
        <v>0.1</v>
      </c>
      <c r="H188" s="1">
        <f>VLOOKUP(Table8[[#This Row],[PLAYER]],FiveStats[],6,FALSE)</f>
        <v>3.3</v>
      </c>
      <c r="I188" s="1">
        <f ca="1">(Table8[[#This Row],[PTS]]-$D$3)^2+(Table8[[#This Row],[AST]]-$E$3)^2+(Table8[[#This Row],[STL]]-$F$3)^2+(Table8[[#This Row],[BLK]]-$G$3)^2+(Table8[[#This Row],[REB]]-$H$3)^2</f>
        <v>62.760000000000005</v>
      </c>
      <c r="J188" s="1">
        <f ca="1">(Table8[[#This Row],[PTS]]-$D$4)^2+(Table8[[#This Row],[AST]]-$E$4)^2+(Table8[[#This Row],[STL]]-$F$4)^2+(Table8[[#This Row],[BLK]]-$G$4)^2+(Table8[[#This Row],[REB]]-$H$4)^2</f>
        <v>89.76</v>
      </c>
      <c r="K188" s="1">
        <f ca="1">(Table8[[#This Row],[PTS]]-$D$5)^2+(Table8[[#This Row],[AST]]-$E$5)^2+(Table8[[#This Row],[STL]]-$F$5)^2+(Table8[[#This Row],[BLK]]-$G$5)^2+(Table8[[#This Row],[REB]]-$H$5)^2</f>
        <v>176.36</v>
      </c>
      <c r="L188" s="1">
        <f ca="1">(Table8[[#This Row],[PTS]]-$D$6)^2+(Table8[[#This Row],[AST]]-$E$6)^2+(Table8[[#This Row],[STL]]-$F$6)^2+(Table8[[#This Row],[BLK]]-$G$6)^2+(Table8[[#This Row],[REB]]-$H$6)^2</f>
        <v>420.55999999999995</v>
      </c>
      <c r="M188" s="1">
        <f ca="1">(Table8[[#This Row],[PTS]]-$D$7)^2+(Table8[[#This Row],[AST]]-$E$7)^2+(Table8[[#This Row],[STL]]-$F$7)^2+(Table8[[#This Row],[BLK]]-$G$7)^2+(Table8[[#This Row],[REB]]-$H$7)^2</f>
        <v>173.56</v>
      </c>
    </row>
    <row r="189" spans="1:13" x14ac:dyDescent="0.3">
      <c r="A189" s="40">
        <v>179</v>
      </c>
      <c r="B189" s="40"/>
      <c r="C189" s="10" t="s">
        <v>113</v>
      </c>
      <c r="D189" s="1">
        <f>VLOOKUP(Table8[[#This Row],[PLAYER]],FiveStats[],2,FALSE)</f>
        <v>12.3</v>
      </c>
      <c r="E189" s="1">
        <f>VLOOKUP(Table8[[#This Row],[PLAYER]],FiveStats[],3,FALSE)</f>
        <v>2.6</v>
      </c>
      <c r="F189" s="1">
        <f>VLOOKUP(Table8[[#This Row],[PLAYER]],FiveStats[],4,FALSE)</f>
        <v>0.7</v>
      </c>
      <c r="G189" s="1">
        <f>VLOOKUP(Table8[[#This Row],[PLAYER]],FiveStats[],5,FALSE)</f>
        <v>0.2</v>
      </c>
      <c r="H189" s="1">
        <f>VLOOKUP(Table8[[#This Row],[PLAYER]],FiveStats[],6,FALSE)</f>
        <v>1.6</v>
      </c>
      <c r="I189" s="1">
        <f ca="1">(Table8[[#This Row],[PTS]]-$D$3)^2+(Table8[[#This Row],[AST]]-$E$3)^2+(Table8[[#This Row],[STL]]-$F$3)^2+(Table8[[#This Row],[BLK]]-$G$3)^2+(Table8[[#This Row],[REB]]-$H$3)^2</f>
        <v>75.340000000000018</v>
      </c>
      <c r="J189" s="1">
        <f ca="1">(Table8[[#This Row],[PTS]]-$D$4)^2+(Table8[[#This Row],[AST]]-$E$4)^2+(Table8[[#This Row],[STL]]-$F$4)^2+(Table8[[#This Row],[BLK]]-$G$4)^2+(Table8[[#This Row],[REB]]-$H$4)^2</f>
        <v>95.14</v>
      </c>
      <c r="K189" s="1">
        <f ca="1">(Table8[[#This Row],[PTS]]-$D$5)^2+(Table8[[#This Row],[AST]]-$E$5)^2+(Table8[[#This Row],[STL]]-$F$5)^2+(Table8[[#This Row],[BLK]]-$G$5)^2+(Table8[[#This Row],[REB]]-$H$5)^2</f>
        <v>156.33999999999997</v>
      </c>
      <c r="L189" s="1">
        <f ca="1">(Table8[[#This Row],[PTS]]-$D$6)^2+(Table8[[#This Row],[AST]]-$E$6)^2+(Table8[[#This Row],[STL]]-$F$6)^2+(Table8[[#This Row],[BLK]]-$G$6)^2+(Table8[[#This Row],[REB]]-$H$6)^2</f>
        <v>343.14000000000004</v>
      </c>
      <c r="M189" s="1">
        <f ca="1">(Table8[[#This Row],[PTS]]-$D$7)^2+(Table8[[#This Row],[AST]]-$E$7)^2+(Table8[[#This Row],[STL]]-$F$7)^2+(Table8[[#This Row],[BLK]]-$G$7)^2+(Table8[[#This Row],[REB]]-$H$7)^2</f>
        <v>166.34</v>
      </c>
    </row>
    <row r="190" spans="1:13" x14ac:dyDescent="0.3">
      <c r="A190" s="41">
        <v>180</v>
      </c>
      <c r="B190" s="41"/>
      <c r="C190" s="11" t="s">
        <v>204</v>
      </c>
      <c r="D190" s="1">
        <f>VLOOKUP(Table8[[#This Row],[PLAYER]],FiveStats[],2,FALSE)</f>
        <v>7.3</v>
      </c>
      <c r="E190" s="1">
        <f>VLOOKUP(Table8[[#This Row],[PLAYER]],FiveStats[],3,FALSE)</f>
        <v>3.7</v>
      </c>
      <c r="F190" s="1">
        <f>VLOOKUP(Table8[[#This Row],[PLAYER]],FiveStats[],4,FALSE)</f>
        <v>0.8</v>
      </c>
      <c r="G190" s="1">
        <f>VLOOKUP(Table8[[#This Row],[PLAYER]],FiveStats[],5,FALSE)</f>
        <v>0.1</v>
      </c>
      <c r="H190" s="1">
        <f>VLOOKUP(Table8[[#This Row],[PLAYER]],FiveStats[],6,FALSE)</f>
        <v>1.6</v>
      </c>
      <c r="I190" s="1">
        <f ca="1">(Table8[[#This Row],[PTS]]-$D$3)^2+(Table8[[#This Row],[AST]]-$E$3)^2+(Table8[[#This Row],[STL]]-$F$3)^2+(Table8[[#This Row],[BLK]]-$G$3)^2+(Table8[[#This Row],[REB]]-$H$3)^2</f>
        <v>18.989999999999998</v>
      </c>
      <c r="J190" s="1">
        <f ca="1">(Table8[[#This Row],[PTS]]-$D$4)^2+(Table8[[#This Row],[AST]]-$E$4)^2+(Table8[[#This Row],[STL]]-$F$4)^2+(Table8[[#This Row],[BLK]]-$G$4)^2+(Table8[[#This Row],[REB]]-$H$4)^2</f>
        <v>128.59</v>
      </c>
      <c r="K190" s="1">
        <f ca="1">(Table8[[#This Row],[PTS]]-$D$5)^2+(Table8[[#This Row],[AST]]-$E$5)^2+(Table8[[#This Row],[STL]]-$F$5)^2+(Table8[[#This Row],[BLK]]-$G$5)^2+(Table8[[#This Row],[REB]]-$H$5)^2</f>
        <v>290.99</v>
      </c>
      <c r="L190" s="1">
        <f ca="1">(Table8[[#This Row],[PTS]]-$D$6)^2+(Table8[[#This Row],[AST]]-$E$6)^2+(Table8[[#This Row],[STL]]-$F$6)^2+(Table8[[#This Row],[BLK]]-$G$6)^2+(Table8[[#This Row],[REB]]-$H$6)^2</f>
        <v>534.58999999999992</v>
      </c>
      <c r="M190" s="1">
        <f ca="1">(Table8[[#This Row],[PTS]]-$D$7)^2+(Table8[[#This Row],[AST]]-$E$7)^2+(Table8[[#This Row],[STL]]-$F$7)^2+(Table8[[#This Row],[BLK]]-$G$7)^2+(Table8[[#This Row],[REB]]-$H$7)^2</f>
        <v>223.58999999999997</v>
      </c>
    </row>
    <row r="191" spans="1:13" x14ac:dyDescent="0.3">
      <c r="A191" s="40">
        <v>181</v>
      </c>
      <c r="B191" s="40"/>
      <c r="C191" s="10" t="s">
        <v>253</v>
      </c>
      <c r="D191" s="1">
        <f>VLOOKUP(Table8[[#This Row],[PLAYER]],FiveStats[],2,FALSE)</f>
        <v>5.7</v>
      </c>
      <c r="E191" s="1">
        <f>VLOOKUP(Table8[[#This Row],[PLAYER]],FiveStats[],3,FALSE)</f>
        <v>0.6</v>
      </c>
      <c r="F191" s="1">
        <f>VLOOKUP(Table8[[#This Row],[PLAYER]],FiveStats[],4,FALSE)</f>
        <v>0.4</v>
      </c>
      <c r="G191" s="1">
        <f>VLOOKUP(Table8[[#This Row],[PLAYER]],FiveStats[],5,FALSE)</f>
        <v>0.7</v>
      </c>
      <c r="H191" s="1">
        <f>VLOOKUP(Table8[[#This Row],[PLAYER]],FiveStats[],6,FALSE)</f>
        <v>5.0999999999999996</v>
      </c>
      <c r="I191" s="1">
        <f ca="1">(Table8[[#This Row],[PTS]]-$D$3)^2+(Table8[[#This Row],[AST]]-$E$3)^2+(Table8[[#This Row],[STL]]-$F$3)^2+(Table8[[#This Row],[BLK]]-$G$3)^2+(Table8[[#This Row],[REB]]-$H$3)^2</f>
        <v>46.310000000000009</v>
      </c>
      <c r="J191" s="1">
        <f ca="1">(Table8[[#This Row],[PTS]]-$D$4)^2+(Table8[[#This Row],[AST]]-$E$4)^2+(Table8[[#This Row],[STL]]-$F$4)^2+(Table8[[#This Row],[BLK]]-$G$4)^2+(Table8[[#This Row],[REB]]-$H$4)^2</f>
        <v>136.51000000000005</v>
      </c>
      <c r="K191" s="1">
        <f ca="1">(Table8[[#This Row],[PTS]]-$D$5)^2+(Table8[[#This Row],[AST]]-$E$5)^2+(Table8[[#This Row],[STL]]-$F$5)^2+(Table8[[#This Row],[BLK]]-$G$5)^2+(Table8[[#This Row],[REB]]-$H$5)^2</f>
        <v>310.31000000000006</v>
      </c>
      <c r="L191" s="1">
        <f ca="1">(Table8[[#This Row],[PTS]]-$D$6)^2+(Table8[[#This Row],[AST]]-$E$6)^2+(Table8[[#This Row],[STL]]-$F$6)^2+(Table8[[#This Row],[BLK]]-$G$6)^2+(Table8[[#This Row],[REB]]-$H$6)^2</f>
        <v>655.51</v>
      </c>
      <c r="M191" s="1">
        <f ca="1">(Table8[[#This Row],[PTS]]-$D$7)^2+(Table8[[#This Row],[AST]]-$E$7)^2+(Table8[[#This Row],[STL]]-$F$7)^2+(Table8[[#This Row],[BLK]]-$G$7)^2+(Table8[[#This Row],[REB]]-$H$7)^2</f>
        <v>251.11</v>
      </c>
    </row>
    <row r="192" spans="1:13" x14ac:dyDescent="0.3">
      <c r="A192" s="41">
        <v>182</v>
      </c>
      <c r="B192" s="41"/>
      <c r="C192" s="11" t="s">
        <v>199</v>
      </c>
      <c r="D192" s="1">
        <f>VLOOKUP(Table8[[#This Row],[PLAYER]],FiveStats[],2,FALSE)</f>
        <v>7.5</v>
      </c>
      <c r="E192" s="1">
        <f>VLOOKUP(Table8[[#This Row],[PLAYER]],FiveStats[],3,FALSE)</f>
        <v>1.4</v>
      </c>
      <c r="F192" s="1">
        <f>VLOOKUP(Table8[[#This Row],[PLAYER]],FiveStats[],4,FALSE)</f>
        <v>0.8</v>
      </c>
      <c r="G192" s="1">
        <f>VLOOKUP(Table8[[#This Row],[PLAYER]],FiveStats[],5,FALSE)</f>
        <v>0.4</v>
      </c>
      <c r="H192" s="1">
        <f>VLOOKUP(Table8[[#This Row],[PLAYER]],FiveStats[],6,FALSE)</f>
        <v>2.9</v>
      </c>
      <c r="I192" s="1">
        <f ca="1">(Table8[[#This Row],[PTS]]-$D$3)^2+(Table8[[#This Row],[AST]]-$E$3)^2+(Table8[[#This Row],[STL]]-$F$3)^2+(Table8[[#This Row],[BLK]]-$G$3)^2+(Table8[[#This Row],[REB]]-$H$3)^2</f>
        <v>38.019999999999996</v>
      </c>
      <c r="J192" s="1">
        <f ca="1">(Table8[[#This Row],[PTS]]-$D$4)^2+(Table8[[#This Row],[AST]]-$E$4)^2+(Table8[[#This Row],[STL]]-$F$4)^2+(Table8[[#This Row],[BLK]]-$G$4)^2+(Table8[[#This Row],[REB]]-$H$4)^2</f>
        <v>125.82</v>
      </c>
      <c r="K192" s="1">
        <f ca="1">(Table8[[#This Row],[PTS]]-$D$5)^2+(Table8[[#This Row],[AST]]-$E$5)^2+(Table8[[#This Row],[STL]]-$F$5)^2+(Table8[[#This Row],[BLK]]-$G$5)^2+(Table8[[#This Row],[REB]]-$H$5)^2</f>
        <v>267.42</v>
      </c>
      <c r="L192" s="1">
        <f ca="1">(Table8[[#This Row],[PTS]]-$D$6)^2+(Table8[[#This Row],[AST]]-$E$6)^2+(Table8[[#This Row],[STL]]-$F$6)^2+(Table8[[#This Row],[BLK]]-$G$6)^2+(Table8[[#This Row],[REB]]-$H$6)^2</f>
        <v>551.41999999999985</v>
      </c>
      <c r="M192" s="1">
        <f ca="1">(Table8[[#This Row],[PTS]]-$D$7)^2+(Table8[[#This Row],[AST]]-$E$7)^2+(Table8[[#This Row],[STL]]-$F$7)^2+(Table8[[#This Row],[BLK]]-$G$7)^2+(Table8[[#This Row],[REB]]-$H$7)^2</f>
        <v>230.82</v>
      </c>
    </row>
    <row r="193" spans="1:13" x14ac:dyDescent="0.3">
      <c r="A193" s="40">
        <v>183</v>
      </c>
      <c r="B193" s="40"/>
      <c r="C193" s="10" t="s">
        <v>149</v>
      </c>
      <c r="D193" s="1">
        <f>VLOOKUP(Table8[[#This Row],[PLAYER]],FiveStats[],2,FALSE)</f>
        <v>9.9</v>
      </c>
      <c r="E193" s="1">
        <f>VLOOKUP(Table8[[#This Row],[PLAYER]],FiveStats[],3,FALSE)</f>
        <v>2.1</v>
      </c>
      <c r="F193" s="1">
        <f>VLOOKUP(Table8[[#This Row],[PLAYER]],FiveStats[],4,FALSE)</f>
        <v>0.6</v>
      </c>
      <c r="G193" s="1">
        <f>VLOOKUP(Table8[[#This Row],[PLAYER]],FiveStats[],5,FALSE)</f>
        <v>0.3</v>
      </c>
      <c r="H193" s="1">
        <f>VLOOKUP(Table8[[#This Row],[PLAYER]],FiveStats[],6,FALSE)</f>
        <v>2.6</v>
      </c>
      <c r="I193" s="1">
        <f ca="1">(Table8[[#This Row],[PTS]]-$D$3)^2+(Table8[[#This Row],[AST]]-$E$3)^2+(Table8[[#This Row],[STL]]-$F$3)^2+(Table8[[#This Row],[BLK]]-$G$3)^2+(Table8[[#This Row],[REB]]-$H$3)^2</f>
        <v>48.830000000000005</v>
      </c>
      <c r="J193" s="1">
        <f ca="1">(Table8[[#This Row],[PTS]]-$D$4)^2+(Table8[[#This Row],[AST]]-$E$4)^2+(Table8[[#This Row],[STL]]-$F$4)^2+(Table8[[#This Row],[BLK]]-$G$4)^2+(Table8[[#This Row],[REB]]-$H$4)^2</f>
        <v>98.030000000000015</v>
      </c>
      <c r="K193" s="1">
        <f ca="1">(Table8[[#This Row],[PTS]]-$D$5)^2+(Table8[[#This Row],[AST]]-$E$5)^2+(Table8[[#This Row],[STL]]-$F$5)^2+(Table8[[#This Row],[BLK]]-$G$5)^2+(Table8[[#This Row],[REB]]-$H$5)^2</f>
        <v>201.23</v>
      </c>
      <c r="L193" s="1">
        <f ca="1">(Table8[[#This Row],[PTS]]-$D$6)^2+(Table8[[#This Row],[AST]]-$E$6)^2+(Table8[[#This Row],[STL]]-$F$6)^2+(Table8[[#This Row],[BLK]]-$G$6)^2+(Table8[[#This Row],[REB]]-$H$6)^2</f>
        <v>439.63000000000005</v>
      </c>
      <c r="M193" s="1">
        <f ca="1">(Table8[[#This Row],[PTS]]-$D$7)^2+(Table8[[#This Row],[AST]]-$E$7)^2+(Table8[[#This Row],[STL]]-$F$7)^2+(Table8[[#This Row],[BLK]]-$G$7)^2+(Table8[[#This Row],[REB]]-$H$7)^2</f>
        <v>184.23</v>
      </c>
    </row>
    <row r="194" spans="1:13" x14ac:dyDescent="0.3">
      <c r="A194" s="41">
        <v>184</v>
      </c>
      <c r="B194" s="41"/>
      <c r="C194" s="11" t="s">
        <v>229</v>
      </c>
      <c r="D194" s="1">
        <f>VLOOKUP(Table8[[#This Row],[PLAYER]],FiveStats[],2,FALSE)</f>
        <v>6.6</v>
      </c>
      <c r="E194" s="1">
        <f>VLOOKUP(Table8[[#This Row],[PLAYER]],FiveStats[],3,FALSE)</f>
        <v>0.6</v>
      </c>
      <c r="F194" s="1">
        <f>VLOOKUP(Table8[[#This Row],[PLAYER]],FiveStats[],4,FALSE)</f>
        <v>0.6</v>
      </c>
      <c r="G194" s="1">
        <f>VLOOKUP(Table8[[#This Row],[PLAYER]],FiveStats[],5,FALSE)</f>
        <v>0.4</v>
      </c>
      <c r="H194" s="1">
        <f>VLOOKUP(Table8[[#This Row],[PLAYER]],FiveStats[],6,FALSE)</f>
        <v>4.2</v>
      </c>
      <c r="I194" s="1">
        <f ca="1">(Table8[[#This Row],[PTS]]-$D$3)^2+(Table8[[#This Row],[AST]]-$E$3)^2+(Table8[[#This Row],[STL]]-$F$3)^2+(Table8[[#This Row],[BLK]]-$G$3)^2+(Table8[[#This Row],[REB]]-$H$3)^2</f>
        <v>45.480000000000004</v>
      </c>
      <c r="J194" s="1">
        <f ca="1">(Table8[[#This Row],[PTS]]-$D$4)^2+(Table8[[#This Row],[AST]]-$E$4)^2+(Table8[[#This Row],[STL]]-$F$4)^2+(Table8[[#This Row],[BLK]]-$G$4)^2+(Table8[[#This Row],[REB]]-$H$4)^2</f>
        <v>131.68</v>
      </c>
      <c r="K194" s="1">
        <f ca="1">(Table8[[#This Row],[PTS]]-$D$5)^2+(Table8[[#This Row],[AST]]-$E$5)^2+(Table8[[#This Row],[STL]]-$F$5)^2+(Table8[[#This Row],[BLK]]-$G$5)^2+(Table8[[#This Row],[REB]]-$H$5)^2</f>
        <v>285.88</v>
      </c>
      <c r="L194" s="1">
        <f ca="1">(Table8[[#This Row],[PTS]]-$D$6)^2+(Table8[[#This Row],[AST]]-$E$6)^2+(Table8[[#This Row],[STL]]-$F$6)^2+(Table8[[#This Row],[BLK]]-$G$6)^2+(Table8[[#This Row],[REB]]-$H$6)^2</f>
        <v>607.67999999999995</v>
      </c>
      <c r="M194" s="1">
        <f ca="1">(Table8[[#This Row],[PTS]]-$D$7)^2+(Table8[[#This Row],[AST]]-$E$7)^2+(Table8[[#This Row],[STL]]-$F$7)^2+(Table8[[#This Row],[BLK]]-$G$7)^2+(Table8[[#This Row],[REB]]-$H$7)^2</f>
        <v>243.48000000000008</v>
      </c>
    </row>
    <row r="195" spans="1:13" x14ac:dyDescent="0.3">
      <c r="A195" s="40">
        <v>185</v>
      </c>
      <c r="B195" s="40"/>
      <c r="C195" s="10" t="s">
        <v>178</v>
      </c>
      <c r="D195" s="1">
        <f>VLOOKUP(Table8[[#This Row],[PLAYER]],FiveStats[],2,FALSE)</f>
        <v>8.5</v>
      </c>
      <c r="E195" s="1">
        <f>VLOOKUP(Table8[[#This Row],[PLAYER]],FiveStats[],3,FALSE)</f>
        <v>1.2</v>
      </c>
      <c r="F195" s="1">
        <f>VLOOKUP(Table8[[#This Row],[PLAYER]],FiveStats[],4,FALSE)</f>
        <v>0.7</v>
      </c>
      <c r="G195" s="1">
        <f>VLOOKUP(Table8[[#This Row],[PLAYER]],FiveStats[],5,FALSE)</f>
        <v>0.2</v>
      </c>
      <c r="H195" s="1">
        <f>VLOOKUP(Table8[[#This Row],[PLAYER]],FiveStats[],6,FALSE)</f>
        <v>3.1</v>
      </c>
      <c r="I195" s="1">
        <f ca="1">(Table8[[#This Row],[PTS]]-$D$3)^2+(Table8[[#This Row],[AST]]-$E$3)^2+(Table8[[#This Row],[STL]]-$F$3)^2+(Table8[[#This Row],[BLK]]-$G$3)^2+(Table8[[#This Row],[REB]]-$H$3)^2</f>
        <v>46.63</v>
      </c>
      <c r="J195" s="1">
        <f ca="1">(Table8[[#This Row],[PTS]]-$D$4)^2+(Table8[[#This Row],[AST]]-$E$4)^2+(Table8[[#This Row],[STL]]-$F$4)^2+(Table8[[#This Row],[BLK]]-$G$4)^2+(Table8[[#This Row],[REB]]-$H$4)^2</f>
        <v>113.83000000000001</v>
      </c>
      <c r="K195" s="1">
        <f ca="1">(Table8[[#This Row],[PTS]]-$D$5)^2+(Table8[[#This Row],[AST]]-$E$5)^2+(Table8[[#This Row],[STL]]-$F$5)^2+(Table8[[#This Row],[BLK]]-$G$5)^2+(Table8[[#This Row],[REB]]-$H$5)^2</f>
        <v>235.43</v>
      </c>
      <c r="L195" s="1">
        <f ca="1">(Table8[[#This Row],[PTS]]-$D$6)^2+(Table8[[#This Row],[AST]]-$E$6)^2+(Table8[[#This Row],[STL]]-$F$6)^2+(Table8[[#This Row],[BLK]]-$G$6)^2+(Table8[[#This Row],[REB]]-$H$6)^2</f>
        <v>510.23</v>
      </c>
      <c r="M195" s="1">
        <f ca="1">(Table8[[#This Row],[PTS]]-$D$7)^2+(Table8[[#This Row],[AST]]-$E$7)^2+(Table8[[#This Row],[STL]]-$F$7)^2+(Table8[[#This Row],[BLK]]-$G$7)^2+(Table8[[#This Row],[REB]]-$H$7)^2</f>
        <v>213.23</v>
      </c>
    </row>
    <row r="196" spans="1:13" x14ac:dyDescent="0.3">
      <c r="A196" s="41">
        <v>186</v>
      </c>
      <c r="B196" s="41"/>
      <c r="C196" s="11" t="s">
        <v>241</v>
      </c>
      <c r="D196" s="1">
        <f>VLOOKUP(Table8[[#This Row],[PLAYER]],FiveStats[],2,FALSE)</f>
        <v>6.2</v>
      </c>
      <c r="E196" s="1">
        <f>VLOOKUP(Table8[[#This Row],[PLAYER]],FiveStats[],3,FALSE)</f>
        <v>1.2</v>
      </c>
      <c r="F196" s="1">
        <f>VLOOKUP(Table8[[#This Row],[PLAYER]],FiveStats[],4,FALSE)</f>
        <v>0.6</v>
      </c>
      <c r="G196" s="1">
        <f>VLOOKUP(Table8[[#This Row],[PLAYER]],FiveStats[],5,FALSE)</f>
        <v>0.3</v>
      </c>
      <c r="H196" s="1">
        <f>VLOOKUP(Table8[[#This Row],[PLAYER]],FiveStats[],6,FALSE)</f>
        <v>3.8</v>
      </c>
      <c r="I196" s="1">
        <f ca="1">(Table8[[#This Row],[PTS]]-$D$3)^2+(Table8[[#This Row],[AST]]-$E$3)^2+(Table8[[#This Row],[STL]]-$F$3)^2+(Table8[[#This Row],[BLK]]-$G$3)^2+(Table8[[#This Row],[REB]]-$H$3)^2</f>
        <v>36.369999999999997</v>
      </c>
      <c r="J196" s="1">
        <f ca="1">(Table8[[#This Row],[PTS]]-$D$4)^2+(Table8[[#This Row],[AST]]-$E$4)^2+(Table8[[#This Row],[STL]]-$F$4)^2+(Table8[[#This Row],[BLK]]-$G$4)^2+(Table8[[#This Row],[REB]]-$H$4)^2</f>
        <v>135.36999999999998</v>
      </c>
      <c r="K196" s="1">
        <f ca="1">(Table8[[#This Row],[PTS]]-$D$5)^2+(Table8[[#This Row],[AST]]-$E$5)^2+(Table8[[#This Row],[STL]]-$F$5)^2+(Table8[[#This Row],[BLK]]-$G$5)^2+(Table8[[#This Row],[REB]]-$H$5)^2</f>
        <v>300.96999999999997</v>
      </c>
      <c r="L196" s="1">
        <f ca="1">(Table8[[#This Row],[PTS]]-$D$6)^2+(Table8[[#This Row],[AST]]-$E$6)^2+(Table8[[#This Row],[STL]]-$F$6)^2+(Table8[[#This Row],[BLK]]-$G$6)^2+(Table8[[#This Row],[REB]]-$H$6)^2</f>
        <v>616.37000000000012</v>
      </c>
      <c r="M196" s="1">
        <f ca="1">(Table8[[#This Row],[PTS]]-$D$7)^2+(Table8[[#This Row],[AST]]-$E$7)^2+(Table8[[#This Row],[STL]]-$F$7)^2+(Table8[[#This Row],[BLK]]-$G$7)^2+(Table8[[#This Row],[REB]]-$H$7)^2</f>
        <v>246.77000000000007</v>
      </c>
    </row>
    <row r="197" spans="1:13" x14ac:dyDescent="0.3">
      <c r="A197" s="40">
        <v>187</v>
      </c>
      <c r="B197" s="40"/>
      <c r="C197" s="10" t="s">
        <v>166</v>
      </c>
      <c r="D197" s="1">
        <f>VLOOKUP(Table8[[#This Row],[PLAYER]],FiveStats[],2,FALSE)</f>
        <v>9.1</v>
      </c>
      <c r="E197" s="1">
        <f>VLOOKUP(Table8[[#This Row],[PLAYER]],FiveStats[],3,FALSE)</f>
        <v>0.6</v>
      </c>
      <c r="F197" s="1">
        <f>VLOOKUP(Table8[[#This Row],[PLAYER]],FiveStats[],4,FALSE)</f>
        <v>0.5</v>
      </c>
      <c r="G197" s="1">
        <f>VLOOKUP(Table8[[#This Row],[PLAYER]],FiveStats[],5,FALSE)</f>
        <v>0.5</v>
      </c>
      <c r="H197" s="1">
        <f>VLOOKUP(Table8[[#This Row],[PLAYER]],FiveStats[],6,FALSE)</f>
        <v>3.9</v>
      </c>
      <c r="I197" s="1">
        <f ca="1">(Table8[[#This Row],[PTS]]-$D$3)^2+(Table8[[#This Row],[AST]]-$E$3)^2+(Table8[[#This Row],[STL]]-$F$3)^2+(Table8[[#This Row],[BLK]]-$G$3)^2+(Table8[[#This Row],[REB]]-$H$3)^2</f>
        <v>59.080000000000013</v>
      </c>
      <c r="J197" s="1">
        <f ca="1">(Table8[[#This Row],[PTS]]-$D$4)^2+(Table8[[#This Row],[AST]]-$E$4)^2+(Table8[[#This Row],[STL]]-$F$4)^2+(Table8[[#This Row],[BLK]]-$G$4)^2+(Table8[[#This Row],[REB]]-$H$4)^2</f>
        <v>104.68</v>
      </c>
      <c r="K197" s="1">
        <f ca="1">(Table8[[#This Row],[PTS]]-$D$5)^2+(Table8[[#This Row],[AST]]-$E$5)^2+(Table8[[#This Row],[STL]]-$F$5)^2+(Table8[[#This Row],[BLK]]-$G$5)^2+(Table8[[#This Row],[REB]]-$H$5)^2</f>
        <v>212.48000000000002</v>
      </c>
      <c r="L197" s="1">
        <f ca="1">(Table8[[#This Row],[PTS]]-$D$6)^2+(Table8[[#This Row],[AST]]-$E$6)^2+(Table8[[#This Row],[STL]]-$F$6)^2+(Table8[[#This Row],[BLK]]-$G$6)^2+(Table8[[#This Row],[REB]]-$H$6)^2</f>
        <v>495.67999999999995</v>
      </c>
      <c r="M197" s="1">
        <f ca="1">(Table8[[#This Row],[PTS]]-$D$7)^2+(Table8[[#This Row],[AST]]-$E$7)^2+(Table8[[#This Row],[STL]]-$F$7)^2+(Table8[[#This Row],[BLK]]-$G$7)^2+(Table8[[#This Row],[REB]]-$H$7)^2</f>
        <v>201.68</v>
      </c>
    </row>
    <row r="198" spans="1:13" x14ac:dyDescent="0.3">
      <c r="A198" s="41">
        <v>188</v>
      </c>
      <c r="B198" s="41"/>
      <c r="C198" s="11" t="s">
        <v>176</v>
      </c>
      <c r="D198" s="1">
        <f>VLOOKUP(Table8[[#This Row],[PLAYER]],FiveStats[],2,FALSE)</f>
        <v>8.6999999999999993</v>
      </c>
      <c r="E198" s="1">
        <f>VLOOKUP(Table8[[#This Row],[PLAYER]],FiveStats[],3,FALSE)</f>
        <v>0.8</v>
      </c>
      <c r="F198" s="1">
        <f>VLOOKUP(Table8[[#This Row],[PLAYER]],FiveStats[],4,FALSE)</f>
        <v>0.3</v>
      </c>
      <c r="G198" s="1">
        <f>VLOOKUP(Table8[[#This Row],[PLAYER]],FiveStats[],5,FALSE)</f>
        <v>0.5</v>
      </c>
      <c r="H198" s="1">
        <f>VLOOKUP(Table8[[#This Row],[PLAYER]],FiveStats[],6,FALSE)</f>
        <v>4.5</v>
      </c>
      <c r="I198" s="1">
        <f ca="1">(Table8[[#This Row],[PTS]]-$D$3)^2+(Table8[[#This Row],[AST]]-$E$3)^2+(Table8[[#This Row],[STL]]-$F$3)^2+(Table8[[#This Row],[BLK]]-$G$3)^2+(Table8[[#This Row],[REB]]-$H$3)^2</f>
        <v>55.12</v>
      </c>
      <c r="J198" s="1">
        <f ca="1">(Table8[[#This Row],[PTS]]-$D$4)^2+(Table8[[#This Row],[AST]]-$E$4)^2+(Table8[[#This Row],[STL]]-$F$4)^2+(Table8[[#This Row],[BLK]]-$G$4)^2+(Table8[[#This Row],[REB]]-$H$4)^2</f>
        <v>99.920000000000016</v>
      </c>
      <c r="K198" s="1">
        <f ca="1">(Table8[[#This Row],[PTS]]-$D$5)^2+(Table8[[#This Row],[AST]]-$E$5)^2+(Table8[[#This Row],[STL]]-$F$5)^2+(Table8[[#This Row],[BLK]]-$G$5)^2+(Table8[[#This Row],[REB]]-$H$5)^2</f>
        <v>218.52</v>
      </c>
      <c r="L198" s="1">
        <f ca="1">(Table8[[#This Row],[PTS]]-$D$6)^2+(Table8[[#This Row],[AST]]-$E$6)^2+(Table8[[#This Row],[STL]]-$F$6)^2+(Table8[[#This Row],[BLK]]-$G$6)^2+(Table8[[#This Row],[REB]]-$H$6)^2</f>
        <v>512.12000000000012</v>
      </c>
      <c r="M198" s="1">
        <f ca="1">(Table8[[#This Row],[PTS]]-$D$7)^2+(Table8[[#This Row],[AST]]-$E$7)^2+(Table8[[#This Row],[STL]]-$F$7)^2+(Table8[[#This Row],[BLK]]-$G$7)^2+(Table8[[#This Row],[REB]]-$H$7)^2</f>
        <v>196.12</v>
      </c>
    </row>
    <row r="199" spans="1:13" x14ac:dyDescent="0.3">
      <c r="A199" s="40">
        <v>189</v>
      </c>
      <c r="B199" s="40"/>
      <c r="C199" s="10" t="s">
        <v>134</v>
      </c>
      <c r="D199" s="1">
        <f>VLOOKUP(Table8[[#This Row],[PLAYER]],FiveStats[],2,FALSE)</f>
        <v>10.5</v>
      </c>
      <c r="E199" s="1">
        <f>VLOOKUP(Table8[[#This Row],[PLAYER]],FiveStats[],3,FALSE)</f>
        <v>2</v>
      </c>
      <c r="F199" s="1">
        <f>VLOOKUP(Table8[[#This Row],[PLAYER]],FiveStats[],4,FALSE)</f>
        <v>0.6</v>
      </c>
      <c r="G199" s="1">
        <f>VLOOKUP(Table8[[#This Row],[PLAYER]],FiveStats[],5,FALSE)</f>
        <v>0.1</v>
      </c>
      <c r="H199" s="1">
        <f>VLOOKUP(Table8[[#This Row],[PLAYER]],FiveStats[],6,FALSE)</f>
        <v>2.4</v>
      </c>
      <c r="I199" s="1">
        <f ca="1">(Table8[[#This Row],[PTS]]-$D$3)^2+(Table8[[#This Row],[AST]]-$E$3)^2+(Table8[[#This Row],[STL]]-$F$3)^2+(Table8[[#This Row],[BLK]]-$G$3)^2+(Table8[[#This Row],[REB]]-$H$3)^2</f>
        <v>56.58</v>
      </c>
      <c r="J199" s="1">
        <f ca="1">(Table8[[#This Row],[PTS]]-$D$4)^2+(Table8[[#This Row],[AST]]-$E$4)^2+(Table8[[#This Row],[STL]]-$F$4)^2+(Table8[[#This Row],[BLK]]-$G$4)^2+(Table8[[#This Row],[REB]]-$H$4)^2</f>
        <v>97.78</v>
      </c>
      <c r="K199" s="1">
        <f ca="1">(Table8[[#This Row],[PTS]]-$D$5)^2+(Table8[[#This Row],[AST]]-$E$5)^2+(Table8[[#This Row],[STL]]-$F$5)^2+(Table8[[#This Row],[BLK]]-$G$5)^2+(Table8[[#This Row],[REB]]-$H$5)^2</f>
        <v>187.98</v>
      </c>
      <c r="L199" s="1">
        <f ca="1">(Table8[[#This Row],[PTS]]-$D$6)^2+(Table8[[#This Row],[AST]]-$E$6)^2+(Table8[[#This Row],[STL]]-$F$6)^2+(Table8[[#This Row],[BLK]]-$G$6)^2+(Table8[[#This Row],[REB]]-$H$6)^2</f>
        <v>416.78000000000003</v>
      </c>
      <c r="M199" s="1">
        <f ca="1">(Table8[[#This Row],[PTS]]-$D$7)^2+(Table8[[#This Row],[AST]]-$E$7)^2+(Table8[[#This Row],[STL]]-$F$7)^2+(Table8[[#This Row],[BLK]]-$G$7)^2+(Table8[[#This Row],[REB]]-$H$7)^2</f>
        <v>181.38</v>
      </c>
    </row>
    <row r="200" spans="1:13" x14ac:dyDescent="0.3">
      <c r="A200" s="41">
        <v>190</v>
      </c>
      <c r="B200" s="41"/>
      <c r="C200" s="11" t="s">
        <v>164</v>
      </c>
      <c r="D200" s="1">
        <f>VLOOKUP(Table8[[#This Row],[PLAYER]],FiveStats[],2,FALSE)</f>
        <v>9.1999999999999993</v>
      </c>
      <c r="E200" s="1">
        <f>VLOOKUP(Table8[[#This Row],[PLAYER]],FiveStats[],3,FALSE)</f>
        <v>1.8</v>
      </c>
      <c r="F200" s="1">
        <f>VLOOKUP(Table8[[#This Row],[PLAYER]],FiveStats[],4,FALSE)</f>
        <v>0.5</v>
      </c>
      <c r="G200" s="1">
        <f>VLOOKUP(Table8[[#This Row],[PLAYER]],FiveStats[],5,FALSE)</f>
        <v>0.2</v>
      </c>
      <c r="H200" s="1">
        <f>VLOOKUP(Table8[[#This Row],[PLAYER]],FiveStats[],6,FALSE)</f>
        <v>3.1</v>
      </c>
      <c r="I200" s="1">
        <f ca="1">(Table8[[#This Row],[PTS]]-$D$3)^2+(Table8[[#This Row],[AST]]-$E$3)^2+(Table8[[#This Row],[STL]]-$F$3)^2+(Table8[[#This Row],[BLK]]-$G$3)^2+(Table8[[#This Row],[REB]]-$H$3)^2</f>
        <v>45.579999999999991</v>
      </c>
      <c r="J200" s="1">
        <f ca="1">(Table8[[#This Row],[PTS]]-$D$4)^2+(Table8[[#This Row],[AST]]-$E$4)^2+(Table8[[#This Row],[STL]]-$F$4)^2+(Table8[[#This Row],[BLK]]-$G$4)^2+(Table8[[#This Row],[REB]]-$H$4)^2</f>
        <v>100.58000000000001</v>
      </c>
      <c r="K200" s="1">
        <f ca="1">(Table8[[#This Row],[PTS]]-$D$5)^2+(Table8[[#This Row],[AST]]-$E$5)^2+(Table8[[#This Row],[STL]]-$F$5)^2+(Table8[[#This Row],[BLK]]-$G$5)^2+(Table8[[#This Row],[REB]]-$H$5)^2</f>
        <v>214.78000000000003</v>
      </c>
      <c r="L200" s="1">
        <f ca="1">(Table8[[#This Row],[PTS]]-$D$6)^2+(Table8[[#This Row],[AST]]-$E$6)^2+(Table8[[#This Row],[STL]]-$F$6)^2+(Table8[[#This Row],[BLK]]-$G$6)^2+(Table8[[#This Row],[REB]]-$H$6)^2</f>
        <v>472.58000000000004</v>
      </c>
      <c r="M200" s="1">
        <f ca="1">(Table8[[#This Row],[PTS]]-$D$7)^2+(Table8[[#This Row],[AST]]-$E$7)^2+(Table8[[#This Row],[STL]]-$F$7)^2+(Table8[[#This Row],[BLK]]-$G$7)^2+(Table8[[#This Row],[REB]]-$H$7)^2</f>
        <v>191.38</v>
      </c>
    </row>
    <row r="201" spans="1:13" x14ac:dyDescent="0.3">
      <c r="A201" s="40">
        <v>191</v>
      </c>
      <c r="B201" s="40"/>
      <c r="C201" s="10" t="s">
        <v>153</v>
      </c>
      <c r="D201" s="1">
        <f>VLOOKUP(Table8[[#This Row],[PLAYER]],FiveStats[],2,FALSE)</f>
        <v>9.6</v>
      </c>
      <c r="E201" s="1">
        <f>VLOOKUP(Table8[[#This Row],[PLAYER]],FiveStats[],3,FALSE)</f>
        <v>2.2000000000000002</v>
      </c>
      <c r="F201" s="1">
        <f>VLOOKUP(Table8[[#This Row],[PLAYER]],FiveStats[],4,FALSE)</f>
        <v>0.7</v>
      </c>
      <c r="G201" s="1">
        <f>VLOOKUP(Table8[[#This Row],[PLAYER]],FiveStats[],5,FALSE)</f>
        <v>0.4</v>
      </c>
      <c r="H201" s="1">
        <f>VLOOKUP(Table8[[#This Row],[PLAYER]],FiveStats[],6,FALSE)</f>
        <v>2.1</v>
      </c>
      <c r="I201" s="1">
        <f ca="1">(Table8[[#This Row],[PTS]]-$D$3)^2+(Table8[[#This Row],[AST]]-$E$3)^2+(Table8[[#This Row],[STL]]-$F$3)^2+(Table8[[#This Row],[BLK]]-$G$3)^2+(Table8[[#This Row],[REB]]-$H$3)^2</f>
        <v>45.46</v>
      </c>
      <c r="J201" s="1">
        <f ca="1">(Table8[[#This Row],[PTS]]-$D$4)^2+(Table8[[#This Row],[AST]]-$E$4)^2+(Table8[[#This Row],[STL]]-$F$4)^2+(Table8[[#This Row],[BLK]]-$G$4)^2+(Table8[[#This Row],[REB]]-$H$4)^2</f>
        <v>106.86000000000001</v>
      </c>
      <c r="K201" s="1">
        <f ca="1">(Table8[[#This Row],[PTS]]-$D$5)^2+(Table8[[#This Row],[AST]]-$E$5)^2+(Table8[[#This Row],[STL]]-$F$5)^2+(Table8[[#This Row],[BLK]]-$G$5)^2+(Table8[[#This Row],[REB]]-$H$5)^2</f>
        <v>215.06</v>
      </c>
      <c r="L201" s="1">
        <f ca="1">(Table8[[#This Row],[PTS]]-$D$6)^2+(Table8[[#This Row],[AST]]-$E$6)^2+(Table8[[#This Row],[STL]]-$F$6)^2+(Table8[[#This Row],[BLK]]-$G$6)^2+(Table8[[#This Row],[REB]]-$H$6)^2</f>
        <v>450.46</v>
      </c>
      <c r="M201" s="1">
        <f ca="1">(Table8[[#This Row],[PTS]]-$D$7)^2+(Table8[[#This Row],[AST]]-$E$7)^2+(Table8[[#This Row],[STL]]-$F$7)^2+(Table8[[#This Row],[BLK]]-$G$7)^2+(Table8[[#This Row],[REB]]-$H$7)^2</f>
        <v>195.66</v>
      </c>
    </row>
    <row r="202" spans="1:13" x14ac:dyDescent="0.3">
      <c r="A202" s="41">
        <v>192</v>
      </c>
      <c r="B202" s="41"/>
      <c r="C202" s="11" t="s">
        <v>214</v>
      </c>
      <c r="D202" s="1">
        <f>VLOOKUP(Table8[[#This Row],[PLAYER]],FiveStats[],2,FALSE)</f>
        <v>6.9</v>
      </c>
      <c r="E202" s="1">
        <f>VLOOKUP(Table8[[#This Row],[PLAYER]],FiveStats[],3,FALSE)</f>
        <v>0.9</v>
      </c>
      <c r="F202" s="1">
        <f>VLOOKUP(Table8[[#This Row],[PLAYER]],FiveStats[],4,FALSE)</f>
        <v>0.5</v>
      </c>
      <c r="G202" s="1">
        <f>VLOOKUP(Table8[[#This Row],[PLAYER]],FiveStats[],5,FALSE)</f>
        <v>0.7</v>
      </c>
      <c r="H202" s="1">
        <f>VLOOKUP(Table8[[#This Row],[PLAYER]],FiveStats[],6,FALSE)</f>
        <v>4.0999999999999996</v>
      </c>
      <c r="I202" s="1">
        <f ca="1">(Table8[[#This Row],[PTS]]-$D$3)^2+(Table8[[#This Row],[AST]]-$E$3)^2+(Table8[[#This Row],[STL]]-$F$3)^2+(Table8[[#This Row],[BLK]]-$G$3)^2+(Table8[[#This Row],[REB]]-$H$3)^2</f>
        <v>42.37</v>
      </c>
      <c r="J202" s="1">
        <f ca="1">(Table8[[#This Row],[PTS]]-$D$4)^2+(Table8[[#This Row],[AST]]-$E$4)^2+(Table8[[#This Row],[STL]]-$F$4)^2+(Table8[[#This Row],[BLK]]-$G$4)^2+(Table8[[#This Row],[REB]]-$H$4)^2</f>
        <v>124.77</v>
      </c>
      <c r="K202" s="1">
        <f ca="1">(Table8[[#This Row],[PTS]]-$D$5)^2+(Table8[[#This Row],[AST]]-$E$5)^2+(Table8[[#This Row],[STL]]-$F$5)^2+(Table8[[#This Row],[BLK]]-$G$5)^2+(Table8[[#This Row],[REB]]-$H$5)^2</f>
        <v>276.37</v>
      </c>
      <c r="L202" s="1">
        <f ca="1">(Table8[[#This Row],[PTS]]-$D$6)^2+(Table8[[#This Row],[AST]]-$E$6)^2+(Table8[[#This Row],[STL]]-$F$6)^2+(Table8[[#This Row],[BLK]]-$G$6)^2+(Table8[[#This Row],[REB]]-$H$6)^2</f>
        <v>589.16999999999996</v>
      </c>
      <c r="M202" s="1">
        <f ca="1">(Table8[[#This Row],[PTS]]-$D$7)^2+(Table8[[#This Row],[AST]]-$E$7)^2+(Table8[[#This Row],[STL]]-$F$7)^2+(Table8[[#This Row],[BLK]]-$G$7)^2+(Table8[[#This Row],[REB]]-$H$7)^2</f>
        <v>232.77</v>
      </c>
    </row>
    <row r="203" spans="1:13" x14ac:dyDescent="0.3">
      <c r="A203" s="40">
        <v>193</v>
      </c>
      <c r="B203" s="40"/>
      <c r="C203" s="10" t="s">
        <v>277</v>
      </c>
      <c r="D203" s="1">
        <f>VLOOKUP(Table8[[#This Row],[PLAYER]],FiveStats[],2,FALSE)</f>
        <v>4.4000000000000004</v>
      </c>
      <c r="E203" s="1">
        <f>VLOOKUP(Table8[[#This Row],[PLAYER]],FiveStats[],3,FALSE)</f>
        <v>0.4</v>
      </c>
      <c r="F203" s="1">
        <f>VLOOKUP(Table8[[#This Row],[PLAYER]],FiveStats[],4,FALSE)</f>
        <v>0.4</v>
      </c>
      <c r="G203" s="1">
        <f>VLOOKUP(Table8[[#This Row],[PLAYER]],FiveStats[],5,FALSE)</f>
        <v>0.4</v>
      </c>
      <c r="H203" s="1">
        <f>VLOOKUP(Table8[[#This Row],[PLAYER]],FiveStats[],6,FALSE)</f>
        <v>5.2</v>
      </c>
      <c r="I203" s="1">
        <f ca="1">(Table8[[#This Row],[PTS]]-$D$3)^2+(Table8[[#This Row],[AST]]-$E$3)^2+(Table8[[#This Row],[STL]]-$F$3)^2+(Table8[[#This Row],[BLK]]-$G$3)^2+(Table8[[#This Row],[REB]]-$H$3)^2</f>
        <v>49.48</v>
      </c>
      <c r="J203" s="1">
        <f ca="1">(Table8[[#This Row],[PTS]]-$D$4)^2+(Table8[[#This Row],[AST]]-$E$4)^2+(Table8[[#This Row],[STL]]-$F$4)^2+(Table8[[#This Row],[BLK]]-$G$4)^2+(Table8[[#This Row],[REB]]-$H$4)^2</f>
        <v>161.68</v>
      </c>
      <c r="K203" s="1">
        <f ca="1">(Table8[[#This Row],[PTS]]-$D$5)^2+(Table8[[#This Row],[AST]]-$E$5)^2+(Table8[[#This Row],[STL]]-$F$5)^2+(Table8[[#This Row],[BLK]]-$G$5)^2+(Table8[[#This Row],[REB]]-$H$5)^2</f>
        <v>356.68000000000006</v>
      </c>
      <c r="L203" s="1">
        <f ca="1">(Table8[[#This Row],[PTS]]-$D$6)^2+(Table8[[#This Row],[AST]]-$E$6)^2+(Table8[[#This Row],[STL]]-$F$6)^2+(Table8[[#This Row],[BLK]]-$G$6)^2+(Table8[[#This Row],[REB]]-$H$6)^2</f>
        <v>723.68000000000006</v>
      </c>
      <c r="M203" s="1">
        <f ca="1">(Table8[[#This Row],[PTS]]-$D$7)^2+(Table8[[#This Row],[AST]]-$E$7)^2+(Table8[[#This Row],[STL]]-$F$7)^2+(Table8[[#This Row],[BLK]]-$G$7)^2+(Table8[[#This Row],[REB]]-$H$7)^2</f>
        <v>285.08</v>
      </c>
    </row>
    <row r="204" spans="1:13" x14ac:dyDescent="0.3">
      <c r="A204" s="41">
        <v>194</v>
      </c>
      <c r="B204" s="41"/>
      <c r="C204" s="11" t="s">
        <v>195</v>
      </c>
      <c r="D204" s="1">
        <f>VLOOKUP(Table8[[#This Row],[PLAYER]],FiveStats[],2,FALSE)</f>
        <v>7.7</v>
      </c>
      <c r="E204" s="1">
        <f>VLOOKUP(Table8[[#This Row],[PLAYER]],FiveStats[],3,FALSE)</f>
        <v>1.2</v>
      </c>
      <c r="F204" s="1">
        <f>VLOOKUP(Table8[[#This Row],[PLAYER]],FiveStats[],4,FALSE)</f>
        <v>0.8</v>
      </c>
      <c r="G204" s="1">
        <f>VLOOKUP(Table8[[#This Row],[PLAYER]],FiveStats[],5,FALSE)</f>
        <v>0.4</v>
      </c>
      <c r="H204" s="1">
        <f>VLOOKUP(Table8[[#This Row],[PLAYER]],FiveStats[],6,FALSE)</f>
        <v>2.7</v>
      </c>
      <c r="I204" s="1">
        <f ca="1">(Table8[[#This Row],[PTS]]-$D$3)^2+(Table8[[#This Row],[AST]]-$E$3)^2+(Table8[[#This Row],[STL]]-$F$3)^2+(Table8[[#This Row],[BLK]]-$G$3)^2+(Table8[[#This Row],[REB]]-$H$3)^2</f>
        <v>41.42</v>
      </c>
      <c r="J204" s="1">
        <f ca="1">(Table8[[#This Row],[PTS]]-$D$4)^2+(Table8[[#This Row],[AST]]-$E$4)^2+(Table8[[#This Row],[STL]]-$F$4)^2+(Table8[[#This Row],[BLK]]-$G$4)^2+(Table8[[#This Row],[REB]]-$H$4)^2</f>
        <v>128.41999999999999</v>
      </c>
      <c r="K204" s="1">
        <f ca="1">(Table8[[#This Row],[PTS]]-$D$5)^2+(Table8[[#This Row],[AST]]-$E$5)^2+(Table8[[#This Row],[STL]]-$F$5)^2+(Table8[[#This Row],[BLK]]-$G$5)^2+(Table8[[#This Row],[REB]]-$H$5)^2</f>
        <v>263.62</v>
      </c>
      <c r="L204" s="1">
        <f ca="1">(Table8[[#This Row],[PTS]]-$D$6)^2+(Table8[[#This Row],[AST]]-$E$6)^2+(Table8[[#This Row],[STL]]-$F$6)^2+(Table8[[#This Row],[BLK]]-$G$6)^2+(Table8[[#This Row],[REB]]-$H$6)^2</f>
        <v>544.81999999999994</v>
      </c>
      <c r="M204" s="1">
        <f ca="1">(Table8[[#This Row],[PTS]]-$D$7)^2+(Table8[[#This Row],[AST]]-$E$7)^2+(Table8[[#This Row],[STL]]-$F$7)^2+(Table8[[#This Row],[BLK]]-$G$7)^2+(Table8[[#This Row],[REB]]-$H$7)^2</f>
        <v>233.82000000000002</v>
      </c>
    </row>
    <row r="205" spans="1:13" x14ac:dyDescent="0.3">
      <c r="A205" s="40">
        <v>195</v>
      </c>
      <c r="B205" s="40"/>
      <c r="C205" s="10" t="s">
        <v>283</v>
      </c>
      <c r="D205" s="1">
        <f>VLOOKUP(Table8[[#This Row],[PLAYER]],FiveStats[],2,FALSE)</f>
        <v>3.8</v>
      </c>
      <c r="E205" s="1">
        <f>VLOOKUP(Table8[[#This Row],[PLAYER]],FiveStats[],3,FALSE)</f>
        <v>2.4</v>
      </c>
      <c r="F205" s="1">
        <f>VLOOKUP(Table8[[#This Row],[PLAYER]],FiveStats[],4,FALSE)</f>
        <v>1</v>
      </c>
      <c r="G205" s="1">
        <f>VLOOKUP(Table8[[#This Row],[PLAYER]],FiveStats[],5,FALSE)</f>
        <v>0.5</v>
      </c>
      <c r="H205" s="1">
        <f>VLOOKUP(Table8[[#This Row],[PLAYER]],FiveStats[],6,FALSE)</f>
        <v>2.1</v>
      </c>
      <c r="I205" s="1">
        <f ca="1">(Table8[[#This Row],[PTS]]-$D$3)^2+(Table8[[#This Row],[AST]]-$E$3)^2+(Table8[[#This Row],[STL]]-$F$3)^2+(Table8[[#This Row],[BLK]]-$G$3)^2+(Table8[[#This Row],[REB]]-$H$3)^2</f>
        <v>23.659999999999997</v>
      </c>
      <c r="J205" s="1">
        <f ca="1">(Table8[[#This Row],[PTS]]-$D$4)^2+(Table8[[#This Row],[AST]]-$E$4)^2+(Table8[[#This Row],[STL]]-$F$4)^2+(Table8[[#This Row],[BLK]]-$G$4)^2+(Table8[[#This Row],[REB]]-$H$4)^2</f>
        <v>188.85999999999999</v>
      </c>
      <c r="K205" s="1">
        <f ca="1">(Table8[[#This Row],[PTS]]-$D$5)^2+(Table8[[#This Row],[AST]]-$E$5)^2+(Table8[[#This Row],[STL]]-$F$5)^2+(Table8[[#This Row],[BLK]]-$G$5)^2+(Table8[[#This Row],[REB]]-$H$5)^2</f>
        <v>404.86</v>
      </c>
      <c r="L205" s="1">
        <f ca="1">(Table8[[#This Row],[PTS]]-$D$6)^2+(Table8[[#This Row],[AST]]-$E$6)^2+(Table8[[#This Row],[STL]]-$F$6)^2+(Table8[[#This Row],[BLK]]-$G$6)^2+(Table8[[#This Row],[REB]]-$H$6)^2</f>
        <v>719.06</v>
      </c>
      <c r="M205" s="1">
        <f ca="1">(Table8[[#This Row],[PTS]]-$D$7)^2+(Table8[[#This Row],[AST]]-$E$7)^2+(Table8[[#This Row],[STL]]-$F$7)^2+(Table8[[#This Row],[BLK]]-$G$7)^2+(Table8[[#This Row],[REB]]-$H$7)^2</f>
        <v>312.45999999999998</v>
      </c>
    </row>
    <row r="206" spans="1:13" x14ac:dyDescent="0.3">
      <c r="A206" s="41">
        <v>196</v>
      </c>
      <c r="B206" s="41"/>
      <c r="C206" s="11" t="s">
        <v>200</v>
      </c>
      <c r="D206" s="1">
        <f>VLOOKUP(Table8[[#This Row],[PLAYER]],FiveStats[],2,FALSE)</f>
        <v>7.4</v>
      </c>
      <c r="E206" s="1">
        <f>VLOOKUP(Table8[[#This Row],[PLAYER]],FiveStats[],3,FALSE)</f>
        <v>2.6</v>
      </c>
      <c r="F206" s="1">
        <f>VLOOKUP(Table8[[#This Row],[PLAYER]],FiveStats[],4,FALSE)</f>
        <v>0.6</v>
      </c>
      <c r="G206" s="1">
        <f>VLOOKUP(Table8[[#This Row],[PLAYER]],FiveStats[],5,FALSE)</f>
        <v>0.5</v>
      </c>
      <c r="H206" s="1">
        <f>VLOOKUP(Table8[[#This Row],[PLAYER]],FiveStats[],6,FALSE)</f>
        <v>2.5</v>
      </c>
      <c r="I206" s="1">
        <f ca="1">(Table8[[#This Row],[PTS]]-$D$3)^2+(Table8[[#This Row],[AST]]-$E$3)^2+(Table8[[#This Row],[STL]]-$F$3)^2+(Table8[[#This Row],[BLK]]-$G$3)^2+(Table8[[#This Row],[REB]]-$H$3)^2</f>
        <v>25.780000000000005</v>
      </c>
      <c r="J206" s="1">
        <f ca="1">(Table8[[#This Row],[PTS]]-$D$4)^2+(Table8[[#This Row],[AST]]-$E$4)^2+(Table8[[#This Row],[STL]]-$F$4)^2+(Table8[[#This Row],[BLK]]-$G$4)^2+(Table8[[#This Row],[REB]]-$H$4)^2</f>
        <v>121.38</v>
      </c>
      <c r="K206" s="1">
        <f ca="1">(Table8[[#This Row],[PTS]]-$D$5)^2+(Table8[[#This Row],[AST]]-$E$5)^2+(Table8[[#This Row],[STL]]-$F$5)^2+(Table8[[#This Row],[BLK]]-$G$5)^2+(Table8[[#This Row],[REB]]-$H$5)^2</f>
        <v>274.58000000000004</v>
      </c>
      <c r="L206" s="1">
        <f ca="1">(Table8[[#This Row],[PTS]]-$D$6)^2+(Table8[[#This Row],[AST]]-$E$6)^2+(Table8[[#This Row],[STL]]-$F$6)^2+(Table8[[#This Row],[BLK]]-$G$6)^2+(Table8[[#This Row],[REB]]-$H$6)^2</f>
        <v>540.78000000000009</v>
      </c>
      <c r="M206" s="1">
        <f ca="1">(Table8[[#This Row],[PTS]]-$D$7)^2+(Table8[[#This Row],[AST]]-$E$7)^2+(Table8[[#This Row],[STL]]-$F$7)^2+(Table8[[#This Row],[BLK]]-$G$7)^2+(Table8[[#This Row],[REB]]-$H$7)^2</f>
        <v>219.78000000000003</v>
      </c>
    </row>
    <row r="207" spans="1:13" x14ac:dyDescent="0.3">
      <c r="A207" s="40">
        <v>197</v>
      </c>
      <c r="B207" s="40"/>
      <c r="C207" s="10" t="s">
        <v>99</v>
      </c>
      <c r="D207" s="1">
        <f>VLOOKUP(Table8[[#This Row],[PLAYER]],FiveStats[],2,FALSE)</f>
        <v>13.2</v>
      </c>
      <c r="E207" s="1">
        <f>VLOOKUP(Table8[[#This Row],[PLAYER]],FiveStats[],3,FALSE)</f>
        <v>1</v>
      </c>
      <c r="F207" s="1">
        <f>VLOOKUP(Table8[[#This Row],[PLAYER]],FiveStats[],4,FALSE)</f>
        <v>0.6</v>
      </c>
      <c r="G207" s="1">
        <f>VLOOKUP(Table8[[#This Row],[PLAYER]],FiveStats[],5,FALSE)</f>
        <v>0.2</v>
      </c>
      <c r="H207" s="1">
        <f>VLOOKUP(Table8[[#This Row],[PLAYER]],FiveStats[],6,FALSE)</f>
        <v>2.2999999999999998</v>
      </c>
      <c r="I207" s="1">
        <f ca="1">(Table8[[#This Row],[PTS]]-$D$3)^2+(Table8[[#This Row],[AST]]-$E$3)^2+(Table8[[#This Row],[STL]]-$F$3)^2+(Table8[[#This Row],[BLK]]-$G$3)^2+(Table8[[#This Row],[REB]]-$H$3)^2</f>
        <v>104.52999999999999</v>
      </c>
      <c r="J207" s="1">
        <f ca="1">(Table8[[#This Row],[PTS]]-$D$4)^2+(Table8[[#This Row],[AST]]-$E$4)^2+(Table8[[#This Row],[STL]]-$F$4)^2+(Table8[[#This Row],[BLK]]-$G$4)^2+(Table8[[#This Row],[REB]]-$H$4)^2</f>
        <v>98.53</v>
      </c>
      <c r="K207" s="1">
        <f ca="1">(Table8[[#This Row],[PTS]]-$D$5)^2+(Table8[[#This Row],[AST]]-$E$5)^2+(Table8[[#This Row],[STL]]-$F$5)^2+(Table8[[#This Row],[BLK]]-$G$5)^2+(Table8[[#This Row],[REB]]-$H$5)^2</f>
        <v>129.93000000000004</v>
      </c>
      <c r="L207" s="1">
        <f ca="1">(Table8[[#This Row],[PTS]]-$D$6)^2+(Table8[[#This Row],[AST]]-$E$6)^2+(Table8[[#This Row],[STL]]-$F$6)^2+(Table8[[#This Row],[BLK]]-$G$6)^2+(Table8[[#This Row],[REB]]-$H$6)^2</f>
        <v>331.73</v>
      </c>
      <c r="M207" s="1">
        <f ca="1">(Table8[[#This Row],[PTS]]-$D$7)^2+(Table8[[#This Row],[AST]]-$E$7)^2+(Table8[[#This Row],[STL]]-$F$7)^2+(Table8[[#This Row],[BLK]]-$G$7)^2+(Table8[[#This Row],[REB]]-$H$7)^2</f>
        <v>172.13</v>
      </c>
    </row>
    <row r="208" spans="1:13" x14ac:dyDescent="0.3">
      <c r="A208" s="41">
        <v>198</v>
      </c>
      <c r="B208" s="41"/>
      <c r="C208" s="11" t="s">
        <v>234</v>
      </c>
      <c r="D208" s="1">
        <f>VLOOKUP(Table8[[#This Row],[PLAYER]],FiveStats[],2,FALSE)</f>
        <v>6.4</v>
      </c>
      <c r="E208" s="1">
        <f>VLOOKUP(Table8[[#This Row],[PLAYER]],FiveStats[],3,FALSE)</f>
        <v>1.6</v>
      </c>
      <c r="F208" s="1">
        <f>VLOOKUP(Table8[[#This Row],[PLAYER]],FiveStats[],4,FALSE)</f>
        <v>0.6</v>
      </c>
      <c r="G208" s="1">
        <f>VLOOKUP(Table8[[#This Row],[PLAYER]],FiveStats[],5,FALSE)</f>
        <v>0.2</v>
      </c>
      <c r="H208" s="1">
        <f>VLOOKUP(Table8[[#This Row],[PLAYER]],FiveStats[],6,FALSE)</f>
        <v>3.3</v>
      </c>
      <c r="I208" s="1">
        <f ca="1">(Table8[[#This Row],[PTS]]-$D$3)^2+(Table8[[#This Row],[AST]]-$E$3)^2+(Table8[[#This Row],[STL]]-$F$3)^2+(Table8[[#This Row],[BLK]]-$G$3)^2+(Table8[[#This Row],[REB]]-$H$3)^2</f>
        <v>32.010000000000005</v>
      </c>
      <c r="J208" s="1">
        <f ca="1">(Table8[[#This Row],[PTS]]-$D$4)^2+(Table8[[#This Row],[AST]]-$E$4)^2+(Table8[[#This Row],[STL]]-$F$4)^2+(Table8[[#This Row],[BLK]]-$G$4)^2+(Table8[[#This Row],[REB]]-$H$4)^2</f>
        <v>134.41</v>
      </c>
      <c r="K208" s="1">
        <f ca="1">(Table8[[#This Row],[PTS]]-$D$5)^2+(Table8[[#This Row],[AST]]-$E$5)^2+(Table8[[#This Row],[STL]]-$F$5)^2+(Table8[[#This Row],[BLK]]-$G$5)^2+(Table8[[#This Row],[REB]]-$H$5)^2</f>
        <v>298.21000000000015</v>
      </c>
      <c r="L208" s="1">
        <f ca="1">(Table8[[#This Row],[PTS]]-$D$6)^2+(Table8[[#This Row],[AST]]-$E$6)^2+(Table8[[#This Row],[STL]]-$F$6)^2+(Table8[[#This Row],[BLK]]-$G$6)^2+(Table8[[#This Row],[REB]]-$H$6)^2</f>
        <v>600.0100000000001</v>
      </c>
      <c r="M208" s="1">
        <f ca="1">(Table8[[#This Row],[PTS]]-$D$7)^2+(Table8[[#This Row],[AST]]-$E$7)^2+(Table8[[#This Row],[STL]]-$F$7)^2+(Table8[[#This Row],[BLK]]-$G$7)^2+(Table8[[#This Row],[REB]]-$H$7)^2</f>
        <v>243.21000000000004</v>
      </c>
    </row>
    <row r="209" spans="1:13" x14ac:dyDescent="0.3">
      <c r="A209" s="40">
        <v>199</v>
      </c>
      <c r="B209" s="40"/>
      <c r="C209" s="10" t="s">
        <v>129</v>
      </c>
      <c r="D209" s="1">
        <f>VLOOKUP(Table8[[#This Row],[PLAYER]],FiveStats[],2,FALSE)</f>
        <v>10.7</v>
      </c>
      <c r="E209" s="1">
        <f>VLOOKUP(Table8[[#This Row],[PLAYER]],FiveStats[],3,FALSE)</f>
        <v>0.6</v>
      </c>
      <c r="F209" s="1">
        <f>VLOOKUP(Table8[[#This Row],[PLAYER]],FiveStats[],4,FALSE)</f>
        <v>0.6</v>
      </c>
      <c r="G209" s="1">
        <f>VLOOKUP(Table8[[#This Row],[PLAYER]],FiveStats[],5,FALSE)</f>
        <v>0.3</v>
      </c>
      <c r="H209" s="1">
        <f>VLOOKUP(Table8[[#This Row],[PLAYER]],FiveStats[],6,FALSE)</f>
        <v>3</v>
      </c>
      <c r="I209" s="1">
        <f ca="1">(Table8[[#This Row],[PTS]]-$D$3)^2+(Table8[[#This Row],[AST]]-$E$3)^2+(Table8[[#This Row],[STL]]-$F$3)^2+(Table8[[#This Row],[BLK]]-$G$3)^2+(Table8[[#This Row],[REB]]-$H$3)^2</f>
        <v>74.099999999999994</v>
      </c>
      <c r="J209" s="1">
        <f ca="1">(Table8[[#This Row],[PTS]]-$D$4)^2+(Table8[[#This Row],[AST]]-$E$4)^2+(Table8[[#This Row],[STL]]-$F$4)^2+(Table8[[#This Row],[BLK]]-$G$4)^2+(Table8[[#This Row],[REB]]-$H$4)^2</f>
        <v>103.30000000000001</v>
      </c>
      <c r="K209" s="1">
        <f ca="1">(Table8[[#This Row],[PTS]]-$D$5)^2+(Table8[[#This Row],[AST]]-$E$5)^2+(Table8[[#This Row],[STL]]-$F$5)^2+(Table8[[#This Row],[BLK]]-$G$5)^2+(Table8[[#This Row],[REB]]-$H$5)^2</f>
        <v>178.70000000000005</v>
      </c>
      <c r="L209" s="1">
        <f ca="1">(Table8[[#This Row],[PTS]]-$D$6)^2+(Table8[[#This Row],[AST]]-$E$6)^2+(Table8[[#This Row],[STL]]-$F$6)^2+(Table8[[#This Row],[BLK]]-$G$6)^2+(Table8[[#This Row],[REB]]-$H$6)^2</f>
        <v>428.7</v>
      </c>
      <c r="M209" s="1">
        <f ca="1">(Table8[[#This Row],[PTS]]-$D$7)^2+(Table8[[#This Row],[AST]]-$E$7)^2+(Table8[[#This Row],[STL]]-$F$7)^2+(Table8[[#This Row],[BLK]]-$G$7)^2+(Table8[[#This Row],[REB]]-$H$7)^2</f>
        <v>192.90000000000003</v>
      </c>
    </row>
    <row r="210" spans="1:13" x14ac:dyDescent="0.3">
      <c r="A210" s="41">
        <v>200</v>
      </c>
      <c r="B210" s="41"/>
      <c r="C210" s="11" t="s">
        <v>144</v>
      </c>
      <c r="D210" s="1">
        <f>VLOOKUP(Table8[[#This Row],[PLAYER]],FiveStats[],2,FALSE)</f>
        <v>10.1</v>
      </c>
      <c r="E210" s="1">
        <f>VLOOKUP(Table8[[#This Row],[PLAYER]],FiveStats[],3,FALSE)</f>
        <v>1.6</v>
      </c>
      <c r="F210" s="1">
        <f>VLOOKUP(Table8[[#This Row],[PLAYER]],FiveStats[],4,FALSE)</f>
        <v>0.5</v>
      </c>
      <c r="G210" s="1">
        <f>VLOOKUP(Table8[[#This Row],[PLAYER]],FiveStats[],5,FALSE)</f>
        <v>0.3</v>
      </c>
      <c r="H210" s="1">
        <f>VLOOKUP(Table8[[#This Row],[PLAYER]],FiveStats[],6,FALSE)</f>
        <v>2.8</v>
      </c>
      <c r="I210" s="1">
        <f ca="1">(Table8[[#This Row],[PTS]]-$D$3)^2+(Table8[[#This Row],[AST]]-$E$3)^2+(Table8[[#This Row],[STL]]-$F$3)^2+(Table8[[#This Row],[BLK]]-$G$3)^2+(Table8[[#This Row],[REB]]-$H$3)^2</f>
        <v>55.95</v>
      </c>
      <c r="J210" s="1">
        <f ca="1">(Table8[[#This Row],[PTS]]-$D$4)^2+(Table8[[#This Row],[AST]]-$E$4)^2+(Table8[[#This Row],[STL]]-$F$4)^2+(Table8[[#This Row],[BLK]]-$G$4)^2+(Table8[[#This Row],[REB]]-$H$4)^2</f>
        <v>98.950000000000017</v>
      </c>
      <c r="K210" s="1">
        <f ca="1">(Table8[[#This Row],[PTS]]-$D$5)^2+(Table8[[#This Row],[AST]]-$E$5)^2+(Table8[[#This Row],[STL]]-$F$5)^2+(Table8[[#This Row],[BLK]]-$G$5)^2+(Table8[[#This Row],[REB]]-$H$5)^2</f>
        <v>193.95</v>
      </c>
      <c r="L210" s="1">
        <f ca="1">(Table8[[#This Row],[PTS]]-$D$6)^2+(Table8[[#This Row],[AST]]-$E$6)^2+(Table8[[#This Row],[STL]]-$F$6)^2+(Table8[[#This Row],[BLK]]-$G$6)^2+(Table8[[#This Row],[REB]]-$H$6)^2</f>
        <v>437.94999999999987</v>
      </c>
      <c r="M210" s="1">
        <f ca="1">(Table8[[#This Row],[PTS]]-$D$7)^2+(Table8[[#This Row],[AST]]-$E$7)^2+(Table8[[#This Row],[STL]]-$F$7)^2+(Table8[[#This Row],[BLK]]-$G$7)^2+(Table8[[#This Row],[REB]]-$H$7)^2</f>
        <v>186.15</v>
      </c>
    </row>
    <row r="211" spans="1:13" x14ac:dyDescent="0.3">
      <c r="A211" s="40">
        <v>201</v>
      </c>
      <c r="B211" s="40"/>
      <c r="C211" s="10" t="s">
        <v>161</v>
      </c>
      <c r="D211" s="1">
        <f>VLOOKUP(Table8[[#This Row],[PLAYER]],FiveStats[],2,FALSE)</f>
        <v>9.1999999999999993</v>
      </c>
      <c r="E211" s="1">
        <f>VLOOKUP(Table8[[#This Row],[PLAYER]],FiveStats[],3,FALSE)</f>
        <v>1.6</v>
      </c>
      <c r="F211" s="1">
        <f>VLOOKUP(Table8[[#This Row],[PLAYER]],FiveStats[],4,FALSE)</f>
        <v>0.6</v>
      </c>
      <c r="G211" s="1">
        <f>VLOOKUP(Table8[[#This Row],[PLAYER]],FiveStats[],5,FALSE)</f>
        <v>0.2</v>
      </c>
      <c r="H211" s="1">
        <f>VLOOKUP(Table8[[#This Row],[PLAYER]],FiveStats[],6,FALSE)</f>
        <v>2.6</v>
      </c>
      <c r="I211" s="1">
        <f ca="1">(Table8[[#This Row],[PTS]]-$D$3)^2+(Table8[[#This Row],[AST]]-$E$3)^2+(Table8[[#This Row],[STL]]-$F$3)^2+(Table8[[#This Row],[BLK]]-$G$3)^2+(Table8[[#This Row],[REB]]-$H$3)^2</f>
        <v>47.759999999999991</v>
      </c>
      <c r="J211" s="1">
        <f ca="1">(Table8[[#This Row],[PTS]]-$D$4)^2+(Table8[[#This Row],[AST]]-$E$4)^2+(Table8[[#This Row],[STL]]-$F$4)^2+(Table8[[#This Row],[BLK]]-$G$4)^2+(Table8[[#This Row],[REB]]-$H$4)^2</f>
        <v>109.56000000000002</v>
      </c>
      <c r="K211" s="1">
        <f ca="1">(Table8[[#This Row],[PTS]]-$D$5)^2+(Table8[[#This Row],[AST]]-$E$5)^2+(Table8[[#This Row],[STL]]-$F$5)^2+(Table8[[#This Row],[BLK]]-$G$5)^2+(Table8[[#This Row],[REB]]-$H$5)^2</f>
        <v>220.16000000000003</v>
      </c>
      <c r="L211" s="1">
        <f ca="1">(Table8[[#This Row],[PTS]]-$D$6)^2+(Table8[[#This Row],[AST]]-$E$6)^2+(Table8[[#This Row],[STL]]-$F$6)^2+(Table8[[#This Row],[BLK]]-$G$6)^2+(Table8[[#This Row],[REB]]-$H$6)^2</f>
        <v>474.36000000000007</v>
      </c>
      <c r="M211" s="1">
        <f ca="1">(Table8[[#This Row],[PTS]]-$D$7)^2+(Table8[[#This Row],[AST]]-$E$7)^2+(Table8[[#This Row],[STL]]-$F$7)^2+(Table8[[#This Row],[BLK]]-$G$7)^2+(Table8[[#This Row],[REB]]-$H$7)^2</f>
        <v>202.96</v>
      </c>
    </row>
    <row r="212" spans="1:13" x14ac:dyDescent="0.3">
      <c r="A212" s="41">
        <v>202</v>
      </c>
      <c r="B212" s="41"/>
      <c r="C212" s="11" t="s">
        <v>211</v>
      </c>
      <c r="D212" s="1">
        <f>VLOOKUP(Table8[[#This Row],[PLAYER]],FiveStats[],2,FALSE)</f>
        <v>7.1</v>
      </c>
      <c r="E212" s="1">
        <f>VLOOKUP(Table8[[#This Row],[PLAYER]],FiveStats[],3,FALSE)</f>
        <v>1.2</v>
      </c>
      <c r="F212" s="1">
        <f>VLOOKUP(Table8[[#This Row],[PLAYER]],FiveStats[],4,FALSE)</f>
        <v>0.5</v>
      </c>
      <c r="G212" s="1">
        <f>VLOOKUP(Table8[[#This Row],[PLAYER]],FiveStats[],5,FALSE)</f>
        <v>0.3</v>
      </c>
      <c r="H212" s="1">
        <f>VLOOKUP(Table8[[#This Row],[PLAYER]],FiveStats[],6,FALSE)</f>
        <v>3.6</v>
      </c>
      <c r="I212" s="1">
        <f ca="1">(Table8[[#This Row],[PTS]]-$D$3)^2+(Table8[[#This Row],[AST]]-$E$3)^2+(Table8[[#This Row],[STL]]-$F$3)^2+(Table8[[#This Row],[BLK]]-$G$3)^2+(Table8[[#This Row],[REB]]-$H$3)^2</f>
        <v>39.15</v>
      </c>
      <c r="J212" s="1">
        <f ca="1">(Table8[[#This Row],[PTS]]-$D$4)^2+(Table8[[#This Row],[AST]]-$E$4)^2+(Table8[[#This Row],[STL]]-$F$4)^2+(Table8[[#This Row],[BLK]]-$G$4)^2+(Table8[[#This Row],[REB]]-$H$4)^2</f>
        <v>124.95</v>
      </c>
      <c r="K212" s="1">
        <f ca="1">(Table8[[#This Row],[PTS]]-$D$5)^2+(Table8[[#This Row],[AST]]-$E$5)^2+(Table8[[#This Row],[STL]]-$F$5)^2+(Table8[[#This Row],[BLK]]-$G$5)^2+(Table8[[#This Row],[REB]]-$H$5)^2</f>
        <v>273.14999999999998</v>
      </c>
      <c r="L212" s="1">
        <f ca="1">(Table8[[#This Row],[PTS]]-$D$6)^2+(Table8[[#This Row],[AST]]-$E$6)^2+(Table8[[#This Row],[STL]]-$F$6)^2+(Table8[[#This Row],[BLK]]-$G$6)^2+(Table8[[#This Row],[REB]]-$H$6)^2</f>
        <v>573.54999999999995</v>
      </c>
      <c r="M212" s="1">
        <f ca="1">(Table8[[#This Row],[PTS]]-$D$7)^2+(Table8[[#This Row],[AST]]-$E$7)^2+(Table8[[#This Row],[STL]]-$F$7)^2+(Table8[[#This Row],[BLK]]-$G$7)^2+(Table8[[#This Row],[REB]]-$H$7)^2</f>
        <v>230.95000000000005</v>
      </c>
    </row>
    <row r="213" spans="1:13" x14ac:dyDescent="0.3">
      <c r="A213" s="40">
        <v>203</v>
      </c>
      <c r="B213" s="40"/>
      <c r="C213" s="10" t="s">
        <v>186</v>
      </c>
      <c r="D213" s="1">
        <f>VLOOKUP(Table8[[#This Row],[PLAYER]],FiveStats[],2,FALSE)</f>
        <v>8.1</v>
      </c>
      <c r="E213" s="1">
        <f>VLOOKUP(Table8[[#This Row],[PLAYER]],FiveStats[],3,FALSE)</f>
        <v>0.9</v>
      </c>
      <c r="F213" s="1">
        <f>VLOOKUP(Table8[[#This Row],[PLAYER]],FiveStats[],4,FALSE)</f>
        <v>0.3</v>
      </c>
      <c r="G213" s="1">
        <f>VLOOKUP(Table8[[#This Row],[PLAYER]],FiveStats[],5,FALSE)</f>
        <v>0.2</v>
      </c>
      <c r="H213" s="1">
        <f>VLOOKUP(Table8[[#This Row],[PLAYER]],FiveStats[],6,FALSE)</f>
        <v>4.2</v>
      </c>
      <c r="I213" s="1">
        <f ca="1">(Table8[[#This Row],[PTS]]-$D$3)^2+(Table8[[#This Row],[AST]]-$E$3)^2+(Table8[[#This Row],[STL]]-$F$3)^2+(Table8[[#This Row],[BLK]]-$G$3)^2+(Table8[[#This Row],[REB]]-$H$3)^2</f>
        <v>49.389999999999993</v>
      </c>
      <c r="J213" s="1">
        <f ca="1">(Table8[[#This Row],[PTS]]-$D$4)^2+(Table8[[#This Row],[AST]]-$E$4)^2+(Table8[[#This Row],[STL]]-$F$4)^2+(Table8[[#This Row],[BLK]]-$G$4)^2+(Table8[[#This Row],[REB]]-$H$4)^2</f>
        <v>109.19</v>
      </c>
      <c r="K213" s="1">
        <f ca="1">(Table8[[#This Row],[PTS]]-$D$5)^2+(Table8[[#This Row],[AST]]-$E$5)^2+(Table8[[#This Row],[STL]]-$F$5)^2+(Table8[[#This Row],[BLK]]-$G$5)^2+(Table8[[#This Row],[REB]]-$H$5)^2</f>
        <v>237.79000000000002</v>
      </c>
      <c r="L213" s="1">
        <f ca="1">(Table8[[#This Row],[PTS]]-$D$6)^2+(Table8[[#This Row],[AST]]-$E$6)^2+(Table8[[#This Row],[STL]]-$F$6)^2+(Table8[[#This Row],[BLK]]-$G$6)^2+(Table8[[#This Row],[REB]]-$H$6)^2</f>
        <v>534.99</v>
      </c>
      <c r="M213" s="1">
        <f ca="1">(Table8[[#This Row],[PTS]]-$D$7)^2+(Table8[[#This Row],[AST]]-$E$7)^2+(Table8[[#This Row],[STL]]-$F$7)^2+(Table8[[#This Row],[BLK]]-$G$7)^2+(Table8[[#This Row],[REB]]-$H$7)^2</f>
        <v>208.98999999999995</v>
      </c>
    </row>
    <row r="214" spans="1:13" x14ac:dyDescent="0.3">
      <c r="A214" s="41">
        <v>204</v>
      </c>
      <c r="B214" s="41"/>
      <c r="C214" s="11" t="s">
        <v>160</v>
      </c>
      <c r="D214" s="1">
        <f>VLOOKUP(Table8[[#This Row],[PLAYER]],FiveStats[],2,FALSE)</f>
        <v>9.1999999999999993</v>
      </c>
      <c r="E214" s="1">
        <f>VLOOKUP(Table8[[#This Row],[PLAYER]],FiveStats[],3,FALSE)</f>
        <v>1.2</v>
      </c>
      <c r="F214" s="1">
        <f>VLOOKUP(Table8[[#This Row],[PLAYER]],FiveStats[],4,FALSE)</f>
        <v>0.5</v>
      </c>
      <c r="G214" s="1">
        <f>VLOOKUP(Table8[[#This Row],[PLAYER]],FiveStats[],5,FALSE)</f>
        <v>0.2</v>
      </c>
      <c r="H214" s="1">
        <f>VLOOKUP(Table8[[#This Row],[PLAYER]],FiveStats[],6,FALSE)</f>
        <v>3.1</v>
      </c>
      <c r="I214" s="1">
        <f ca="1">(Table8[[#This Row],[PTS]]-$D$3)^2+(Table8[[#This Row],[AST]]-$E$3)^2+(Table8[[#This Row],[STL]]-$F$3)^2+(Table8[[#This Row],[BLK]]-$G$3)^2+(Table8[[#This Row],[REB]]-$H$3)^2</f>
        <v>52.179999999999993</v>
      </c>
      <c r="J214" s="1">
        <f ca="1">(Table8[[#This Row],[PTS]]-$D$4)^2+(Table8[[#This Row],[AST]]-$E$4)^2+(Table8[[#This Row],[STL]]-$F$4)^2+(Table8[[#This Row],[BLK]]-$G$4)^2+(Table8[[#This Row],[REB]]-$H$4)^2</f>
        <v>107.18</v>
      </c>
      <c r="K214" s="1">
        <f ca="1">(Table8[[#This Row],[PTS]]-$D$5)^2+(Table8[[#This Row],[AST]]-$E$5)^2+(Table8[[#This Row],[STL]]-$F$5)^2+(Table8[[#This Row],[BLK]]-$G$5)^2+(Table8[[#This Row],[REB]]-$H$5)^2</f>
        <v>215.38</v>
      </c>
      <c r="L214" s="1">
        <f ca="1">(Table8[[#This Row],[PTS]]-$D$6)^2+(Table8[[#This Row],[AST]]-$E$6)^2+(Table8[[#This Row],[STL]]-$F$6)^2+(Table8[[#This Row],[BLK]]-$G$6)^2+(Table8[[#This Row],[REB]]-$H$6)^2</f>
        <v>480.38000000000005</v>
      </c>
      <c r="M214" s="1">
        <f ca="1">(Table8[[#This Row],[PTS]]-$D$7)^2+(Table8[[#This Row],[AST]]-$E$7)^2+(Table8[[#This Row],[STL]]-$F$7)^2+(Table8[[#This Row],[BLK]]-$G$7)^2+(Table8[[#This Row],[REB]]-$H$7)^2</f>
        <v>201.58</v>
      </c>
    </row>
    <row r="215" spans="1:13" x14ac:dyDescent="0.3">
      <c r="A215" s="40">
        <v>205</v>
      </c>
      <c r="B215" s="40"/>
      <c r="C215" s="10" t="s">
        <v>270</v>
      </c>
      <c r="D215" s="1">
        <f>VLOOKUP(Table8[[#This Row],[PLAYER]],FiveStats[],2,FALSE)</f>
        <v>4.8</v>
      </c>
      <c r="E215" s="1">
        <f>VLOOKUP(Table8[[#This Row],[PLAYER]],FiveStats[],3,FALSE)</f>
        <v>0.6</v>
      </c>
      <c r="F215" s="1">
        <f>VLOOKUP(Table8[[#This Row],[PLAYER]],FiveStats[],4,FALSE)</f>
        <v>0.4</v>
      </c>
      <c r="G215" s="1">
        <f>VLOOKUP(Table8[[#This Row],[PLAYER]],FiveStats[],5,FALSE)</f>
        <v>0.3</v>
      </c>
      <c r="H215" s="1">
        <f>VLOOKUP(Table8[[#This Row],[PLAYER]],FiveStats[],6,FALSE)</f>
        <v>4.7</v>
      </c>
      <c r="I215" s="1">
        <f ca="1">(Table8[[#This Row],[PTS]]-$D$3)^2+(Table8[[#This Row],[AST]]-$E$3)^2+(Table8[[#This Row],[STL]]-$F$3)^2+(Table8[[#This Row],[BLK]]-$G$3)^2+(Table8[[#This Row],[REB]]-$H$3)^2</f>
        <v>44.740000000000009</v>
      </c>
      <c r="J215" s="1">
        <f ca="1">(Table8[[#This Row],[PTS]]-$D$4)^2+(Table8[[#This Row],[AST]]-$E$4)^2+(Table8[[#This Row],[STL]]-$F$4)^2+(Table8[[#This Row],[BLK]]-$G$4)^2+(Table8[[#This Row],[REB]]-$H$4)^2</f>
        <v>156.74</v>
      </c>
      <c r="K215" s="1">
        <f ca="1">(Table8[[#This Row],[PTS]]-$D$5)^2+(Table8[[#This Row],[AST]]-$E$5)^2+(Table8[[#This Row],[STL]]-$F$5)^2+(Table8[[#This Row],[BLK]]-$G$5)^2+(Table8[[#This Row],[REB]]-$H$5)^2</f>
        <v>344.33999999999992</v>
      </c>
      <c r="L215" s="1">
        <f ca="1">(Table8[[#This Row],[PTS]]-$D$6)^2+(Table8[[#This Row],[AST]]-$E$6)^2+(Table8[[#This Row],[STL]]-$F$6)^2+(Table8[[#This Row],[BLK]]-$G$6)^2+(Table8[[#This Row],[REB]]-$H$6)^2</f>
        <v>697.33999999999992</v>
      </c>
      <c r="M215" s="1">
        <f ca="1">(Table8[[#This Row],[PTS]]-$D$7)^2+(Table8[[#This Row],[AST]]-$E$7)^2+(Table8[[#This Row],[STL]]-$F$7)^2+(Table8[[#This Row],[BLK]]-$G$7)^2+(Table8[[#This Row],[REB]]-$H$7)^2</f>
        <v>277.53999999999996</v>
      </c>
    </row>
    <row r="216" spans="1:13" x14ac:dyDescent="0.3">
      <c r="A216" s="41">
        <v>206</v>
      </c>
      <c r="B216" s="41"/>
      <c r="C216" s="11" t="s">
        <v>168</v>
      </c>
      <c r="D216" s="1">
        <f>VLOOKUP(Table8[[#This Row],[PLAYER]],FiveStats[],2,FALSE)</f>
        <v>9.1</v>
      </c>
      <c r="E216" s="1">
        <f>VLOOKUP(Table8[[#This Row],[PLAYER]],FiveStats[],3,FALSE)</f>
        <v>1.1000000000000001</v>
      </c>
      <c r="F216" s="1">
        <f>VLOOKUP(Table8[[#This Row],[PLAYER]],FiveStats[],4,FALSE)</f>
        <v>0.3</v>
      </c>
      <c r="G216" s="1">
        <f>VLOOKUP(Table8[[#This Row],[PLAYER]],FiveStats[],5,FALSE)</f>
        <v>0.7</v>
      </c>
      <c r="H216" s="1">
        <f>VLOOKUP(Table8[[#This Row],[PLAYER]],FiveStats[],6,FALSE)</f>
        <v>3.8</v>
      </c>
      <c r="I216" s="1">
        <f ca="1">(Table8[[#This Row],[PTS]]-$D$3)^2+(Table8[[#This Row],[AST]]-$E$3)^2+(Table8[[#This Row],[STL]]-$F$3)^2+(Table8[[#This Row],[BLK]]-$G$3)^2+(Table8[[#This Row],[REB]]-$H$3)^2</f>
        <v>52.840000000000011</v>
      </c>
      <c r="J216" s="1">
        <f ca="1">(Table8[[#This Row],[PTS]]-$D$4)^2+(Table8[[#This Row],[AST]]-$E$4)^2+(Table8[[#This Row],[STL]]-$F$4)^2+(Table8[[#This Row],[BLK]]-$G$4)^2+(Table8[[#This Row],[REB]]-$H$4)^2</f>
        <v>100.24000000000001</v>
      </c>
      <c r="K216" s="1">
        <f ca="1">(Table8[[#This Row],[PTS]]-$D$5)^2+(Table8[[#This Row],[AST]]-$E$5)^2+(Table8[[#This Row],[STL]]-$F$5)^2+(Table8[[#This Row],[BLK]]-$G$5)^2+(Table8[[#This Row],[REB]]-$H$5)^2</f>
        <v>212.24</v>
      </c>
      <c r="L216" s="1">
        <f ca="1">(Table8[[#This Row],[PTS]]-$D$6)^2+(Table8[[#This Row],[AST]]-$E$6)^2+(Table8[[#This Row],[STL]]-$F$6)^2+(Table8[[#This Row],[BLK]]-$G$6)^2+(Table8[[#This Row],[REB]]-$H$6)^2</f>
        <v>488.23999999999995</v>
      </c>
      <c r="M216" s="1">
        <f ca="1">(Table8[[#This Row],[PTS]]-$D$7)^2+(Table8[[#This Row],[AST]]-$E$7)^2+(Table8[[#This Row],[STL]]-$F$7)^2+(Table8[[#This Row],[BLK]]-$G$7)^2+(Table8[[#This Row],[REB]]-$H$7)^2</f>
        <v>193.64000000000001</v>
      </c>
    </row>
    <row r="217" spans="1:13" x14ac:dyDescent="0.3">
      <c r="A217" s="40">
        <v>207</v>
      </c>
      <c r="B217" s="40"/>
      <c r="C217" s="10" t="s">
        <v>257</v>
      </c>
      <c r="D217" s="1">
        <f>VLOOKUP(Table8[[#This Row],[PLAYER]],FiveStats[],2,FALSE)</f>
        <v>5.5</v>
      </c>
      <c r="E217" s="1">
        <f>VLOOKUP(Table8[[#This Row],[PLAYER]],FiveStats[],3,FALSE)</f>
        <v>1.8</v>
      </c>
      <c r="F217" s="1">
        <f>VLOOKUP(Table8[[#This Row],[PLAYER]],FiveStats[],4,FALSE)</f>
        <v>0.6</v>
      </c>
      <c r="G217" s="1">
        <f>VLOOKUP(Table8[[#This Row],[PLAYER]],FiveStats[],5,FALSE)</f>
        <v>0.1</v>
      </c>
      <c r="H217" s="1">
        <f>VLOOKUP(Table8[[#This Row],[PLAYER]],FiveStats[],6,FALSE)</f>
        <v>3.1</v>
      </c>
      <c r="I217" s="1">
        <f ca="1">(Table8[[#This Row],[PTS]]-$D$3)^2+(Table8[[#This Row],[AST]]-$E$3)^2+(Table8[[#This Row],[STL]]-$F$3)^2+(Table8[[#This Row],[BLK]]-$G$3)^2+(Table8[[#This Row],[REB]]-$H$3)^2</f>
        <v>28.270000000000003</v>
      </c>
      <c r="J217" s="1">
        <f ca="1">(Table8[[#This Row],[PTS]]-$D$4)^2+(Table8[[#This Row],[AST]]-$E$4)^2+(Table8[[#This Row],[STL]]-$F$4)^2+(Table8[[#This Row],[BLK]]-$G$4)^2+(Table8[[#This Row],[REB]]-$H$4)^2</f>
        <v>149.67000000000002</v>
      </c>
      <c r="K217" s="1">
        <f ca="1">(Table8[[#This Row],[PTS]]-$D$5)^2+(Table8[[#This Row],[AST]]-$E$5)^2+(Table8[[#This Row],[STL]]-$F$5)^2+(Table8[[#This Row],[BLK]]-$G$5)^2+(Table8[[#This Row],[REB]]-$H$5)^2</f>
        <v>330.67</v>
      </c>
      <c r="L217" s="1">
        <f ca="1">(Table8[[#This Row],[PTS]]-$D$6)^2+(Table8[[#This Row],[AST]]-$E$6)^2+(Table8[[#This Row],[STL]]-$F$6)^2+(Table8[[#This Row],[BLK]]-$G$6)^2+(Table8[[#This Row],[REB]]-$H$6)^2</f>
        <v>640.2700000000001</v>
      </c>
      <c r="M217" s="1">
        <f ca="1">(Table8[[#This Row],[PTS]]-$D$7)^2+(Table8[[#This Row],[AST]]-$E$7)^2+(Table8[[#This Row],[STL]]-$F$7)^2+(Table8[[#This Row],[BLK]]-$G$7)^2+(Table8[[#This Row],[REB]]-$H$7)^2</f>
        <v>263.07000000000005</v>
      </c>
    </row>
    <row r="218" spans="1:13" x14ac:dyDescent="0.3">
      <c r="A218" s="41">
        <v>208</v>
      </c>
      <c r="B218" s="41"/>
      <c r="C218" s="11" t="s">
        <v>218</v>
      </c>
      <c r="D218" s="1">
        <f>VLOOKUP(Table8[[#This Row],[PLAYER]],FiveStats[],2,FALSE)</f>
        <v>6.8</v>
      </c>
      <c r="E218" s="1">
        <f>VLOOKUP(Table8[[#This Row],[PLAYER]],FiveStats[],3,FALSE)</f>
        <v>0.5</v>
      </c>
      <c r="F218" s="1">
        <f>VLOOKUP(Table8[[#This Row],[PLAYER]],FiveStats[],4,FALSE)</f>
        <v>0.3</v>
      </c>
      <c r="G218" s="1">
        <f>VLOOKUP(Table8[[#This Row],[PLAYER]],FiveStats[],5,FALSE)</f>
        <v>0.2</v>
      </c>
      <c r="H218" s="1">
        <f>VLOOKUP(Table8[[#This Row],[PLAYER]],FiveStats[],6,FALSE)</f>
        <v>4.5999999999999996</v>
      </c>
      <c r="I218" s="1">
        <f ca="1">(Table8[[#This Row],[PTS]]-$D$3)^2+(Table8[[#This Row],[AST]]-$E$3)^2+(Table8[[#This Row],[STL]]-$F$3)^2+(Table8[[#This Row],[BLK]]-$G$3)^2+(Table8[[#This Row],[REB]]-$H$3)^2</f>
        <v>49.180000000000007</v>
      </c>
      <c r="J218" s="1">
        <f ca="1">(Table8[[#This Row],[PTS]]-$D$4)^2+(Table8[[#This Row],[AST]]-$E$4)^2+(Table8[[#This Row],[STL]]-$F$4)^2+(Table8[[#This Row],[BLK]]-$G$4)^2+(Table8[[#This Row],[REB]]-$H$4)^2</f>
        <v>126.78</v>
      </c>
      <c r="K218" s="1">
        <f ca="1">(Table8[[#This Row],[PTS]]-$D$5)^2+(Table8[[#This Row],[AST]]-$E$5)^2+(Table8[[#This Row],[STL]]-$F$5)^2+(Table8[[#This Row],[BLK]]-$G$5)^2+(Table8[[#This Row],[REB]]-$H$5)^2</f>
        <v>276.38</v>
      </c>
      <c r="L218" s="1">
        <f ca="1">(Table8[[#This Row],[PTS]]-$D$6)^2+(Table8[[#This Row],[AST]]-$E$6)^2+(Table8[[#This Row],[STL]]-$F$6)^2+(Table8[[#This Row],[BLK]]-$G$6)^2+(Table8[[#This Row],[REB]]-$H$6)^2</f>
        <v>601.38</v>
      </c>
      <c r="M218" s="1">
        <f ca="1">(Table8[[#This Row],[PTS]]-$D$7)^2+(Table8[[#This Row],[AST]]-$E$7)^2+(Table8[[#This Row],[STL]]-$F$7)^2+(Table8[[#This Row],[BLK]]-$G$7)^2+(Table8[[#This Row],[REB]]-$H$7)^2</f>
        <v>235.98</v>
      </c>
    </row>
    <row r="219" spans="1:13" x14ac:dyDescent="0.3">
      <c r="A219" s="40">
        <v>209</v>
      </c>
      <c r="B219" s="40"/>
      <c r="C219" s="10" t="s">
        <v>230</v>
      </c>
      <c r="D219" s="1">
        <f>VLOOKUP(Table8[[#This Row],[PLAYER]],FiveStats[],2,FALSE)</f>
        <v>6.5</v>
      </c>
      <c r="E219" s="1">
        <f>VLOOKUP(Table8[[#This Row],[PLAYER]],FiveStats[],3,FALSE)</f>
        <v>1</v>
      </c>
      <c r="F219" s="1">
        <f>VLOOKUP(Table8[[#This Row],[PLAYER]],FiveStats[],4,FALSE)</f>
        <v>0.5</v>
      </c>
      <c r="G219" s="1">
        <f>VLOOKUP(Table8[[#This Row],[PLAYER]],FiveStats[],5,FALSE)</f>
        <v>0.3</v>
      </c>
      <c r="H219" s="1">
        <f>VLOOKUP(Table8[[#This Row],[PLAYER]],FiveStats[],6,FALSE)</f>
        <v>3.7</v>
      </c>
      <c r="I219" s="1">
        <f ca="1">(Table8[[#This Row],[PTS]]-$D$3)^2+(Table8[[#This Row],[AST]]-$E$3)^2+(Table8[[#This Row],[STL]]-$F$3)^2+(Table8[[#This Row],[BLK]]-$G$3)^2+(Table8[[#This Row],[REB]]-$H$3)^2</f>
        <v>39.480000000000004</v>
      </c>
      <c r="J219" s="1">
        <f ca="1">(Table8[[#This Row],[PTS]]-$D$4)^2+(Table8[[#This Row],[AST]]-$E$4)^2+(Table8[[#This Row],[STL]]-$F$4)^2+(Table8[[#This Row],[BLK]]-$G$4)^2+(Table8[[#This Row],[REB]]-$H$4)^2</f>
        <v>134.68</v>
      </c>
      <c r="K219" s="1">
        <f ca="1">(Table8[[#This Row],[PTS]]-$D$5)^2+(Table8[[#This Row],[AST]]-$E$5)^2+(Table8[[#This Row],[STL]]-$F$5)^2+(Table8[[#This Row],[BLK]]-$G$5)^2+(Table8[[#This Row],[REB]]-$H$5)^2</f>
        <v>292.08</v>
      </c>
      <c r="L219" s="1">
        <f ca="1">(Table8[[#This Row],[PTS]]-$D$6)^2+(Table8[[#This Row],[AST]]-$E$6)^2+(Table8[[#This Row],[STL]]-$F$6)^2+(Table8[[#This Row],[BLK]]-$G$6)^2+(Table8[[#This Row],[REB]]-$H$6)^2</f>
        <v>604.48</v>
      </c>
      <c r="M219" s="1">
        <f ca="1">(Table8[[#This Row],[PTS]]-$D$7)^2+(Table8[[#This Row],[AST]]-$E$7)^2+(Table8[[#This Row],[STL]]-$F$7)^2+(Table8[[#This Row],[BLK]]-$G$7)^2+(Table8[[#This Row],[REB]]-$H$7)^2</f>
        <v>245.28</v>
      </c>
    </row>
    <row r="220" spans="1:13" x14ac:dyDescent="0.3">
      <c r="A220" s="41">
        <v>210</v>
      </c>
      <c r="B220" s="41"/>
      <c r="C220" s="11" t="s">
        <v>272</v>
      </c>
      <c r="D220" s="1">
        <f>VLOOKUP(Table8[[#This Row],[PLAYER]],FiveStats[],2,FALSE)</f>
        <v>4.5999999999999996</v>
      </c>
      <c r="E220" s="1">
        <f>VLOOKUP(Table8[[#This Row],[PLAYER]],FiveStats[],3,FALSE)</f>
        <v>2.2000000000000002</v>
      </c>
      <c r="F220" s="1">
        <f>VLOOKUP(Table8[[#This Row],[PLAYER]],FiveStats[],4,FALSE)</f>
        <v>0.6</v>
      </c>
      <c r="G220" s="1">
        <f>VLOOKUP(Table8[[#This Row],[PLAYER]],FiveStats[],5,FALSE)</f>
        <v>0.7</v>
      </c>
      <c r="H220" s="1">
        <f>VLOOKUP(Table8[[#This Row],[PLAYER]],FiveStats[],6,FALSE)</f>
        <v>3</v>
      </c>
      <c r="I220" s="1">
        <f ca="1">(Table8[[#This Row],[PTS]]-$D$3)^2+(Table8[[#This Row],[AST]]-$E$3)^2+(Table8[[#This Row],[STL]]-$F$3)^2+(Table8[[#This Row],[BLK]]-$G$3)^2+(Table8[[#This Row],[REB]]-$H$3)^2</f>
        <v>23.45</v>
      </c>
      <c r="J220" s="1">
        <f ca="1">(Table8[[#This Row],[PTS]]-$D$4)^2+(Table8[[#This Row],[AST]]-$E$4)^2+(Table8[[#This Row],[STL]]-$F$4)^2+(Table8[[#This Row],[BLK]]-$G$4)^2+(Table8[[#This Row],[REB]]-$H$4)^2</f>
        <v>162.44999999999999</v>
      </c>
      <c r="K220" s="1">
        <f ca="1">(Table8[[#This Row],[PTS]]-$D$5)^2+(Table8[[#This Row],[AST]]-$E$5)^2+(Table8[[#This Row],[STL]]-$F$5)^2+(Table8[[#This Row],[BLK]]-$G$5)^2+(Table8[[#This Row],[REB]]-$H$5)^2</f>
        <v>364.45</v>
      </c>
      <c r="L220" s="1">
        <f ca="1">(Table8[[#This Row],[PTS]]-$D$6)^2+(Table8[[#This Row],[AST]]-$E$6)^2+(Table8[[#This Row],[STL]]-$F$6)^2+(Table8[[#This Row],[BLK]]-$G$6)^2+(Table8[[#This Row],[REB]]-$H$6)^2</f>
        <v>680.65</v>
      </c>
      <c r="M220" s="1">
        <f ca="1">(Table8[[#This Row],[PTS]]-$D$7)^2+(Table8[[#This Row],[AST]]-$E$7)^2+(Table8[[#This Row],[STL]]-$F$7)^2+(Table8[[#This Row],[BLK]]-$G$7)^2+(Table8[[#This Row],[REB]]-$H$7)^2</f>
        <v>279.05000000000007</v>
      </c>
    </row>
    <row r="221" spans="1:13" x14ac:dyDescent="0.3">
      <c r="A221" s="40">
        <v>211</v>
      </c>
      <c r="B221" s="40"/>
      <c r="C221" s="10" t="s">
        <v>210</v>
      </c>
      <c r="D221" s="1">
        <f>VLOOKUP(Table8[[#This Row],[PLAYER]],FiveStats[],2,FALSE)</f>
        <v>7.1</v>
      </c>
      <c r="E221" s="1">
        <f>VLOOKUP(Table8[[#This Row],[PLAYER]],FiveStats[],3,FALSE)</f>
        <v>0.9</v>
      </c>
      <c r="F221" s="1">
        <f>VLOOKUP(Table8[[#This Row],[PLAYER]],FiveStats[],4,FALSE)</f>
        <v>0.6</v>
      </c>
      <c r="G221" s="1">
        <f>VLOOKUP(Table8[[#This Row],[PLAYER]],FiveStats[],5,FALSE)</f>
        <v>0.3</v>
      </c>
      <c r="H221" s="1">
        <f>VLOOKUP(Table8[[#This Row],[PLAYER]],FiveStats[],6,FALSE)</f>
        <v>3.3</v>
      </c>
      <c r="I221" s="1">
        <f ca="1">(Table8[[#This Row],[PTS]]-$D$3)^2+(Table8[[#This Row],[AST]]-$E$3)^2+(Table8[[#This Row],[STL]]-$F$3)^2+(Table8[[#This Row],[BLK]]-$G$3)^2+(Table8[[#This Row],[REB]]-$H$3)^2</f>
        <v>42.359999999999992</v>
      </c>
      <c r="J221" s="1">
        <f ca="1">(Table8[[#This Row],[PTS]]-$D$4)^2+(Table8[[#This Row],[AST]]-$E$4)^2+(Table8[[#This Row],[STL]]-$F$4)^2+(Table8[[#This Row],[BLK]]-$G$4)^2+(Table8[[#This Row],[REB]]-$H$4)^2</f>
        <v>132.15999999999997</v>
      </c>
      <c r="K221" s="1">
        <f ca="1">(Table8[[#This Row],[PTS]]-$D$5)^2+(Table8[[#This Row],[AST]]-$E$5)^2+(Table8[[#This Row],[STL]]-$F$5)^2+(Table8[[#This Row],[BLK]]-$G$5)^2+(Table8[[#This Row],[REB]]-$H$5)^2</f>
        <v>276.56000000000006</v>
      </c>
      <c r="L221" s="1">
        <f ca="1">(Table8[[#This Row],[PTS]]-$D$6)^2+(Table8[[#This Row],[AST]]-$E$6)^2+(Table8[[#This Row],[STL]]-$F$6)^2+(Table8[[#This Row],[BLK]]-$G$6)^2+(Table8[[#This Row],[REB]]-$H$6)^2</f>
        <v>576.96</v>
      </c>
      <c r="M221" s="1">
        <f ca="1">(Table8[[#This Row],[PTS]]-$D$7)^2+(Table8[[#This Row],[AST]]-$E$7)^2+(Table8[[#This Row],[STL]]-$F$7)^2+(Table8[[#This Row],[BLK]]-$G$7)^2+(Table8[[#This Row],[REB]]-$H$7)^2</f>
        <v>240.96000000000004</v>
      </c>
    </row>
    <row r="222" spans="1:13" x14ac:dyDescent="0.3">
      <c r="A222" s="41">
        <v>212</v>
      </c>
      <c r="B222" s="41"/>
      <c r="C222" s="11" t="s">
        <v>235</v>
      </c>
      <c r="D222" s="1">
        <f>VLOOKUP(Table8[[#This Row],[PLAYER]],FiveStats[],2,FALSE)</f>
        <v>6.3</v>
      </c>
      <c r="E222" s="1">
        <f>VLOOKUP(Table8[[#This Row],[PLAYER]],FiveStats[],3,FALSE)</f>
        <v>0.6</v>
      </c>
      <c r="F222" s="1">
        <f>VLOOKUP(Table8[[#This Row],[PLAYER]],FiveStats[],4,FALSE)</f>
        <v>0.7</v>
      </c>
      <c r="G222" s="1">
        <f>VLOOKUP(Table8[[#This Row],[PLAYER]],FiveStats[],5,FALSE)</f>
        <v>0.2</v>
      </c>
      <c r="H222" s="1">
        <f>VLOOKUP(Table8[[#This Row],[PLAYER]],FiveStats[],6,FALSE)</f>
        <v>3.3</v>
      </c>
      <c r="I222" s="1">
        <f ca="1">(Table8[[#This Row],[PTS]]-$D$3)^2+(Table8[[#This Row],[AST]]-$E$3)^2+(Table8[[#This Row],[STL]]-$F$3)^2+(Table8[[#This Row],[BLK]]-$G$3)^2+(Table8[[#This Row],[REB]]-$H$3)^2</f>
        <v>43.470000000000013</v>
      </c>
      <c r="J222" s="1">
        <f ca="1">(Table8[[#This Row],[PTS]]-$D$4)^2+(Table8[[#This Row],[AST]]-$E$4)^2+(Table8[[#This Row],[STL]]-$F$4)^2+(Table8[[#This Row],[BLK]]-$G$4)^2+(Table8[[#This Row],[REB]]-$H$4)^2</f>
        <v>147.47000000000003</v>
      </c>
      <c r="K222" s="1">
        <f ca="1">(Table8[[#This Row],[PTS]]-$D$5)^2+(Table8[[#This Row],[AST]]-$E$5)^2+(Table8[[#This Row],[STL]]-$F$5)^2+(Table8[[#This Row],[BLK]]-$G$5)^2+(Table8[[#This Row],[REB]]-$H$5)^2</f>
        <v>303.47000000000003</v>
      </c>
      <c r="L222" s="1">
        <f ca="1">(Table8[[#This Row],[PTS]]-$D$6)^2+(Table8[[#This Row],[AST]]-$E$6)^2+(Table8[[#This Row],[STL]]-$F$6)^2+(Table8[[#This Row],[BLK]]-$G$6)^2+(Table8[[#This Row],[REB]]-$H$6)^2</f>
        <v>618.66999999999996</v>
      </c>
      <c r="M222" s="1">
        <f ca="1">(Table8[[#This Row],[PTS]]-$D$7)^2+(Table8[[#This Row],[AST]]-$E$7)^2+(Table8[[#This Row],[STL]]-$F$7)^2+(Table8[[#This Row],[BLK]]-$G$7)^2+(Table8[[#This Row],[REB]]-$H$7)^2</f>
        <v>263.27</v>
      </c>
    </row>
    <row r="223" spans="1:13" x14ac:dyDescent="0.3">
      <c r="A223" s="40">
        <v>213</v>
      </c>
      <c r="B223" s="40"/>
      <c r="C223" s="10" t="s">
        <v>246</v>
      </c>
      <c r="D223" s="1">
        <f>VLOOKUP(Table8[[#This Row],[PLAYER]],FiveStats[],2,FALSE)</f>
        <v>6.1</v>
      </c>
      <c r="E223" s="1">
        <f>VLOOKUP(Table8[[#This Row],[PLAYER]],FiveStats[],3,FALSE)</f>
        <v>0.7</v>
      </c>
      <c r="F223" s="1">
        <f>VLOOKUP(Table8[[#This Row],[PLAYER]],FiveStats[],4,FALSE)</f>
        <v>0.6</v>
      </c>
      <c r="G223" s="1">
        <f>VLOOKUP(Table8[[#This Row],[PLAYER]],FiveStats[],5,FALSE)</f>
        <v>0.3</v>
      </c>
      <c r="H223" s="1">
        <f>VLOOKUP(Table8[[#This Row],[PLAYER]],FiveStats[],6,FALSE)</f>
        <v>3.6</v>
      </c>
      <c r="I223" s="1">
        <f ca="1">(Table8[[#This Row],[PTS]]-$D$3)^2+(Table8[[#This Row],[AST]]-$E$3)^2+(Table8[[#This Row],[STL]]-$F$3)^2+(Table8[[#This Row],[BLK]]-$G$3)^2+(Table8[[#This Row],[REB]]-$H$3)^2</f>
        <v>41.91</v>
      </c>
      <c r="J223" s="1">
        <f ca="1">(Table8[[#This Row],[PTS]]-$D$4)^2+(Table8[[#This Row],[AST]]-$E$4)^2+(Table8[[#This Row],[STL]]-$F$4)^2+(Table8[[#This Row],[BLK]]-$G$4)^2+(Table8[[#This Row],[REB]]-$H$4)^2</f>
        <v>145.51</v>
      </c>
      <c r="K223" s="1">
        <f ca="1">(Table8[[#This Row],[PTS]]-$D$5)^2+(Table8[[#This Row],[AST]]-$E$5)^2+(Table8[[#This Row],[STL]]-$F$5)^2+(Table8[[#This Row],[BLK]]-$G$5)^2+(Table8[[#This Row],[REB]]-$H$5)^2</f>
        <v>307.10999999999996</v>
      </c>
      <c r="L223" s="1">
        <f ca="1">(Table8[[#This Row],[PTS]]-$D$6)^2+(Table8[[#This Row],[AST]]-$E$6)^2+(Table8[[#This Row],[STL]]-$F$6)^2+(Table8[[#This Row],[BLK]]-$G$6)^2+(Table8[[#This Row],[REB]]-$H$6)^2</f>
        <v>627.50999999999988</v>
      </c>
      <c r="M223" s="1">
        <f ca="1">(Table8[[#This Row],[PTS]]-$D$7)^2+(Table8[[#This Row],[AST]]-$E$7)^2+(Table8[[#This Row],[STL]]-$F$7)^2+(Table8[[#This Row],[BLK]]-$G$7)^2+(Table8[[#This Row],[REB]]-$H$7)^2</f>
        <v>260.91000000000003</v>
      </c>
    </row>
    <row r="224" spans="1:13" x14ac:dyDescent="0.3">
      <c r="A224" s="41">
        <v>214</v>
      </c>
      <c r="B224" s="41"/>
      <c r="C224" s="11" t="s">
        <v>251</v>
      </c>
      <c r="D224" s="1">
        <f>VLOOKUP(Table8[[#This Row],[PLAYER]],FiveStats[],2,FALSE)</f>
        <v>5.9</v>
      </c>
      <c r="E224" s="1">
        <f>VLOOKUP(Table8[[#This Row],[PLAYER]],FiveStats[],3,FALSE)</f>
        <v>2.8</v>
      </c>
      <c r="F224" s="1">
        <f>VLOOKUP(Table8[[#This Row],[PLAYER]],FiveStats[],4,FALSE)</f>
        <v>0.7</v>
      </c>
      <c r="G224" s="1">
        <f>VLOOKUP(Table8[[#This Row],[PLAYER]],FiveStats[],5,FALSE)</f>
        <v>0.3</v>
      </c>
      <c r="H224" s="1">
        <f>VLOOKUP(Table8[[#This Row],[PLAYER]],FiveStats[],6,FALSE)</f>
        <v>1.9</v>
      </c>
      <c r="I224" s="1">
        <f ca="1">(Table8[[#This Row],[PTS]]-$D$3)^2+(Table8[[#This Row],[AST]]-$E$3)^2+(Table8[[#This Row],[STL]]-$F$3)^2+(Table8[[#This Row],[BLK]]-$G$3)^2+(Table8[[#This Row],[REB]]-$H$3)^2</f>
        <v>20.240000000000002</v>
      </c>
      <c r="J224" s="1">
        <f ca="1">(Table8[[#This Row],[PTS]]-$D$4)^2+(Table8[[#This Row],[AST]]-$E$4)^2+(Table8[[#This Row],[STL]]-$F$4)^2+(Table8[[#This Row],[BLK]]-$G$4)^2+(Table8[[#This Row],[REB]]-$H$4)^2</f>
        <v>151.04</v>
      </c>
      <c r="K224" s="1">
        <f ca="1">(Table8[[#This Row],[PTS]]-$D$5)^2+(Table8[[#This Row],[AST]]-$E$5)^2+(Table8[[#This Row],[STL]]-$F$5)^2+(Table8[[#This Row],[BLK]]-$G$5)^2+(Table8[[#This Row],[REB]]-$H$5)^2</f>
        <v>330.84</v>
      </c>
      <c r="L224" s="1">
        <f ca="1">(Table8[[#This Row],[PTS]]-$D$6)^2+(Table8[[#This Row],[AST]]-$E$6)^2+(Table8[[#This Row],[STL]]-$F$6)^2+(Table8[[#This Row],[BLK]]-$G$6)^2+(Table8[[#This Row],[REB]]-$H$6)^2</f>
        <v>608.44000000000005</v>
      </c>
      <c r="M224" s="1">
        <f ca="1">(Table8[[#This Row],[PTS]]-$D$7)^2+(Table8[[#This Row],[AST]]-$E$7)^2+(Table8[[#This Row],[STL]]-$F$7)^2+(Table8[[#This Row],[BLK]]-$G$7)^2+(Table8[[#This Row],[REB]]-$H$7)^2</f>
        <v>258.84000000000003</v>
      </c>
    </row>
    <row r="225" spans="1:13" x14ac:dyDescent="0.3">
      <c r="A225" s="40">
        <v>215</v>
      </c>
      <c r="B225" s="40"/>
      <c r="C225" s="10" t="s">
        <v>250</v>
      </c>
      <c r="D225" s="1">
        <f>VLOOKUP(Table8[[#This Row],[PLAYER]],FiveStats[],2,FALSE)</f>
        <v>5.9</v>
      </c>
      <c r="E225" s="1">
        <f>VLOOKUP(Table8[[#This Row],[PLAYER]],FiveStats[],3,FALSE)</f>
        <v>1</v>
      </c>
      <c r="F225" s="1">
        <f>VLOOKUP(Table8[[#This Row],[PLAYER]],FiveStats[],4,FALSE)</f>
        <v>0.5</v>
      </c>
      <c r="G225" s="1">
        <f>VLOOKUP(Table8[[#This Row],[PLAYER]],FiveStats[],5,FALSE)</f>
        <v>0.4</v>
      </c>
      <c r="H225" s="1">
        <f>VLOOKUP(Table8[[#This Row],[PLAYER]],FiveStats[],6,FALSE)</f>
        <v>3.6</v>
      </c>
      <c r="I225" s="1">
        <f ca="1">(Table8[[#This Row],[PTS]]-$D$3)^2+(Table8[[#This Row],[AST]]-$E$3)^2+(Table8[[#This Row],[STL]]-$F$3)^2+(Table8[[#This Row],[BLK]]-$G$3)^2+(Table8[[#This Row],[REB]]-$H$3)^2</f>
        <v>37.78</v>
      </c>
      <c r="J225" s="1">
        <f ca="1">(Table8[[#This Row],[PTS]]-$D$4)^2+(Table8[[#This Row],[AST]]-$E$4)^2+(Table8[[#This Row],[STL]]-$F$4)^2+(Table8[[#This Row],[BLK]]-$G$4)^2+(Table8[[#This Row],[REB]]-$H$4)^2</f>
        <v>145.18</v>
      </c>
      <c r="K225" s="1">
        <f ca="1">(Table8[[#This Row],[PTS]]-$D$5)^2+(Table8[[#This Row],[AST]]-$E$5)^2+(Table8[[#This Row],[STL]]-$F$5)^2+(Table8[[#This Row],[BLK]]-$G$5)^2+(Table8[[#This Row],[REB]]-$H$5)^2</f>
        <v>313.18000000000006</v>
      </c>
      <c r="L225" s="1">
        <f ca="1">(Table8[[#This Row],[PTS]]-$D$6)^2+(Table8[[#This Row],[AST]]-$E$6)^2+(Table8[[#This Row],[STL]]-$F$6)^2+(Table8[[#This Row],[BLK]]-$G$6)^2+(Table8[[#This Row],[REB]]-$H$6)^2</f>
        <v>632.78</v>
      </c>
      <c r="M225" s="1">
        <f ca="1">(Table8[[#This Row],[PTS]]-$D$7)^2+(Table8[[#This Row],[AST]]-$E$7)^2+(Table8[[#This Row],[STL]]-$F$7)^2+(Table8[[#This Row],[BLK]]-$G$7)^2+(Table8[[#This Row],[REB]]-$H$7)^2</f>
        <v>259.58</v>
      </c>
    </row>
    <row r="226" spans="1:13" x14ac:dyDescent="0.3">
      <c r="A226" s="41">
        <v>216</v>
      </c>
      <c r="B226" s="41"/>
      <c r="C226" s="11" t="s">
        <v>262</v>
      </c>
      <c r="D226" s="1">
        <f>VLOOKUP(Table8[[#This Row],[PLAYER]],FiveStats[],2,FALSE)</f>
        <v>5.3</v>
      </c>
      <c r="E226" s="1">
        <f>VLOOKUP(Table8[[#This Row],[PLAYER]],FiveStats[],3,FALSE)</f>
        <v>0.4</v>
      </c>
      <c r="F226" s="1">
        <f>VLOOKUP(Table8[[#This Row],[PLAYER]],FiveStats[],4,FALSE)</f>
        <v>0.3</v>
      </c>
      <c r="G226" s="1">
        <f>VLOOKUP(Table8[[#This Row],[PLAYER]],FiveStats[],5,FALSE)</f>
        <v>0.7</v>
      </c>
      <c r="H226" s="1">
        <f>VLOOKUP(Table8[[#This Row],[PLAYER]],FiveStats[],6,FALSE)</f>
        <v>4.7</v>
      </c>
      <c r="I226" s="1">
        <f ca="1">(Table8[[#This Row],[PTS]]-$D$3)^2+(Table8[[#This Row],[AST]]-$E$3)^2+(Table8[[#This Row],[STL]]-$F$3)^2+(Table8[[#This Row],[BLK]]-$G$3)^2+(Table8[[#This Row],[REB]]-$H$3)^2</f>
        <v>47.120000000000005</v>
      </c>
      <c r="J226" s="1">
        <f ca="1">(Table8[[#This Row],[PTS]]-$D$4)^2+(Table8[[#This Row],[AST]]-$E$4)^2+(Table8[[#This Row],[STL]]-$F$4)^2+(Table8[[#This Row],[BLK]]-$G$4)^2+(Table8[[#This Row],[REB]]-$H$4)^2</f>
        <v>150.31999999999996</v>
      </c>
      <c r="K226" s="1">
        <f ca="1">(Table8[[#This Row],[PTS]]-$D$5)^2+(Table8[[#This Row],[AST]]-$E$5)^2+(Table8[[#This Row],[STL]]-$F$5)^2+(Table8[[#This Row],[BLK]]-$G$5)^2+(Table8[[#This Row],[REB]]-$H$5)^2</f>
        <v>327.31999999999994</v>
      </c>
      <c r="L226" s="1">
        <f ca="1">(Table8[[#This Row],[PTS]]-$D$6)^2+(Table8[[#This Row],[AST]]-$E$6)^2+(Table8[[#This Row],[STL]]-$F$6)^2+(Table8[[#This Row],[BLK]]-$G$6)^2+(Table8[[#This Row],[REB]]-$H$6)^2</f>
        <v>675.71999999999991</v>
      </c>
      <c r="M226" s="1">
        <f ca="1">(Table8[[#This Row],[PTS]]-$D$7)^2+(Table8[[#This Row],[AST]]-$E$7)^2+(Table8[[#This Row],[STL]]-$F$7)^2+(Table8[[#This Row],[BLK]]-$G$7)^2+(Table8[[#This Row],[REB]]-$H$7)^2</f>
        <v>268.91999999999996</v>
      </c>
    </row>
    <row r="227" spans="1:13" x14ac:dyDescent="0.3">
      <c r="A227" s="40">
        <v>217</v>
      </c>
      <c r="B227" s="40"/>
      <c r="C227" s="10" t="s">
        <v>222</v>
      </c>
      <c r="D227" s="1">
        <f>VLOOKUP(Table8[[#This Row],[PLAYER]],FiveStats[],2,FALSE)</f>
        <v>6.7</v>
      </c>
      <c r="E227" s="1">
        <f>VLOOKUP(Table8[[#This Row],[PLAYER]],FiveStats[],3,FALSE)</f>
        <v>2.1</v>
      </c>
      <c r="F227" s="1">
        <f>VLOOKUP(Table8[[#This Row],[PLAYER]],FiveStats[],4,FALSE)</f>
        <v>0.7</v>
      </c>
      <c r="G227" s="1">
        <f>VLOOKUP(Table8[[#This Row],[PLAYER]],FiveStats[],5,FALSE)</f>
        <v>0.1</v>
      </c>
      <c r="H227" s="1">
        <f>VLOOKUP(Table8[[#This Row],[PLAYER]],FiveStats[],6,FALSE)</f>
        <v>2</v>
      </c>
      <c r="I227" s="1">
        <f ca="1">(Table8[[#This Row],[PTS]]-$D$3)^2+(Table8[[#This Row],[AST]]-$E$3)^2+(Table8[[#This Row],[STL]]-$F$3)^2+(Table8[[#This Row],[BLK]]-$G$3)^2+(Table8[[#This Row],[REB]]-$H$3)^2</f>
        <v>28.800000000000004</v>
      </c>
      <c r="J227" s="1">
        <f ca="1">(Table8[[#This Row],[PTS]]-$D$4)^2+(Table8[[#This Row],[AST]]-$E$4)^2+(Table8[[#This Row],[STL]]-$F$4)^2+(Table8[[#This Row],[BLK]]-$G$4)^2+(Table8[[#This Row],[REB]]-$H$4)^2</f>
        <v>143.80000000000001</v>
      </c>
      <c r="K227" s="1">
        <f ca="1">(Table8[[#This Row],[PTS]]-$D$5)^2+(Table8[[#This Row],[AST]]-$E$5)^2+(Table8[[#This Row],[STL]]-$F$5)^2+(Table8[[#This Row],[BLK]]-$G$5)^2+(Table8[[#This Row],[REB]]-$H$5)^2</f>
        <v>302.2</v>
      </c>
      <c r="L227" s="1">
        <f ca="1">(Table8[[#This Row],[PTS]]-$D$6)^2+(Table8[[#This Row],[AST]]-$E$6)^2+(Table8[[#This Row],[STL]]-$F$6)^2+(Table8[[#This Row],[BLK]]-$G$6)^2+(Table8[[#This Row],[REB]]-$H$6)^2</f>
        <v>578.20000000000005</v>
      </c>
      <c r="M227" s="1">
        <f ca="1">(Table8[[#This Row],[PTS]]-$D$7)^2+(Table8[[#This Row],[AST]]-$E$7)^2+(Table8[[#This Row],[STL]]-$F$7)^2+(Table8[[#This Row],[BLK]]-$G$7)^2+(Table8[[#This Row],[REB]]-$H$7)^2</f>
        <v>250.80000000000004</v>
      </c>
    </row>
    <row r="228" spans="1:13" x14ac:dyDescent="0.3">
      <c r="A228" s="41">
        <v>218</v>
      </c>
      <c r="B228" s="41"/>
      <c r="C228" s="11" t="s">
        <v>247</v>
      </c>
      <c r="D228" s="1">
        <f>VLOOKUP(Table8[[#This Row],[PLAYER]],FiveStats[],2,FALSE)</f>
        <v>6.1</v>
      </c>
      <c r="E228" s="1">
        <f>VLOOKUP(Table8[[#This Row],[PLAYER]],FiveStats[],3,FALSE)</f>
        <v>0.5</v>
      </c>
      <c r="F228" s="1">
        <f>VLOOKUP(Table8[[#This Row],[PLAYER]],FiveStats[],4,FALSE)</f>
        <v>1</v>
      </c>
      <c r="G228" s="1">
        <f>VLOOKUP(Table8[[#This Row],[PLAYER]],FiveStats[],5,FALSE)</f>
        <v>0.4</v>
      </c>
      <c r="H228" s="1">
        <f>VLOOKUP(Table8[[#This Row],[PLAYER]],FiveStats[],6,FALSE)</f>
        <v>2.1</v>
      </c>
      <c r="I228" s="1">
        <f ca="1">(Table8[[#This Row],[PTS]]-$D$3)^2+(Table8[[#This Row],[AST]]-$E$3)^2+(Table8[[#This Row],[STL]]-$F$3)^2+(Table8[[#This Row],[BLK]]-$G$3)^2+(Table8[[#This Row],[REB]]-$H$3)^2</f>
        <v>44.63</v>
      </c>
      <c r="J228" s="1">
        <f ca="1">(Table8[[#This Row],[PTS]]-$D$4)^2+(Table8[[#This Row],[AST]]-$E$4)^2+(Table8[[#This Row],[STL]]-$F$4)^2+(Table8[[#This Row],[BLK]]-$G$4)^2+(Table8[[#This Row],[REB]]-$H$4)^2</f>
        <v>168.43</v>
      </c>
      <c r="K228" s="1">
        <f ca="1">(Table8[[#This Row],[PTS]]-$D$5)^2+(Table8[[#This Row],[AST]]-$E$5)^2+(Table8[[#This Row],[STL]]-$F$5)^2+(Table8[[#This Row],[BLK]]-$G$5)^2+(Table8[[#This Row],[REB]]-$H$5)^2</f>
        <v>323.83</v>
      </c>
      <c r="L228" s="1">
        <f ca="1">(Table8[[#This Row],[PTS]]-$D$6)^2+(Table8[[#This Row],[AST]]-$E$6)^2+(Table8[[#This Row],[STL]]-$F$6)^2+(Table8[[#This Row],[BLK]]-$G$6)^2+(Table8[[#This Row],[REB]]-$H$6)^2</f>
        <v>628.62999999999988</v>
      </c>
      <c r="M228" s="1">
        <f ca="1">(Table8[[#This Row],[PTS]]-$D$7)^2+(Table8[[#This Row],[AST]]-$E$7)^2+(Table8[[#This Row],[STL]]-$F$7)^2+(Table8[[#This Row],[BLK]]-$G$7)^2+(Table8[[#This Row],[REB]]-$H$7)^2</f>
        <v>289.63</v>
      </c>
    </row>
    <row r="229" spans="1:13" x14ac:dyDescent="0.3">
      <c r="A229" s="40">
        <v>219</v>
      </c>
      <c r="B229" s="40"/>
      <c r="C229" s="10" t="s">
        <v>135</v>
      </c>
      <c r="D229" s="1">
        <f>VLOOKUP(Table8[[#This Row],[PLAYER]],FiveStats[],2,FALSE)</f>
        <v>10.5</v>
      </c>
      <c r="E229" s="1">
        <f>VLOOKUP(Table8[[#This Row],[PLAYER]],FiveStats[],3,FALSE)</f>
        <v>1.1000000000000001</v>
      </c>
      <c r="F229" s="1">
        <f>VLOOKUP(Table8[[#This Row],[PLAYER]],FiveStats[],4,FALSE)</f>
        <v>0.6</v>
      </c>
      <c r="G229" s="1">
        <f>VLOOKUP(Table8[[#This Row],[PLAYER]],FiveStats[],5,FALSE)</f>
        <v>0.1</v>
      </c>
      <c r="H229" s="1">
        <f>VLOOKUP(Table8[[#This Row],[PLAYER]],FiveStats[],6,FALSE)</f>
        <v>2.1</v>
      </c>
      <c r="I229" s="1">
        <f ca="1">(Table8[[#This Row],[PTS]]-$D$3)^2+(Table8[[#This Row],[AST]]-$E$3)^2+(Table8[[#This Row],[STL]]-$F$3)^2+(Table8[[#This Row],[BLK]]-$G$3)^2+(Table8[[#This Row],[REB]]-$H$3)^2</f>
        <v>66.84</v>
      </c>
      <c r="J229" s="1">
        <f ca="1">(Table8[[#This Row],[PTS]]-$D$4)^2+(Table8[[#This Row],[AST]]-$E$4)^2+(Table8[[#This Row],[STL]]-$F$4)^2+(Table8[[#This Row],[BLK]]-$G$4)^2+(Table8[[#This Row],[REB]]-$H$4)^2</f>
        <v>112.24000000000001</v>
      </c>
      <c r="K229" s="1">
        <f ca="1">(Table8[[#This Row],[PTS]]-$D$5)^2+(Table8[[#This Row],[AST]]-$E$5)^2+(Table8[[#This Row],[STL]]-$F$5)^2+(Table8[[#This Row],[BLK]]-$G$5)^2+(Table8[[#This Row],[REB]]-$H$5)^2</f>
        <v>192.24</v>
      </c>
      <c r="L229" s="1">
        <f ca="1">(Table8[[#This Row],[PTS]]-$D$6)^2+(Table8[[#This Row],[AST]]-$E$6)^2+(Table8[[#This Row],[STL]]-$F$6)^2+(Table8[[#This Row],[BLK]]-$G$6)^2+(Table8[[#This Row],[REB]]-$H$6)^2</f>
        <v>428.24</v>
      </c>
      <c r="M229" s="1">
        <f ca="1">(Table8[[#This Row],[PTS]]-$D$7)^2+(Table8[[#This Row],[AST]]-$E$7)^2+(Table8[[#This Row],[STL]]-$F$7)^2+(Table8[[#This Row],[BLK]]-$G$7)^2+(Table8[[#This Row],[REB]]-$H$7)^2</f>
        <v>201.84000000000003</v>
      </c>
    </row>
    <row r="230" spans="1:13" x14ac:dyDescent="0.3">
      <c r="A230" s="41">
        <v>220</v>
      </c>
      <c r="B230" s="41"/>
      <c r="C230" s="11" t="s">
        <v>181</v>
      </c>
      <c r="D230" s="1">
        <f>VLOOKUP(Table8[[#This Row],[PLAYER]],FiveStats[],2,FALSE)</f>
        <v>8.4</v>
      </c>
      <c r="E230" s="1">
        <f>VLOOKUP(Table8[[#This Row],[PLAYER]],FiveStats[],3,FALSE)</f>
        <v>1.1000000000000001</v>
      </c>
      <c r="F230" s="1">
        <f>VLOOKUP(Table8[[#This Row],[PLAYER]],FiveStats[],4,FALSE)</f>
        <v>0.7</v>
      </c>
      <c r="G230" s="1">
        <f>VLOOKUP(Table8[[#This Row],[PLAYER]],FiveStats[],5,FALSE)</f>
        <v>0.2</v>
      </c>
      <c r="H230" s="1">
        <f>VLOOKUP(Table8[[#This Row],[PLAYER]],FiveStats[],6,FALSE)</f>
        <v>2.2000000000000002</v>
      </c>
      <c r="I230" s="1">
        <f ca="1">(Table8[[#This Row],[PTS]]-$D$3)^2+(Table8[[#This Row],[AST]]-$E$3)^2+(Table8[[#This Row],[STL]]-$F$3)^2+(Table8[[#This Row],[BLK]]-$G$3)^2+(Table8[[#This Row],[REB]]-$H$3)^2</f>
        <v>47.740000000000009</v>
      </c>
      <c r="J230" s="1">
        <f ca="1">(Table8[[#This Row],[PTS]]-$D$4)^2+(Table8[[#This Row],[AST]]-$E$4)^2+(Table8[[#This Row],[STL]]-$F$4)^2+(Table8[[#This Row],[BLK]]-$G$4)^2+(Table8[[#This Row],[REB]]-$H$4)^2</f>
        <v>129.34</v>
      </c>
      <c r="K230" s="1">
        <f ca="1">(Table8[[#This Row],[PTS]]-$D$5)^2+(Table8[[#This Row],[AST]]-$E$5)^2+(Table8[[#This Row],[STL]]-$F$5)^2+(Table8[[#This Row],[BLK]]-$G$5)^2+(Table8[[#This Row],[REB]]-$H$5)^2</f>
        <v>248.14</v>
      </c>
      <c r="L230" s="1">
        <f ca="1">(Table8[[#This Row],[PTS]]-$D$6)^2+(Table8[[#This Row],[AST]]-$E$6)^2+(Table8[[#This Row],[STL]]-$F$6)^2+(Table8[[#This Row],[BLK]]-$G$6)^2+(Table8[[#This Row],[REB]]-$H$6)^2</f>
        <v>514.74</v>
      </c>
      <c r="M230" s="1">
        <f ca="1">(Table8[[#This Row],[PTS]]-$D$7)^2+(Table8[[#This Row],[AST]]-$E$7)^2+(Table8[[#This Row],[STL]]-$F$7)^2+(Table8[[#This Row],[BLK]]-$G$7)^2+(Table8[[#This Row],[REB]]-$H$7)^2</f>
        <v>231.74</v>
      </c>
    </row>
    <row r="231" spans="1:13" x14ac:dyDescent="0.3">
      <c r="A231" s="40">
        <v>221</v>
      </c>
      <c r="B231" s="40"/>
      <c r="C231" s="10" t="s">
        <v>240</v>
      </c>
      <c r="D231" s="1">
        <f>VLOOKUP(Table8[[#This Row],[PLAYER]],FiveStats[],2,FALSE)</f>
        <v>6.2</v>
      </c>
      <c r="E231" s="1">
        <f>VLOOKUP(Table8[[#This Row],[PLAYER]],FiveStats[],3,FALSE)</f>
        <v>1.4</v>
      </c>
      <c r="F231" s="1">
        <f>VLOOKUP(Table8[[#This Row],[PLAYER]],FiveStats[],4,FALSE)</f>
        <v>0.4</v>
      </c>
      <c r="G231" s="1">
        <f>VLOOKUP(Table8[[#This Row],[PLAYER]],FiveStats[],5,FALSE)</f>
        <v>0.6</v>
      </c>
      <c r="H231" s="1">
        <f>VLOOKUP(Table8[[#This Row],[PLAYER]],FiveStats[],6,FALSE)</f>
        <v>3.4</v>
      </c>
      <c r="I231" s="1">
        <f ca="1">(Table8[[#This Row],[PTS]]-$D$3)^2+(Table8[[#This Row],[AST]]-$E$3)^2+(Table8[[#This Row],[STL]]-$F$3)^2+(Table8[[#This Row],[BLK]]-$G$3)^2+(Table8[[#This Row],[REB]]-$H$3)^2</f>
        <v>33.47999999999999</v>
      </c>
      <c r="J231" s="1">
        <f ca="1">(Table8[[#This Row],[PTS]]-$D$4)^2+(Table8[[#This Row],[AST]]-$E$4)^2+(Table8[[#This Row],[STL]]-$F$4)^2+(Table8[[#This Row],[BLK]]-$G$4)^2+(Table8[[#This Row],[REB]]-$H$4)^2</f>
        <v>138.47999999999999</v>
      </c>
      <c r="K231" s="1">
        <f ca="1">(Table8[[#This Row],[PTS]]-$D$5)^2+(Table8[[#This Row],[AST]]-$E$5)^2+(Table8[[#This Row],[STL]]-$F$5)^2+(Table8[[#This Row],[BLK]]-$G$5)^2+(Table8[[#This Row],[REB]]-$H$5)^2</f>
        <v>304.28000000000009</v>
      </c>
      <c r="L231" s="1">
        <f ca="1">(Table8[[#This Row],[PTS]]-$D$6)^2+(Table8[[#This Row],[AST]]-$E$6)^2+(Table8[[#This Row],[STL]]-$F$6)^2+(Table8[[#This Row],[BLK]]-$G$6)^2+(Table8[[#This Row],[REB]]-$H$6)^2</f>
        <v>612.48</v>
      </c>
      <c r="M231" s="1">
        <f ca="1">(Table8[[#This Row],[PTS]]-$D$7)^2+(Table8[[#This Row],[AST]]-$E$7)^2+(Table8[[#This Row],[STL]]-$F$7)^2+(Table8[[#This Row],[BLK]]-$G$7)^2+(Table8[[#This Row],[REB]]-$H$7)^2</f>
        <v>248.68</v>
      </c>
    </row>
    <row r="232" spans="1:13" x14ac:dyDescent="0.3">
      <c r="A232" s="41">
        <v>222</v>
      </c>
      <c r="B232" s="41"/>
      <c r="C232" s="11" t="s">
        <v>252</v>
      </c>
      <c r="D232" s="1">
        <f>VLOOKUP(Table8[[#This Row],[PLAYER]],FiveStats[],2,FALSE)</f>
        <v>5.9</v>
      </c>
      <c r="E232" s="1">
        <f>VLOOKUP(Table8[[#This Row],[PLAYER]],FiveStats[],3,FALSE)</f>
        <v>1.9</v>
      </c>
      <c r="F232" s="1">
        <f>VLOOKUP(Table8[[#This Row],[PLAYER]],FiveStats[],4,FALSE)</f>
        <v>0.8</v>
      </c>
      <c r="G232" s="1">
        <f>VLOOKUP(Table8[[#This Row],[PLAYER]],FiveStats[],5,FALSE)</f>
        <v>0.1</v>
      </c>
      <c r="H232" s="1">
        <f>VLOOKUP(Table8[[#This Row],[PLAYER]],FiveStats[],6,FALSE)</f>
        <v>1.8</v>
      </c>
      <c r="I232" s="1">
        <f ca="1">(Table8[[#This Row],[PTS]]-$D$3)^2+(Table8[[#This Row],[AST]]-$E$3)^2+(Table8[[#This Row],[STL]]-$F$3)^2+(Table8[[#This Row],[BLK]]-$G$3)^2+(Table8[[#This Row],[REB]]-$H$3)^2</f>
        <v>29.11</v>
      </c>
      <c r="J232" s="1">
        <f ca="1">(Table8[[#This Row],[PTS]]-$D$4)^2+(Table8[[#This Row],[AST]]-$E$4)^2+(Table8[[#This Row],[STL]]-$F$4)^2+(Table8[[#This Row],[BLK]]-$G$4)^2+(Table8[[#This Row],[REB]]-$H$4)^2</f>
        <v>161.11000000000001</v>
      </c>
      <c r="K232" s="1">
        <f ca="1">(Table8[[#This Row],[PTS]]-$D$5)^2+(Table8[[#This Row],[AST]]-$E$5)^2+(Table8[[#This Row],[STL]]-$F$5)^2+(Table8[[#This Row],[BLK]]-$G$5)^2+(Table8[[#This Row],[REB]]-$H$5)^2</f>
        <v>331.51</v>
      </c>
      <c r="L232" s="1">
        <f ca="1">(Table8[[#This Row],[PTS]]-$D$6)^2+(Table8[[#This Row],[AST]]-$E$6)^2+(Table8[[#This Row],[STL]]-$F$6)^2+(Table8[[#This Row],[BLK]]-$G$6)^2+(Table8[[#This Row],[REB]]-$H$6)^2</f>
        <v>618.71</v>
      </c>
      <c r="M232" s="1">
        <f ca="1">(Table8[[#This Row],[PTS]]-$D$7)^2+(Table8[[#This Row],[AST]]-$E$7)^2+(Table8[[#This Row],[STL]]-$F$7)^2+(Table8[[#This Row],[BLK]]-$G$7)^2+(Table8[[#This Row],[REB]]-$H$7)^2</f>
        <v>274.90999999999997</v>
      </c>
    </row>
    <row r="233" spans="1:13" x14ac:dyDescent="0.3">
      <c r="A233" s="40">
        <v>223</v>
      </c>
      <c r="B233" s="40"/>
      <c r="C233" s="10" t="s">
        <v>254</v>
      </c>
      <c r="D233" s="1">
        <f>VLOOKUP(Table8[[#This Row],[PLAYER]],FiveStats[],2,FALSE)</f>
        <v>5.7</v>
      </c>
      <c r="E233" s="1">
        <f>VLOOKUP(Table8[[#This Row],[PLAYER]],FiveStats[],3,FALSE)</f>
        <v>0.9</v>
      </c>
      <c r="F233" s="1">
        <f>VLOOKUP(Table8[[#This Row],[PLAYER]],FiveStats[],4,FALSE)</f>
        <v>0.7</v>
      </c>
      <c r="G233" s="1">
        <f>VLOOKUP(Table8[[#This Row],[PLAYER]],FiveStats[],5,FALSE)</f>
        <v>0.5</v>
      </c>
      <c r="H233" s="1">
        <f>VLOOKUP(Table8[[#This Row],[PLAYER]],FiveStats[],6,FALSE)</f>
        <v>2.7</v>
      </c>
      <c r="I233" s="1">
        <f ca="1">(Table8[[#This Row],[PTS]]-$D$3)^2+(Table8[[#This Row],[AST]]-$E$3)^2+(Table8[[#This Row],[STL]]-$F$3)^2+(Table8[[#This Row],[BLK]]-$G$3)^2+(Table8[[#This Row],[REB]]-$H$3)^2</f>
        <v>38.130000000000003</v>
      </c>
      <c r="J233" s="1">
        <f ca="1">(Table8[[#This Row],[PTS]]-$D$4)^2+(Table8[[#This Row],[AST]]-$E$4)^2+(Table8[[#This Row],[STL]]-$F$4)^2+(Table8[[#This Row],[BLK]]-$G$4)^2+(Table8[[#This Row],[REB]]-$H$4)^2</f>
        <v>161.33000000000001</v>
      </c>
      <c r="K233" s="1">
        <f ca="1">(Table8[[#This Row],[PTS]]-$D$5)^2+(Table8[[#This Row],[AST]]-$E$5)^2+(Table8[[#This Row],[STL]]-$F$5)^2+(Table8[[#This Row],[BLK]]-$G$5)^2+(Table8[[#This Row],[REB]]-$H$5)^2</f>
        <v>329.33</v>
      </c>
      <c r="L233" s="1">
        <f ca="1">(Table8[[#This Row],[PTS]]-$D$6)^2+(Table8[[#This Row],[AST]]-$E$6)^2+(Table8[[#This Row],[STL]]-$F$6)^2+(Table8[[#This Row],[BLK]]-$G$6)^2+(Table8[[#This Row],[REB]]-$H$6)^2</f>
        <v>642.13</v>
      </c>
      <c r="M233" s="1">
        <f ca="1">(Table8[[#This Row],[PTS]]-$D$7)^2+(Table8[[#This Row],[AST]]-$E$7)^2+(Table8[[#This Row],[STL]]-$F$7)^2+(Table8[[#This Row],[BLK]]-$G$7)^2+(Table8[[#This Row],[REB]]-$H$7)^2</f>
        <v>280.13</v>
      </c>
    </row>
    <row r="234" spans="1:13" x14ac:dyDescent="0.3">
      <c r="A234" s="41">
        <v>224</v>
      </c>
      <c r="B234" s="41"/>
      <c r="C234" s="11" t="s">
        <v>285</v>
      </c>
      <c r="D234" s="1">
        <f>VLOOKUP(Table8[[#This Row],[PLAYER]],FiveStats[],2,FALSE)</f>
        <v>3.4</v>
      </c>
      <c r="E234" s="1">
        <f>VLOOKUP(Table8[[#This Row],[PLAYER]],FiveStats[],3,FALSE)</f>
        <v>1.3</v>
      </c>
      <c r="F234" s="1">
        <f>VLOOKUP(Table8[[#This Row],[PLAYER]],FiveStats[],4,FALSE)</f>
        <v>0.7</v>
      </c>
      <c r="G234" s="1">
        <f>VLOOKUP(Table8[[#This Row],[PLAYER]],FiveStats[],5,FALSE)</f>
        <v>0.4</v>
      </c>
      <c r="H234" s="1">
        <f>VLOOKUP(Table8[[#This Row],[PLAYER]],FiveStats[],6,FALSE)</f>
        <v>2.9</v>
      </c>
      <c r="I234" s="1">
        <f ca="1">(Table8[[#This Row],[PTS]]-$D$3)^2+(Table8[[#This Row],[AST]]-$E$3)^2+(Table8[[#This Row],[STL]]-$F$3)^2+(Table8[[#This Row],[BLK]]-$G$3)^2+(Table8[[#This Row],[REB]]-$H$3)^2</f>
        <v>35.510000000000005</v>
      </c>
      <c r="J234" s="1">
        <f ca="1">(Table8[[#This Row],[PTS]]-$D$4)^2+(Table8[[#This Row],[AST]]-$E$4)^2+(Table8[[#This Row],[STL]]-$F$4)^2+(Table8[[#This Row],[BLK]]-$G$4)^2+(Table8[[#This Row],[REB]]-$H$4)^2</f>
        <v>197.31</v>
      </c>
      <c r="K234" s="1">
        <f ca="1">(Table8[[#This Row],[PTS]]-$D$5)^2+(Table8[[#This Row],[AST]]-$E$5)^2+(Table8[[#This Row],[STL]]-$F$5)^2+(Table8[[#This Row],[BLK]]-$G$5)^2+(Table8[[#This Row],[REB]]-$H$5)^2</f>
        <v>411.31000000000012</v>
      </c>
      <c r="L234" s="1">
        <f ca="1">(Table8[[#This Row],[PTS]]-$D$6)^2+(Table8[[#This Row],[AST]]-$E$6)^2+(Table8[[#This Row],[STL]]-$F$6)^2+(Table8[[#This Row],[BLK]]-$G$6)^2+(Table8[[#This Row],[REB]]-$H$6)^2</f>
        <v>753.91</v>
      </c>
      <c r="M234" s="1">
        <f ca="1">(Table8[[#This Row],[PTS]]-$D$7)^2+(Table8[[#This Row],[AST]]-$E$7)^2+(Table8[[#This Row],[STL]]-$F$7)^2+(Table8[[#This Row],[BLK]]-$G$7)^2+(Table8[[#This Row],[REB]]-$H$7)^2</f>
        <v>327.11</v>
      </c>
    </row>
    <row r="235" spans="1:13" x14ac:dyDescent="0.3">
      <c r="A235" s="40">
        <v>225</v>
      </c>
      <c r="B235" s="40"/>
      <c r="C235" s="10" t="s">
        <v>260</v>
      </c>
      <c r="D235" s="1">
        <f>VLOOKUP(Table8[[#This Row],[PLAYER]],FiveStats[],2,FALSE)</f>
        <v>5.4</v>
      </c>
      <c r="E235" s="1">
        <f>VLOOKUP(Table8[[#This Row],[PLAYER]],FiveStats[],3,FALSE)</f>
        <v>1</v>
      </c>
      <c r="F235" s="1">
        <f>VLOOKUP(Table8[[#This Row],[PLAYER]],FiveStats[],4,FALSE)</f>
        <v>0.4</v>
      </c>
      <c r="G235" s="1">
        <f>VLOOKUP(Table8[[#This Row],[PLAYER]],FiveStats[],5,FALSE)</f>
        <v>0.1</v>
      </c>
      <c r="H235" s="1">
        <f>VLOOKUP(Table8[[#This Row],[PLAYER]],FiveStats[],6,FALSE)</f>
        <v>3.6</v>
      </c>
      <c r="I235" s="1">
        <f ca="1">(Table8[[#This Row],[PTS]]-$D$3)^2+(Table8[[#This Row],[AST]]-$E$3)^2+(Table8[[#This Row],[STL]]-$F$3)^2+(Table8[[#This Row],[BLK]]-$G$3)^2+(Table8[[#This Row],[REB]]-$H$3)^2</f>
        <v>37.690000000000005</v>
      </c>
      <c r="J235" s="1">
        <f ca="1">(Table8[[#This Row],[PTS]]-$D$4)^2+(Table8[[#This Row],[AST]]-$E$4)^2+(Table8[[#This Row],[STL]]-$F$4)^2+(Table8[[#This Row],[BLK]]-$G$4)^2+(Table8[[#This Row],[REB]]-$H$4)^2</f>
        <v>154.29000000000002</v>
      </c>
      <c r="K235" s="1">
        <f ca="1">(Table8[[#This Row],[PTS]]-$D$5)^2+(Table8[[#This Row],[AST]]-$E$5)^2+(Table8[[#This Row],[STL]]-$F$5)^2+(Table8[[#This Row],[BLK]]-$G$5)^2+(Table8[[#This Row],[REB]]-$H$5)^2</f>
        <v>330.29000000000008</v>
      </c>
      <c r="L235" s="1">
        <f ca="1">(Table8[[#This Row],[PTS]]-$D$6)^2+(Table8[[#This Row],[AST]]-$E$6)^2+(Table8[[#This Row],[STL]]-$F$6)^2+(Table8[[#This Row],[BLK]]-$G$6)^2+(Table8[[#This Row],[REB]]-$H$6)^2</f>
        <v>656.89</v>
      </c>
      <c r="M235" s="1">
        <f ca="1">(Table8[[#This Row],[PTS]]-$D$7)^2+(Table8[[#This Row],[AST]]-$E$7)^2+(Table8[[#This Row],[STL]]-$F$7)^2+(Table8[[#This Row],[BLK]]-$G$7)^2+(Table8[[#This Row],[REB]]-$H$7)^2</f>
        <v>271.29000000000002</v>
      </c>
    </row>
    <row r="236" spans="1:13" x14ac:dyDescent="0.3">
      <c r="A236" s="41">
        <v>226</v>
      </c>
      <c r="B236" s="41"/>
      <c r="C236" s="11" t="s">
        <v>278</v>
      </c>
      <c r="D236" s="1">
        <f>VLOOKUP(Table8[[#This Row],[PLAYER]],FiveStats[],2,FALSE)</f>
        <v>4.4000000000000004</v>
      </c>
      <c r="E236" s="1">
        <f>VLOOKUP(Table8[[#This Row],[PLAYER]],FiveStats[],3,FALSE)</f>
        <v>1.4</v>
      </c>
      <c r="F236" s="1">
        <f>VLOOKUP(Table8[[#This Row],[PLAYER]],FiveStats[],4,FALSE)</f>
        <v>0.7</v>
      </c>
      <c r="G236" s="1">
        <f>VLOOKUP(Table8[[#This Row],[PLAYER]],FiveStats[],5,FALSE)</f>
        <v>0.3</v>
      </c>
      <c r="H236" s="1">
        <f>VLOOKUP(Table8[[#This Row],[PLAYER]],FiveStats[],6,FALSE)</f>
        <v>2.5</v>
      </c>
      <c r="I236" s="1">
        <f ca="1">(Table8[[#This Row],[PTS]]-$D$3)^2+(Table8[[#This Row],[AST]]-$E$3)^2+(Table8[[#This Row],[STL]]-$F$3)^2+(Table8[[#This Row],[BLK]]-$G$3)^2+(Table8[[#This Row],[REB]]-$H$3)^2</f>
        <v>32.549999999999997</v>
      </c>
      <c r="J236" s="1">
        <f ca="1">(Table8[[#This Row],[PTS]]-$D$4)^2+(Table8[[#This Row],[AST]]-$E$4)^2+(Table8[[#This Row],[STL]]-$F$4)^2+(Table8[[#This Row],[BLK]]-$G$4)^2+(Table8[[#This Row],[REB]]-$H$4)^2</f>
        <v>181.95</v>
      </c>
      <c r="K236" s="1">
        <f ca="1">(Table8[[#This Row],[PTS]]-$D$5)^2+(Table8[[#This Row],[AST]]-$E$5)^2+(Table8[[#This Row],[STL]]-$F$5)^2+(Table8[[#This Row],[BLK]]-$G$5)^2+(Table8[[#This Row],[REB]]-$H$5)^2</f>
        <v>377.15000000000003</v>
      </c>
      <c r="L236" s="1">
        <f ca="1">(Table8[[#This Row],[PTS]]-$D$6)^2+(Table8[[#This Row],[AST]]-$E$6)^2+(Table8[[#This Row],[STL]]-$F$6)^2+(Table8[[#This Row],[BLK]]-$G$6)^2+(Table8[[#This Row],[REB]]-$H$6)^2</f>
        <v>699.75000000000011</v>
      </c>
      <c r="M236" s="1">
        <f ca="1">(Table8[[#This Row],[PTS]]-$D$7)^2+(Table8[[#This Row],[AST]]-$E$7)^2+(Table8[[#This Row],[STL]]-$F$7)^2+(Table8[[#This Row],[BLK]]-$G$7)^2+(Table8[[#This Row],[REB]]-$H$7)^2</f>
        <v>305.95</v>
      </c>
    </row>
    <row r="237" spans="1:13" x14ac:dyDescent="0.3">
      <c r="A237" s="40">
        <v>227</v>
      </c>
      <c r="B237" s="40"/>
      <c r="C237" s="10" t="s">
        <v>242</v>
      </c>
      <c r="D237" s="1">
        <f>VLOOKUP(Table8[[#This Row],[PLAYER]],FiveStats[],2,FALSE)</f>
        <v>6.2</v>
      </c>
      <c r="E237" s="1">
        <f>VLOOKUP(Table8[[#This Row],[PLAYER]],FiveStats[],3,FALSE)</f>
        <v>1</v>
      </c>
      <c r="F237" s="1">
        <f>VLOOKUP(Table8[[#This Row],[PLAYER]],FiveStats[],4,FALSE)</f>
        <v>0.4</v>
      </c>
      <c r="G237" s="1">
        <f>VLOOKUP(Table8[[#This Row],[PLAYER]],FiveStats[],5,FALSE)</f>
        <v>0.3</v>
      </c>
      <c r="H237" s="1">
        <f>VLOOKUP(Table8[[#This Row],[PLAYER]],FiveStats[],6,FALSE)</f>
        <v>3.3</v>
      </c>
      <c r="I237" s="1">
        <f ca="1">(Table8[[#This Row],[PTS]]-$D$3)^2+(Table8[[#This Row],[AST]]-$E$3)^2+(Table8[[#This Row],[STL]]-$F$3)^2+(Table8[[#This Row],[BLK]]-$G$3)^2+(Table8[[#This Row],[REB]]-$H$3)^2</f>
        <v>38.380000000000003</v>
      </c>
      <c r="J237" s="1">
        <f ca="1">(Table8[[#This Row],[PTS]]-$D$4)^2+(Table8[[#This Row],[AST]]-$E$4)^2+(Table8[[#This Row],[STL]]-$F$4)^2+(Table8[[#This Row],[BLK]]-$G$4)^2+(Table8[[#This Row],[REB]]-$H$4)^2</f>
        <v>144.78</v>
      </c>
      <c r="K237" s="1">
        <f ca="1">(Table8[[#This Row],[PTS]]-$D$5)^2+(Table8[[#This Row],[AST]]-$E$5)^2+(Table8[[#This Row],[STL]]-$F$5)^2+(Table8[[#This Row],[BLK]]-$G$5)^2+(Table8[[#This Row],[REB]]-$H$5)^2</f>
        <v>305.58000000000004</v>
      </c>
      <c r="L237" s="1">
        <f ca="1">(Table8[[#This Row],[PTS]]-$D$6)^2+(Table8[[#This Row],[AST]]-$E$6)^2+(Table8[[#This Row],[STL]]-$F$6)^2+(Table8[[#This Row],[BLK]]-$G$6)^2+(Table8[[#This Row],[REB]]-$H$6)^2</f>
        <v>617.38000000000011</v>
      </c>
      <c r="M237" s="1">
        <f ca="1">(Table8[[#This Row],[PTS]]-$D$7)^2+(Table8[[#This Row],[AST]]-$E$7)^2+(Table8[[#This Row],[STL]]-$F$7)^2+(Table8[[#This Row],[BLK]]-$G$7)^2+(Table8[[#This Row],[REB]]-$H$7)^2</f>
        <v>257.58000000000004</v>
      </c>
    </row>
    <row r="238" spans="1:13" x14ac:dyDescent="0.3">
      <c r="A238" s="41">
        <v>228</v>
      </c>
      <c r="B238" s="41"/>
      <c r="C238" s="11" t="s">
        <v>190</v>
      </c>
      <c r="D238" s="1">
        <f>VLOOKUP(Table8[[#This Row],[PLAYER]],FiveStats[],2,FALSE)</f>
        <v>7.9</v>
      </c>
      <c r="E238" s="1">
        <f>VLOOKUP(Table8[[#This Row],[PLAYER]],FiveStats[],3,FALSE)</f>
        <v>1.3</v>
      </c>
      <c r="F238" s="1">
        <f>VLOOKUP(Table8[[#This Row],[PLAYER]],FiveStats[],4,FALSE)</f>
        <v>0.6</v>
      </c>
      <c r="G238" s="1">
        <f>VLOOKUP(Table8[[#This Row],[PLAYER]],FiveStats[],5,FALSE)</f>
        <v>0.1</v>
      </c>
      <c r="H238" s="1">
        <f>VLOOKUP(Table8[[#This Row],[PLAYER]],FiveStats[],6,FALSE)</f>
        <v>2.1</v>
      </c>
      <c r="I238" s="1">
        <f ca="1">(Table8[[#This Row],[PTS]]-$D$3)^2+(Table8[[#This Row],[AST]]-$E$3)^2+(Table8[[#This Row],[STL]]-$F$3)^2+(Table8[[#This Row],[BLK]]-$G$3)^2+(Table8[[#This Row],[REB]]-$H$3)^2</f>
        <v>42.680000000000007</v>
      </c>
      <c r="J238" s="1">
        <f ca="1">(Table8[[#This Row],[PTS]]-$D$4)^2+(Table8[[#This Row],[AST]]-$E$4)^2+(Table8[[#This Row],[STL]]-$F$4)^2+(Table8[[#This Row],[BLK]]-$G$4)^2+(Table8[[#This Row],[REB]]-$H$4)^2</f>
        <v>134.88</v>
      </c>
      <c r="K238" s="1">
        <f ca="1">(Table8[[#This Row],[PTS]]-$D$5)^2+(Table8[[#This Row],[AST]]-$E$5)^2+(Table8[[#This Row],[STL]]-$F$5)^2+(Table8[[#This Row],[BLK]]-$G$5)^2+(Table8[[#This Row],[REB]]-$H$5)^2</f>
        <v>263.68</v>
      </c>
      <c r="L238" s="1">
        <f ca="1">(Table8[[#This Row],[PTS]]-$D$6)^2+(Table8[[#This Row],[AST]]-$E$6)^2+(Table8[[#This Row],[STL]]-$F$6)^2+(Table8[[#This Row],[BLK]]-$G$6)^2+(Table8[[#This Row],[REB]]-$H$6)^2</f>
        <v>533.68000000000006</v>
      </c>
      <c r="M238" s="1">
        <f ca="1">(Table8[[#This Row],[PTS]]-$D$7)^2+(Table8[[#This Row],[AST]]-$E$7)^2+(Table8[[#This Row],[STL]]-$F$7)^2+(Table8[[#This Row],[BLK]]-$G$7)^2+(Table8[[#This Row],[REB]]-$H$7)^2</f>
        <v>238.88</v>
      </c>
    </row>
    <row r="239" spans="1:13" x14ac:dyDescent="0.3">
      <c r="A239" s="40">
        <v>229</v>
      </c>
      <c r="B239" s="40"/>
      <c r="C239" s="10" t="s">
        <v>243</v>
      </c>
      <c r="D239" s="1">
        <f>VLOOKUP(Table8[[#This Row],[PLAYER]],FiveStats[],2,FALSE)</f>
        <v>6.2</v>
      </c>
      <c r="E239" s="1">
        <f>VLOOKUP(Table8[[#This Row],[PLAYER]],FiveStats[],3,FALSE)</f>
        <v>1.6</v>
      </c>
      <c r="F239" s="1">
        <f>VLOOKUP(Table8[[#This Row],[PLAYER]],FiveStats[],4,FALSE)</f>
        <v>0.6</v>
      </c>
      <c r="G239" s="1">
        <f>VLOOKUP(Table8[[#This Row],[PLAYER]],FiveStats[],5,FALSE)</f>
        <v>0.3</v>
      </c>
      <c r="H239" s="1">
        <f>VLOOKUP(Table8[[#This Row],[PLAYER]],FiveStats[],6,FALSE)</f>
        <v>2.1</v>
      </c>
      <c r="I239" s="1">
        <f ca="1">(Table8[[#This Row],[PTS]]-$D$3)^2+(Table8[[#This Row],[AST]]-$E$3)^2+(Table8[[#This Row],[STL]]-$F$3)^2+(Table8[[#This Row],[BLK]]-$G$3)^2+(Table8[[#This Row],[REB]]-$H$3)^2</f>
        <v>32.06</v>
      </c>
      <c r="J239" s="1">
        <f ca="1">(Table8[[#This Row],[PTS]]-$D$4)^2+(Table8[[#This Row],[AST]]-$E$4)^2+(Table8[[#This Row],[STL]]-$F$4)^2+(Table8[[#This Row],[BLK]]-$G$4)^2+(Table8[[#This Row],[REB]]-$H$4)^2</f>
        <v>154.85999999999999</v>
      </c>
      <c r="K239" s="1">
        <f ca="1">(Table8[[#This Row],[PTS]]-$D$5)^2+(Table8[[#This Row],[AST]]-$E$5)^2+(Table8[[#This Row],[STL]]-$F$5)^2+(Table8[[#This Row],[BLK]]-$G$5)^2+(Table8[[#This Row],[REB]]-$H$5)^2</f>
        <v>317.66000000000003</v>
      </c>
      <c r="L239" s="1">
        <f ca="1">(Table8[[#This Row],[PTS]]-$D$6)^2+(Table8[[#This Row],[AST]]-$E$6)^2+(Table8[[#This Row],[STL]]-$F$6)^2+(Table8[[#This Row],[BLK]]-$G$6)^2+(Table8[[#This Row],[REB]]-$H$6)^2</f>
        <v>607.86000000000013</v>
      </c>
      <c r="M239" s="1">
        <f ca="1">(Table8[[#This Row],[PTS]]-$D$7)^2+(Table8[[#This Row],[AST]]-$E$7)^2+(Table8[[#This Row],[STL]]-$F$7)^2+(Table8[[#This Row],[BLK]]-$G$7)^2+(Table8[[#This Row],[REB]]-$H$7)^2</f>
        <v>267.26000000000005</v>
      </c>
    </row>
    <row r="240" spans="1:13" x14ac:dyDescent="0.3">
      <c r="A240" s="41">
        <v>230</v>
      </c>
      <c r="B240" s="41"/>
      <c r="C240" s="11" t="s">
        <v>269</v>
      </c>
      <c r="D240" s="1">
        <f>VLOOKUP(Table8[[#This Row],[PLAYER]],FiveStats[],2,FALSE)</f>
        <v>4.9000000000000004</v>
      </c>
      <c r="E240" s="1">
        <f>VLOOKUP(Table8[[#This Row],[PLAYER]],FiveStats[],3,FALSE)</f>
        <v>0.4</v>
      </c>
      <c r="F240" s="1">
        <f>VLOOKUP(Table8[[#This Row],[PLAYER]],FiveStats[],4,FALSE)</f>
        <v>0.2</v>
      </c>
      <c r="G240" s="1">
        <f>VLOOKUP(Table8[[#This Row],[PLAYER]],FiveStats[],5,FALSE)</f>
        <v>0.5</v>
      </c>
      <c r="H240" s="1">
        <f>VLOOKUP(Table8[[#This Row],[PLAYER]],FiveStats[],6,FALSE)</f>
        <v>4.4000000000000004</v>
      </c>
      <c r="I240" s="1">
        <f ca="1">(Table8[[#This Row],[PTS]]-$D$3)^2+(Table8[[#This Row],[AST]]-$E$3)^2+(Table8[[#This Row],[STL]]-$F$3)^2+(Table8[[#This Row],[BLK]]-$G$3)^2+(Table8[[#This Row],[REB]]-$H$3)^2</f>
        <v>46.419999999999995</v>
      </c>
      <c r="J240" s="1">
        <f ca="1">(Table8[[#This Row],[PTS]]-$D$4)^2+(Table8[[#This Row],[AST]]-$E$4)^2+(Table8[[#This Row],[STL]]-$F$4)^2+(Table8[[#This Row],[BLK]]-$G$4)^2+(Table8[[#This Row],[REB]]-$H$4)^2</f>
        <v>161.21999999999997</v>
      </c>
      <c r="K240" s="1">
        <f ca="1">(Table8[[#This Row],[PTS]]-$D$5)^2+(Table8[[#This Row],[AST]]-$E$5)^2+(Table8[[#This Row],[STL]]-$F$5)^2+(Table8[[#This Row],[BLK]]-$G$5)^2+(Table8[[#This Row],[REB]]-$H$5)^2</f>
        <v>343.42000000000007</v>
      </c>
      <c r="L240" s="1">
        <f ca="1">(Table8[[#This Row],[PTS]]-$D$6)^2+(Table8[[#This Row],[AST]]-$E$6)^2+(Table8[[#This Row],[STL]]-$F$6)^2+(Table8[[#This Row],[BLK]]-$G$6)^2+(Table8[[#This Row],[REB]]-$H$6)^2</f>
        <v>693.82</v>
      </c>
      <c r="M240" s="1">
        <f ca="1">(Table8[[#This Row],[PTS]]-$D$7)^2+(Table8[[#This Row],[AST]]-$E$7)^2+(Table8[[#This Row],[STL]]-$F$7)^2+(Table8[[#This Row],[BLK]]-$G$7)^2+(Table8[[#This Row],[REB]]-$H$7)^2</f>
        <v>282.41999999999996</v>
      </c>
    </row>
    <row r="241" spans="1:13" x14ac:dyDescent="0.3">
      <c r="A241" s="40">
        <v>231</v>
      </c>
      <c r="B241" s="40"/>
      <c r="C241" s="10" t="s">
        <v>228</v>
      </c>
      <c r="D241" s="1">
        <f>VLOOKUP(Table8[[#This Row],[PLAYER]],FiveStats[],2,FALSE)</f>
        <v>6.6</v>
      </c>
      <c r="E241" s="1">
        <f>VLOOKUP(Table8[[#This Row],[PLAYER]],FiveStats[],3,FALSE)</f>
        <v>0.8</v>
      </c>
      <c r="F241" s="1">
        <f>VLOOKUP(Table8[[#This Row],[PLAYER]],FiveStats[],4,FALSE)</f>
        <v>0.5</v>
      </c>
      <c r="G241" s="1">
        <f>VLOOKUP(Table8[[#This Row],[PLAYER]],FiveStats[],5,FALSE)</f>
        <v>0.2</v>
      </c>
      <c r="H241" s="1">
        <f>VLOOKUP(Table8[[#This Row],[PLAYER]],FiveStats[],6,FALSE)</f>
        <v>2.8</v>
      </c>
      <c r="I241" s="1">
        <f ca="1">(Table8[[#This Row],[PTS]]-$D$3)^2+(Table8[[#This Row],[AST]]-$E$3)^2+(Table8[[#This Row],[STL]]-$F$3)^2+(Table8[[#This Row],[BLK]]-$G$3)^2+(Table8[[#This Row],[REB]]-$H$3)^2</f>
        <v>41.93</v>
      </c>
      <c r="J241" s="1">
        <f ca="1">(Table8[[#This Row],[PTS]]-$D$4)^2+(Table8[[#This Row],[AST]]-$E$4)^2+(Table8[[#This Row],[STL]]-$F$4)^2+(Table8[[#This Row],[BLK]]-$G$4)^2+(Table8[[#This Row],[REB]]-$H$4)^2</f>
        <v>147.93</v>
      </c>
      <c r="K241" s="1">
        <f ca="1">(Table8[[#This Row],[PTS]]-$D$5)^2+(Table8[[#This Row],[AST]]-$E$5)^2+(Table8[[#This Row],[STL]]-$F$5)^2+(Table8[[#This Row],[BLK]]-$G$5)^2+(Table8[[#This Row],[REB]]-$H$5)^2</f>
        <v>297.73</v>
      </c>
      <c r="L241" s="1">
        <f ca="1">(Table8[[#This Row],[PTS]]-$D$6)^2+(Table8[[#This Row],[AST]]-$E$6)^2+(Table8[[#This Row],[STL]]-$F$6)^2+(Table8[[#This Row],[BLK]]-$G$6)^2+(Table8[[#This Row],[REB]]-$H$6)^2</f>
        <v>600.32999999999993</v>
      </c>
      <c r="M241" s="1">
        <f ca="1">(Table8[[#This Row],[PTS]]-$D$7)^2+(Table8[[#This Row],[AST]]-$E$7)^2+(Table8[[#This Row],[STL]]-$F$7)^2+(Table8[[#This Row],[BLK]]-$G$7)^2+(Table8[[#This Row],[REB]]-$H$7)^2</f>
        <v>260.93</v>
      </c>
    </row>
    <row r="242" spans="1:13" x14ac:dyDescent="0.3">
      <c r="A242" s="41">
        <v>232</v>
      </c>
      <c r="B242" s="41"/>
      <c r="C242" s="11" t="s">
        <v>286</v>
      </c>
      <c r="D242" s="1">
        <f>VLOOKUP(Table8[[#This Row],[PLAYER]],FiveStats[],2,FALSE)</f>
        <v>2.9</v>
      </c>
      <c r="E242" s="1">
        <f>VLOOKUP(Table8[[#This Row],[PLAYER]],FiveStats[],3,FALSE)</f>
        <v>0.2</v>
      </c>
      <c r="F242" s="1">
        <f>VLOOKUP(Table8[[#This Row],[PLAYER]],FiveStats[],4,FALSE)</f>
        <v>0.4</v>
      </c>
      <c r="G242" s="1">
        <f>VLOOKUP(Table8[[#This Row],[PLAYER]],FiveStats[],5,FALSE)</f>
        <v>0.8</v>
      </c>
      <c r="H242" s="1">
        <f>VLOOKUP(Table8[[#This Row],[PLAYER]],FiveStats[],6,FALSE)</f>
        <v>4.2</v>
      </c>
      <c r="I242" s="1">
        <f ca="1">(Table8[[#This Row],[PTS]]-$D$3)^2+(Table8[[#This Row],[AST]]-$E$3)^2+(Table8[[#This Row],[STL]]-$F$3)^2+(Table8[[#This Row],[BLK]]-$G$3)^2+(Table8[[#This Row],[REB]]-$H$3)^2</f>
        <v>52.489999999999988</v>
      </c>
      <c r="J242" s="1">
        <f ca="1">(Table8[[#This Row],[PTS]]-$D$4)^2+(Table8[[#This Row],[AST]]-$E$4)^2+(Table8[[#This Row],[STL]]-$F$4)^2+(Table8[[#This Row],[BLK]]-$G$4)^2+(Table8[[#This Row],[REB]]-$H$4)^2</f>
        <v>205.69</v>
      </c>
      <c r="K242" s="1">
        <f ca="1">(Table8[[#This Row],[PTS]]-$D$5)^2+(Table8[[#This Row],[AST]]-$E$5)^2+(Table8[[#This Row],[STL]]-$F$5)^2+(Table8[[#This Row],[BLK]]-$G$5)^2+(Table8[[#This Row],[REB]]-$H$5)^2</f>
        <v>422.49000000000007</v>
      </c>
      <c r="L242" s="1">
        <f ca="1">(Table8[[#This Row],[PTS]]-$D$6)^2+(Table8[[#This Row],[AST]]-$E$6)^2+(Table8[[#This Row],[STL]]-$F$6)^2+(Table8[[#This Row],[BLK]]-$G$6)^2+(Table8[[#This Row],[REB]]-$H$6)^2</f>
        <v>800.8900000000001</v>
      </c>
      <c r="M242" s="1">
        <f ca="1">(Table8[[#This Row],[PTS]]-$D$7)^2+(Table8[[#This Row],[AST]]-$E$7)^2+(Table8[[#This Row],[STL]]-$F$7)^2+(Table8[[#This Row],[BLK]]-$G$7)^2+(Table8[[#This Row],[REB]]-$H$7)^2</f>
        <v>341.29000000000008</v>
      </c>
    </row>
    <row r="243" spans="1:13" x14ac:dyDescent="0.3">
      <c r="A243" s="40">
        <v>233</v>
      </c>
      <c r="B243" s="40"/>
      <c r="C243" s="10" t="s">
        <v>263</v>
      </c>
      <c r="D243" s="1">
        <f>VLOOKUP(Table8[[#This Row],[PLAYER]],FiveStats[],2,FALSE)</f>
        <v>5.2</v>
      </c>
      <c r="E243" s="1">
        <f>VLOOKUP(Table8[[#This Row],[PLAYER]],FiveStats[],3,FALSE)</f>
        <v>2</v>
      </c>
      <c r="F243" s="1">
        <f>VLOOKUP(Table8[[#This Row],[PLAYER]],FiveStats[],4,FALSE)</f>
        <v>0.5</v>
      </c>
      <c r="G243" s="1">
        <f>VLOOKUP(Table8[[#This Row],[PLAYER]],FiveStats[],5,FALSE)</f>
        <v>0.1</v>
      </c>
      <c r="H243" s="1">
        <f>VLOOKUP(Table8[[#This Row],[PLAYER]],FiveStats[],6,FALSE)</f>
        <v>2.2000000000000002</v>
      </c>
      <c r="I243" s="1">
        <f ca="1">(Table8[[#This Row],[PTS]]-$D$3)^2+(Table8[[#This Row],[AST]]-$E$3)^2+(Table8[[#This Row],[STL]]-$F$3)^2+(Table8[[#This Row],[BLK]]-$G$3)^2+(Table8[[#This Row],[REB]]-$H$3)^2</f>
        <v>26.74</v>
      </c>
      <c r="J243" s="1">
        <f ca="1">(Table8[[#This Row],[PTS]]-$D$4)^2+(Table8[[#This Row],[AST]]-$E$4)^2+(Table8[[#This Row],[STL]]-$F$4)^2+(Table8[[#This Row],[BLK]]-$G$4)^2+(Table8[[#This Row],[REB]]-$H$4)^2</f>
        <v>166.34</v>
      </c>
      <c r="K243" s="1">
        <f ca="1">(Table8[[#This Row],[PTS]]-$D$5)^2+(Table8[[#This Row],[AST]]-$E$5)^2+(Table8[[#This Row],[STL]]-$F$5)^2+(Table8[[#This Row],[BLK]]-$G$5)^2+(Table8[[#This Row],[REB]]-$H$5)^2</f>
        <v>350.74</v>
      </c>
      <c r="L243" s="1">
        <f ca="1">(Table8[[#This Row],[PTS]]-$D$6)^2+(Table8[[#This Row],[AST]]-$E$6)^2+(Table8[[#This Row],[STL]]-$F$6)^2+(Table8[[#This Row],[BLK]]-$G$6)^2+(Table8[[#This Row],[REB]]-$H$6)^2</f>
        <v>651.34</v>
      </c>
      <c r="M243" s="1">
        <f ca="1">(Table8[[#This Row],[PTS]]-$D$7)^2+(Table8[[#This Row],[AST]]-$E$7)^2+(Table8[[#This Row],[STL]]-$F$7)^2+(Table8[[#This Row],[BLK]]-$G$7)^2+(Table8[[#This Row],[REB]]-$H$7)^2</f>
        <v>281.74</v>
      </c>
    </row>
    <row r="244" spans="1:13" x14ac:dyDescent="0.3">
      <c r="A244" s="41">
        <v>234</v>
      </c>
      <c r="B244" s="41"/>
      <c r="C244" s="11" t="s">
        <v>191</v>
      </c>
      <c r="D244" s="1">
        <f>VLOOKUP(Table8[[#This Row],[PLAYER]],FiveStats[],2,FALSE)</f>
        <v>7.9</v>
      </c>
      <c r="E244" s="1">
        <f>VLOOKUP(Table8[[#This Row],[PLAYER]],FiveStats[],3,FALSE)</f>
        <v>2.7</v>
      </c>
      <c r="F244" s="1">
        <f>VLOOKUP(Table8[[#This Row],[PLAYER]],FiveStats[],4,FALSE)</f>
        <v>0.4</v>
      </c>
      <c r="G244" s="1">
        <f>VLOOKUP(Table8[[#This Row],[PLAYER]],FiveStats[],5,FALSE)</f>
        <v>0</v>
      </c>
      <c r="H244" s="1">
        <f>VLOOKUP(Table8[[#This Row],[PLAYER]],FiveStats[],6,FALSE)</f>
        <v>1.5</v>
      </c>
      <c r="I244" s="1">
        <f ca="1">(Table8[[#This Row],[PTS]]-$D$3)^2+(Table8[[#This Row],[AST]]-$E$3)^2+(Table8[[#This Row],[STL]]-$F$3)^2+(Table8[[#This Row],[BLK]]-$G$3)^2+(Table8[[#This Row],[REB]]-$H$3)^2</f>
        <v>30.509999999999998</v>
      </c>
      <c r="J244" s="1">
        <f ca="1">(Table8[[#This Row],[PTS]]-$D$4)^2+(Table8[[#This Row],[AST]]-$E$4)^2+(Table8[[#This Row],[STL]]-$F$4)^2+(Table8[[#This Row],[BLK]]-$G$4)^2+(Table8[[#This Row],[REB]]-$H$4)^2</f>
        <v>131.51</v>
      </c>
      <c r="K244" s="1">
        <f ca="1">(Table8[[#This Row],[PTS]]-$D$5)^2+(Table8[[#This Row],[AST]]-$E$5)^2+(Table8[[#This Row],[STL]]-$F$5)^2+(Table8[[#This Row],[BLK]]-$G$5)^2+(Table8[[#This Row],[REB]]-$H$5)^2</f>
        <v>270.90999999999997</v>
      </c>
      <c r="L244" s="1">
        <f ca="1">(Table8[[#This Row],[PTS]]-$D$6)^2+(Table8[[#This Row],[AST]]-$E$6)^2+(Table8[[#This Row],[STL]]-$F$6)^2+(Table8[[#This Row],[BLK]]-$G$6)^2+(Table8[[#This Row],[REB]]-$H$6)^2</f>
        <v>516.91000000000008</v>
      </c>
      <c r="M244" s="1">
        <f ca="1">(Table8[[#This Row],[PTS]]-$D$7)^2+(Table8[[#This Row],[AST]]-$E$7)^2+(Table8[[#This Row],[STL]]-$F$7)^2+(Table8[[#This Row],[BLK]]-$G$7)^2+(Table8[[#This Row],[REB]]-$H$7)^2</f>
        <v>227.51</v>
      </c>
    </row>
    <row r="245" spans="1:13" x14ac:dyDescent="0.3">
      <c r="A245" s="40">
        <v>235</v>
      </c>
      <c r="B245" s="40"/>
      <c r="C245" s="10" t="s">
        <v>261</v>
      </c>
      <c r="D245" s="1">
        <f>VLOOKUP(Table8[[#This Row],[PLAYER]],FiveStats[],2,FALSE)</f>
        <v>5.4</v>
      </c>
      <c r="E245" s="1">
        <f>VLOOKUP(Table8[[#This Row],[PLAYER]],FiveStats[],3,FALSE)</f>
        <v>2.6</v>
      </c>
      <c r="F245" s="1">
        <f>VLOOKUP(Table8[[#This Row],[PLAYER]],FiveStats[],4,FALSE)</f>
        <v>0.5</v>
      </c>
      <c r="G245" s="1">
        <f>VLOOKUP(Table8[[#This Row],[PLAYER]],FiveStats[],5,FALSE)</f>
        <v>0</v>
      </c>
      <c r="H245" s="1">
        <f>VLOOKUP(Table8[[#This Row],[PLAYER]],FiveStats[],6,FALSE)</f>
        <v>1.7</v>
      </c>
      <c r="I245" s="1">
        <f ca="1">(Table8[[#This Row],[PTS]]-$D$3)^2+(Table8[[#This Row],[AST]]-$E$3)^2+(Table8[[#This Row],[STL]]-$F$3)^2+(Table8[[#This Row],[BLK]]-$G$3)^2+(Table8[[#This Row],[REB]]-$H$3)^2</f>
        <v>22.460000000000004</v>
      </c>
      <c r="J245" s="1">
        <f ca="1">(Table8[[#This Row],[PTS]]-$D$4)^2+(Table8[[#This Row],[AST]]-$E$4)^2+(Table8[[#This Row],[STL]]-$F$4)^2+(Table8[[#This Row],[BLK]]-$G$4)^2+(Table8[[#This Row],[REB]]-$H$4)^2</f>
        <v>165.46</v>
      </c>
      <c r="K245" s="1">
        <f ca="1">(Table8[[#This Row],[PTS]]-$D$5)^2+(Table8[[#This Row],[AST]]-$E$5)^2+(Table8[[#This Row],[STL]]-$F$5)^2+(Table8[[#This Row],[BLK]]-$G$5)^2+(Table8[[#This Row],[REB]]-$H$5)^2</f>
        <v>350.06000000000006</v>
      </c>
      <c r="L245" s="1">
        <f ca="1">(Table8[[#This Row],[PTS]]-$D$6)^2+(Table8[[#This Row],[AST]]-$E$6)^2+(Table8[[#This Row],[STL]]-$F$6)^2+(Table8[[#This Row],[BLK]]-$G$6)^2+(Table8[[#This Row],[REB]]-$H$6)^2</f>
        <v>634.66000000000008</v>
      </c>
      <c r="M245" s="1">
        <f ca="1">(Table8[[#This Row],[PTS]]-$D$7)^2+(Table8[[#This Row],[AST]]-$E$7)^2+(Table8[[#This Row],[STL]]-$F$7)^2+(Table8[[#This Row],[BLK]]-$G$7)^2+(Table8[[#This Row],[REB]]-$H$7)^2</f>
        <v>277.06</v>
      </c>
    </row>
    <row r="246" spans="1:13" x14ac:dyDescent="0.3">
      <c r="A246" s="41">
        <v>236</v>
      </c>
      <c r="B246" s="41"/>
      <c r="C246" s="11" t="s">
        <v>148</v>
      </c>
      <c r="D246" s="1">
        <f>VLOOKUP(Table8[[#This Row],[PLAYER]],FiveStats[],2,FALSE)</f>
        <v>9.9</v>
      </c>
      <c r="E246" s="1">
        <f>VLOOKUP(Table8[[#This Row],[PLAYER]],FiveStats[],3,FALSE)</f>
        <v>0.4</v>
      </c>
      <c r="F246" s="1">
        <f>VLOOKUP(Table8[[#This Row],[PLAYER]],FiveStats[],4,FALSE)</f>
        <v>0.3</v>
      </c>
      <c r="G246" s="1">
        <f>VLOOKUP(Table8[[#This Row],[PLAYER]],FiveStats[],5,FALSE)</f>
        <v>0.1</v>
      </c>
      <c r="H246" s="1">
        <f>VLOOKUP(Table8[[#This Row],[PLAYER]],FiveStats[],6,FALSE)</f>
        <v>2.8</v>
      </c>
      <c r="I246" s="1">
        <f ca="1">(Table8[[#This Row],[PTS]]-$D$3)^2+(Table8[[#This Row],[AST]]-$E$3)^2+(Table8[[#This Row],[STL]]-$F$3)^2+(Table8[[#This Row],[BLK]]-$G$3)^2+(Table8[[#This Row],[REB]]-$H$3)^2</f>
        <v>68.91</v>
      </c>
      <c r="J246" s="1">
        <f ca="1">(Table8[[#This Row],[PTS]]-$D$4)^2+(Table8[[#This Row],[AST]]-$E$4)^2+(Table8[[#This Row],[STL]]-$F$4)^2+(Table8[[#This Row],[BLK]]-$G$4)^2+(Table8[[#This Row],[REB]]-$H$4)^2</f>
        <v>115.91</v>
      </c>
      <c r="K246" s="1">
        <f ca="1">(Table8[[#This Row],[PTS]]-$D$5)^2+(Table8[[#This Row],[AST]]-$E$5)^2+(Table8[[#This Row],[STL]]-$F$5)^2+(Table8[[#This Row],[BLK]]-$G$5)^2+(Table8[[#This Row],[REB]]-$H$5)^2</f>
        <v>201.30999999999997</v>
      </c>
      <c r="L246" s="1">
        <f ca="1">(Table8[[#This Row],[PTS]]-$D$6)^2+(Table8[[#This Row],[AST]]-$E$6)^2+(Table8[[#This Row],[STL]]-$F$6)^2+(Table8[[#This Row],[BLK]]-$G$6)^2+(Table8[[#This Row],[REB]]-$H$6)^2</f>
        <v>462.51</v>
      </c>
      <c r="M246" s="1">
        <f ca="1">(Table8[[#This Row],[PTS]]-$D$7)^2+(Table8[[#This Row],[AST]]-$E$7)^2+(Table8[[#This Row],[STL]]-$F$7)^2+(Table8[[#This Row],[BLK]]-$G$7)^2+(Table8[[#This Row],[REB]]-$H$7)^2</f>
        <v>210.70999999999998</v>
      </c>
    </row>
    <row r="247" spans="1:13" x14ac:dyDescent="0.3">
      <c r="A247" s="40">
        <v>237</v>
      </c>
      <c r="B247" s="40"/>
      <c r="C247" s="10" t="s">
        <v>284</v>
      </c>
      <c r="D247" s="1">
        <f>VLOOKUP(Table8[[#This Row],[PLAYER]],FiveStats[],2,FALSE)</f>
        <v>3.5</v>
      </c>
      <c r="E247" s="1">
        <f>VLOOKUP(Table8[[#This Row],[PLAYER]],FiveStats[],3,FALSE)</f>
        <v>2.6</v>
      </c>
      <c r="F247" s="1">
        <f>VLOOKUP(Table8[[#This Row],[PLAYER]],FiveStats[],4,FALSE)</f>
        <v>0.8</v>
      </c>
      <c r="G247" s="1">
        <f>VLOOKUP(Table8[[#This Row],[PLAYER]],FiveStats[],5,FALSE)</f>
        <v>0.1</v>
      </c>
      <c r="H247" s="1">
        <f>VLOOKUP(Table8[[#This Row],[PLAYER]],FiveStats[],6,FALSE)</f>
        <v>1.1000000000000001</v>
      </c>
      <c r="I247" s="1">
        <f ca="1">(Table8[[#This Row],[PTS]]-$D$3)^2+(Table8[[#This Row],[AST]]-$E$3)^2+(Table8[[#This Row],[STL]]-$F$3)^2+(Table8[[#This Row],[BLK]]-$G$3)^2+(Table8[[#This Row],[REB]]-$H$3)^2</f>
        <v>26.07</v>
      </c>
      <c r="J247" s="1">
        <f ca="1">(Table8[[#This Row],[PTS]]-$D$4)^2+(Table8[[#This Row],[AST]]-$E$4)^2+(Table8[[#This Row],[STL]]-$F$4)^2+(Table8[[#This Row],[BLK]]-$G$4)^2+(Table8[[#This Row],[REB]]-$H$4)^2</f>
        <v>211.07000000000002</v>
      </c>
      <c r="K247" s="1">
        <f ca="1">(Table8[[#This Row],[PTS]]-$D$5)^2+(Table8[[#This Row],[AST]]-$E$5)^2+(Table8[[#This Row],[STL]]-$F$5)^2+(Table8[[#This Row],[BLK]]-$G$5)^2+(Table8[[#This Row],[REB]]-$H$5)^2</f>
        <v>428.87</v>
      </c>
      <c r="L247" s="1">
        <f ca="1">(Table8[[#This Row],[PTS]]-$D$6)^2+(Table8[[#This Row],[AST]]-$E$6)^2+(Table8[[#This Row],[STL]]-$F$6)^2+(Table8[[#This Row],[BLK]]-$G$6)^2+(Table8[[#This Row],[REB]]-$H$6)^2</f>
        <v>732.86999999999989</v>
      </c>
      <c r="M247" s="1">
        <f ca="1">(Table8[[#This Row],[PTS]]-$D$7)^2+(Table8[[#This Row],[AST]]-$E$7)^2+(Table8[[#This Row],[STL]]-$F$7)^2+(Table8[[#This Row],[BLK]]-$G$7)^2+(Table8[[#This Row],[REB]]-$H$7)^2</f>
        <v>336.46999999999997</v>
      </c>
    </row>
    <row r="248" spans="1:13" x14ac:dyDescent="0.3">
      <c r="A248" s="41">
        <v>238</v>
      </c>
      <c r="B248" s="41"/>
      <c r="C248" s="11" t="s">
        <v>279</v>
      </c>
      <c r="D248" s="1">
        <f>VLOOKUP(Table8[[#This Row],[PLAYER]],FiveStats[],2,FALSE)</f>
        <v>4.3</v>
      </c>
      <c r="E248" s="1">
        <f>VLOOKUP(Table8[[#This Row],[PLAYER]],FiveStats[],3,FALSE)</f>
        <v>0.8</v>
      </c>
      <c r="F248" s="1">
        <f>VLOOKUP(Table8[[#This Row],[PLAYER]],FiveStats[],4,FALSE)</f>
        <v>0.6</v>
      </c>
      <c r="G248" s="1">
        <f>VLOOKUP(Table8[[#This Row],[PLAYER]],FiveStats[],5,FALSE)</f>
        <v>0.3</v>
      </c>
      <c r="H248" s="1">
        <f>VLOOKUP(Table8[[#This Row],[PLAYER]],FiveStats[],6,FALSE)</f>
        <v>2.7</v>
      </c>
      <c r="I248" s="1">
        <f ca="1">(Table8[[#This Row],[PTS]]-$D$3)^2+(Table8[[#This Row],[AST]]-$E$3)^2+(Table8[[#This Row],[STL]]-$F$3)^2+(Table8[[#This Row],[BLK]]-$G$3)^2+(Table8[[#This Row],[REB]]-$H$3)^2</f>
        <v>39.670000000000009</v>
      </c>
      <c r="J248" s="1">
        <f ca="1">(Table8[[#This Row],[PTS]]-$D$4)^2+(Table8[[#This Row],[AST]]-$E$4)^2+(Table8[[#This Row],[STL]]-$F$4)^2+(Table8[[#This Row],[BLK]]-$G$4)^2+(Table8[[#This Row],[REB]]-$H$4)^2</f>
        <v>188.27</v>
      </c>
      <c r="K248" s="1">
        <f ca="1">(Table8[[#This Row],[PTS]]-$D$5)^2+(Table8[[#This Row],[AST]]-$E$5)^2+(Table8[[#This Row],[STL]]-$F$5)^2+(Table8[[#This Row],[BLK]]-$G$5)^2+(Table8[[#This Row],[REB]]-$H$5)^2</f>
        <v>379.66999999999996</v>
      </c>
      <c r="L248" s="1">
        <f ca="1">(Table8[[#This Row],[PTS]]-$D$6)^2+(Table8[[#This Row],[AST]]-$E$6)^2+(Table8[[#This Row],[STL]]-$F$6)^2+(Table8[[#This Row],[BLK]]-$G$6)^2+(Table8[[#This Row],[REB]]-$H$6)^2</f>
        <v>713.2700000000001</v>
      </c>
      <c r="M248" s="1">
        <f ca="1">(Table8[[#This Row],[PTS]]-$D$7)^2+(Table8[[#This Row],[AST]]-$E$7)^2+(Table8[[#This Row],[STL]]-$F$7)^2+(Table8[[#This Row],[BLK]]-$G$7)^2+(Table8[[#This Row],[REB]]-$H$7)^2</f>
        <v>315.67</v>
      </c>
    </row>
    <row r="249" spans="1:13" x14ac:dyDescent="0.3">
      <c r="A249" s="40">
        <v>239</v>
      </c>
      <c r="B249" s="40"/>
      <c r="C249" s="10" t="s">
        <v>255</v>
      </c>
      <c r="D249" s="1">
        <f>VLOOKUP(Table8[[#This Row],[PLAYER]],FiveStats[],2,FALSE)</f>
        <v>5.7</v>
      </c>
      <c r="E249" s="1">
        <f>VLOOKUP(Table8[[#This Row],[PLAYER]],FiveStats[],3,FALSE)</f>
        <v>0.5</v>
      </c>
      <c r="F249" s="1">
        <f>VLOOKUP(Table8[[#This Row],[PLAYER]],FiveStats[],4,FALSE)</f>
        <v>0.3</v>
      </c>
      <c r="G249" s="1">
        <f>VLOOKUP(Table8[[#This Row],[PLAYER]],FiveStats[],5,FALSE)</f>
        <v>0.7</v>
      </c>
      <c r="H249" s="1">
        <f>VLOOKUP(Table8[[#This Row],[PLAYER]],FiveStats[],6,FALSE)</f>
        <v>3.5</v>
      </c>
      <c r="I249" s="1">
        <f ca="1">(Table8[[#This Row],[PTS]]-$D$3)^2+(Table8[[#This Row],[AST]]-$E$3)^2+(Table8[[#This Row],[STL]]-$F$3)^2+(Table8[[#This Row],[BLK]]-$G$3)^2+(Table8[[#This Row],[REB]]-$H$3)^2</f>
        <v>43.570000000000007</v>
      </c>
      <c r="J249" s="1">
        <f ca="1">(Table8[[#This Row],[PTS]]-$D$4)^2+(Table8[[#This Row],[AST]]-$E$4)^2+(Table8[[#This Row],[STL]]-$F$4)^2+(Table8[[#This Row],[BLK]]-$G$4)^2+(Table8[[#This Row],[REB]]-$H$4)^2</f>
        <v>156.37</v>
      </c>
      <c r="K249" s="1">
        <f ca="1">(Table8[[#This Row],[PTS]]-$D$5)^2+(Table8[[#This Row],[AST]]-$E$5)^2+(Table8[[#This Row],[STL]]-$F$5)^2+(Table8[[#This Row],[BLK]]-$G$5)^2+(Table8[[#This Row],[REB]]-$H$5)^2</f>
        <v>322.37</v>
      </c>
      <c r="L249" s="1">
        <f ca="1">(Table8[[#This Row],[PTS]]-$D$6)^2+(Table8[[#This Row],[AST]]-$E$6)^2+(Table8[[#This Row],[STL]]-$F$6)^2+(Table8[[#This Row],[BLK]]-$G$6)^2+(Table8[[#This Row],[REB]]-$H$6)^2</f>
        <v>649.57000000000005</v>
      </c>
      <c r="M249" s="1">
        <f ca="1">(Table8[[#This Row],[PTS]]-$D$7)^2+(Table8[[#This Row],[AST]]-$E$7)^2+(Table8[[#This Row],[STL]]-$F$7)^2+(Table8[[#This Row],[BLK]]-$G$7)^2+(Table8[[#This Row],[REB]]-$H$7)^2</f>
        <v>274.37</v>
      </c>
    </row>
    <row r="250" spans="1:13" x14ac:dyDescent="0.3">
      <c r="A250" s="41">
        <v>240</v>
      </c>
      <c r="B250" s="41"/>
      <c r="C250" s="11" t="s">
        <v>275</v>
      </c>
      <c r="D250" s="1">
        <f>VLOOKUP(Table8[[#This Row],[PLAYER]],FiveStats[],2,FALSE)</f>
        <v>4.5</v>
      </c>
      <c r="E250" s="1">
        <f>VLOOKUP(Table8[[#This Row],[PLAYER]],FiveStats[],3,FALSE)</f>
        <v>1.2</v>
      </c>
      <c r="F250" s="1">
        <f>VLOOKUP(Table8[[#This Row],[PLAYER]],FiveStats[],4,FALSE)</f>
        <v>0.7</v>
      </c>
      <c r="G250" s="1">
        <f>VLOOKUP(Table8[[#This Row],[PLAYER]],FiveStats[],5,FALSE)</f>
        <v>0.2</v>
      </c>
      <c r="H250" s="1">
        <f>VLOOKUP(Table8[[#This Row],[PLAYER]],FiveStats[],6,FALSE)</f>
        <v>2</v>
      </c>
      <c r="I250" s="1">
        <f ca="1">(Table8[[#This Row],[PTS]]-$D$3)^2+(Table8[[#This Row],[AST]]-$E$3)^2+(Table8[[#This Row],[STL]]-$F$3)^2+(Table8[[#This Row],[BLK]]-$G$3)^2+(Table8[[#This Row],[REB]]-$H$3)^2</f>
        <v>35.620000000000005</v>
      </c>
      <c r="J250" s="1">
        <f ca="1">(Table8[[#This Row],[PTS]]-$D$4)^2+(Table8[[#This Row],[AST]]-$E$4)^2+(Table8[[#This Row],[STL]]-$F$4)^2+(Table8[[#This Row],[BLK]]-$G$4)^2+(Table8[[#This Row],[REB]]-$H$4)^2</f>
        <v>190.22</v>
      </c>
      <c r="K250" s="1">
        <f ca="1">(Table8[[#This Row],[PTS]]-$D$5)^2+(Table8[[#This Row],[AST]]-$E$5)^2+(Table8[[#This Row],[STL]]-$F$5)^2+(Table8[[#This Row],[BLK]]-$G$5)^2+(Table8[[#This Row],[REB]]-$H$5)^2</f>
        <v>379.42</v>
      </c>
      <c r="L250" s="1">
        <f ca="1">(Table8[[#This Row],[PTS]]-$D$6)^2+(Table8[[#This Row],[AST]]-$E$6)^2+(Table8[[#This Row],[STL]]-$F$6)^2+(Table8[[#This Row],[BLK]]-$G$6)^2+(Table8[[#This Row],[REB]]-$H$6)^2</f>
        <v>697.02</v>
      </c>
      <c r="M250" s="1">
        <f ca="1">(Table8[[#This Row],[PTS]]-$D$7)^2+(Table8[[#This Row],[AST]]-$E$7)^2+(Table8[[#This Row],[STL]]-$F$7)^2+(Table8[[#This Row],[BLK]]-$G$7)^2+(Table8[[#This Row],[REB]]-$H$7)^2</f>
        <v>315.82</v>
      </c>
    </row>
    <row r="251" spans="1:13" x14ac:dyDescent="0.3">
      <c r="A251" s="40">
        <v>241</v>
      </c>
      <c r="B251" s="40"/>
      <c r="C251" s="10" t="s">
        <v>267</v>
      </c>
      <c r="D251" s="1">
        <f>VLOOKUP(Table8[[#This Row],[PLAYER]],FiveStats[],2,FALSE)</f>
        <v>4.9000000000000004</v>
      </c>
      <c r="E251" s="1">
        <f>VLOOKUP(Table8[[#This Row],[PLAYER]],FiveStats[],3,FALSE)</f>
        <v>0.5</v>
      </c>
      <c r="F251" s="1">
        <f>VLOOKUP(Table8[[#This Row],[PLAYER]],FiveStats[],4,FALSE)</f>
        <v>0.5</v>
      </c>
      <c r="G251" s="1">
        <f>VLOOKUP(Table8[[#This Row],[PLAYER]],FiveStats[],5,FALSE)</f>
        <v>0.2</v>
      </c>
      <c r="H251" s="1">
        <f>VLOOKUP(Table8[[#This Row],[PLAYER]],FiveStats[],6,FALSE)</f>
        <v>3</v>
      </c>
      <c r="I251" s="1">
        <f ca="1">(Table8[[#This Row],[PTS]]-$D$3)^2+(Table8[[#This Row],[AST]]-$E$3)^2+(Table8[[#This Row],[STL]]-$F$3)^2+(Table8[[#This Row],[BLK]]-$G$3)^2+(Table8[[#This Row],[REB]]-$H$3)^2</f>
        <v>43.15</v>
      </c>
      <c r="J251" s="1">
        <f ca="1">(Table8[[#This Row],[PTS]]-$D$4)^2+(Table8[[#This Row],[AST]]-$E$4)^2+(Table8[[#This Row],[STL]]-$F$4)^2+(Table8[[#This Row],[BLK]]-$G$4)^2+(Table8[[#This Row],[REB]]-$H$4)^2</f>
        <v>176.95</v>
      </c>
      <c r="K251" s="1">
        <f ca="1">(Table8[[#This Row],[PTS]]-$D$5)^2+(Table8[[#This Row],[AST]]-$E$5)^2+(Table8[[#This Row],[STL]]-$F$5)^2+(Table8[[#This Row],[BLK]]-$G$5)^2+(Table8[[#This Row],[REB]]-$H$5)^2</f>
        <v>355.15000000000009</v>
      </c>
      <c r="L251" s="1">
        <f ca="1">(Table8[[#This Row],[PTS]]-$D$6)^2+(Table8[[#This Row],[AST]]-$E$6)^2+(Table8[[#This Row],[STL]]-$F$6)^2+(Table8[[#This Row],[BLK]]-$G$6)^2+(Table8[[#This Row],[REB]]-$H$6)^2</f>
        <v>687.55000000000007</v>
      </c>
      <c r="M251" s="1">
        <f ca="1">(Table8[[#This Row],[PTS]]-$D$7)^2+(Table8[[#This Row],[AST]]-$E$7)^2+(Table8[[#This Row],[STL]]-$F$7)^2+(Table8[[#This Row],[BLK]]-$G$7)^2+(Table8[[#This Row],[REB]]-$H$7)^2</f>
        <v>301.54999999999995</v>
      </c>
    </row>
    <row r="252" spans="1:13" x14ac:dyDescent="0.3">
      <c r="A252" s="41">
        <v>242</v>
      </c>
      <c r="B252" s="41"/>
      <c r="C252" s="11" t="s">
        <v>185</v>
      </c>
      <c r="D252" s="1">
        <f>VLOOKUP(Table8[[#This Row],[PLAYER]],FiveStats[],2,FALSE)</f>
        <v>8.1</v>
      </c>
      <c r="E252" s="1">
        <f>VLOOKUP(Table8[[#This Row],[PLAYER]],FiveStats[],3,FALSE)</f>
        <v>0.8</v>
      </c>
      <c r="F252" s="1">
        <f>VLOOKUP(Table8[[#This Row],[PLAYER]],FiveStats[],4,FALSE)</f>
        <v>0.5</v>
      </c>
      <c r="G252" s="1">
        <f>VLOOKUP(Table8[[#This Row],[PLAYER]],FiveStats[],5,FALSE)</f>
        <v>0.1</v>
      </c>
      <c r="H252" s="1">
        <f>VLOOKUP(Table8[[#This Row],[PLAYER]],FiveStats[],6,FALSE)</f>
        <v>2.1</v>
      </c>
      <c r="I252" s="1">
        <f ca="1">(Table8[[#This Row],[PTS]]-$D$3)^2+(Table8[[#This Row],[AST]]-$E$3)^2+(Table8[[#This Row],[STL]]-$F$3)^2+(Table8[[#This Row],[BLK]]-$G$3)^2+(Table8[[#This Row],[REB]]-$H$3)^2</f>
        <v>49.920000000000009</v>
      </c>
      <c r="J252" s="1">
        <f ca="1">(Table8[[#This Row],[PTS]]-$D$4)^2+(Table8[[#This Row],[AST]]-$E$4)^2+(Table8[[#This Row],[STL]]-$F$4)^2+(Table8[[#This Row],[BLK]]-$G$4)^2+(Table8[[#This Row],[REB]]-$H$4)^2</f>
        <v>138.72</v>
      </c>
      <c r="K252" s="1">
        <f ca="1">(Table8[[#This Row],[PTS]]-$D$5)^2+(Table8[[#This Row],[AST]]-$E$5)^2+(Table8[[#This Row],[STL]]-$F$5)^2+(Table8[[#This Row],[BLK]]-$G$5)^2+(Table8[[#This Row],[REB]]-$H$5)^2</f>
        <v>258.52</v>
      </c>
      <c r="L252" s="1">
        <f ca="1">(Table8[[#This Row],[PTS]]-$D$6)^2+(Table8[[#This Row],[AST]]-$E$6)^2+(Table8[[#This Row],[STL]]-$F$6)^2+(Table8[[#This Row],[BLK]]-$G$6)^2+(Table8[[#This Row],[REB]]-$H$6)^2</f>
        <v>531.71999999999991</v>
      </c>
      <c r="M252" s="1">
        <f ca="1">(Table8[[#This Row],[PTS]]-$D$7)^2+(Table8[[#This Row],[AST]]-$E$7)^2+(Table8[[#This Row],[STL]]-$F$7)^2+(Table8[[#This Row],[BLK]]-$G$7)^2+(Table8[[#This Row],[REB]]-$H$7)^2</f>
        <v>244.12</v>
      </c>
    </row>
    <row r="253" spans="1:13" x14ac:dyDescent="0.3">
      <c r="A253" s="40">
        <v>243</v>
      </c>
      <c r="B253" s="40"/>
      <c r="C253" s="10" t="s">
        <v>232</v>
      </c>
      <c r="D253" s="1">
        <f>VLOOKUP(Table8[[#This Row],[PLAYER]],FiveStats[],2,FALSE)</f>
        <v>6.4</v>
      </c>
      <c r="E253" s="1">
        <f>VLOOKUP(Table8[[#This Row],[PLAYER]],FiveStats[],3,FALSE)</f>
        <v>1.1000000000000001</v>
      </c>
      <c r="F253" s="1">
        <f>VLOOKUP(Table8[[#This Row],[PLAYER]],FiveStats[],4,FALSE)</f>
        <v>0.5</v>
      </c>
      <c r="G253" s="1">
        <f>VLOOKUP(Table8[[#This Row],[PLAYER]],FiveStats[],5,FALSE)</f>
        <v>0.1</v>
      </c>
      <c r="H253" s="1">
        <f>VLOOKUP(Table8[[#This Row],[PLAYER]],FiveStats[],6,FALSE)</f>
        <v>2.2000000000000002</v>
      </c>
      <c r="I253" s="1">
        <f ca="1">(Table8[[#This Row],[PTS]]-$D$3)^2+(Table8[[#This Row],[AST]]-$E$3)^2+(Table8[[#This Row],[STL]]-$F$3)^2+(Table8[[#This Row],[BLK]]-$G$3)^2+(Table8[[#This Row],[REB]]-$H$3)^2</f>
        <v>38.470000000000006</v>
      </c>
      <c r="J253" s="1">
        <f ca="1">(Table8[[#This Row],[PTS]]-$D$4)^2+(Table8[[#This Row],[AST]]-$E$4)^2+(Table8[[#This Row],[STL]]-$F$4)^2+(Table8[[#This Row],[BLK]]-$G$4)^2+(Table8[[#This Row],[REB]]-$H$4)^2</f>
        <v>156.47</v>
      </c>
      <c r="K253" s="1">
        <f ca="1">(Table8[[#This Row],[PTS]]-$D$5)^2+(Table8[[#This Row],[AST]]-$E$5)^2+(Table8[[#This Row],[STL]]-$F$5)^2+(Table8[[#This Row],[BLK]]-$G$5)^2+(Table8[[#This Row],[REB]]-$H$5)^2</f>
        <v>310.27000000000004</v>
      </c>
      <c r="L253" s="1">
        <f ca="1">(Table8[[#This Row],[PTS]]-$D$6)^2+(Table8[[#This Row],[AST]]-$E$6)^2+(Table8[[#This Row],[STL]]-$F$6)^2+(Table8[[#This Row],[BLK]]-$G$6)^2+(Table8[[#This Row],[REB]]-$H$6)^2</f>
        <v>604.87</v>
      </c>
      <c r="M253" s="1">
        <f ca="1">(Table8[[#This Row],[PTS]]-$D$7)^2+(Table8[[#This Row],[AST]]-$E$7)^2+(Table8[[#This Row],[STL]]-$F$7)^2+(Table8[[#This Row],[BLK]]-$G$7)^2+(Table8[[#This Row],[REB]]-$H$7)^2</f>
        <v>270.07</v>
      </c>
    </row>
    <row r="254" spans="1:13" x14ac:dyDescent="0.3">
      <c r="A254" s="41">
        <v>244</v>
      </c>
      <c r="B254" s="41"/>
      <c r="C254" s="11" t="s">
        <v>282</v>
      </c>
      <c r="D254" s="1">
        <f>VLOOKUP(Table8[[#This Row],[PLAYER]],FiveStats[],2,FALSE)</f>
        <v>3.8</v>
      </c>
      <c r="E254" s="1">
        <f>VLOOKUP(Table8[[#This Row],[PLAYER]],FiveStats[],3,FALSE)</f>
        <v>0.9</v>
      </c>
      <c r="F254" s="1">
        <f>VLOOKUP(Table8[[#This Row],[PLAYER]],FiveStats[],4,FALSE)</f>
        <v>0.3</v>
      </c>
      <c r="G254" s="1">
        <f>VLOOKUP(Table8[[#This Row],[PLAYER]],FiveStats[],5,FALSE)</f>
        <v>0.2</v>
      </c>
      <c r="H254" s="1">
        <f>VLOOKUP(Table8[[#This Row],[PLAYER]],FiveStats[],6,FALSE)</f>
        <v>3.5</v>
      </c>
      <c r="I254" s="1">
        <f ca="1">(Table8[[#This Row],[PTS]]-$D$3)^2+(Table8[[#This Row],[AST]]-$E$3)^2+(Table8[[#This Row],[STL]]-$F$3)^2+(Table8[[#This Row],[BLK]]-$G$3)^2+(Table8[[#This Row],[REB]]-$H$3)^2</f>
        <v>40.029999999999994</v>
      </c>
      <c r="J254" s="1">
        <f ca="1">(Table8[[#This Row],[PTS]]-$D$4)^2+(Table8[[#This Row],[AST]]-$E$4)^2+(Table8[[#This Row],[STL]]-$F$4)^2+(Table8[[#This Row],[BLK]]-$G$4)^2+(Table8[[#This Row],[REB]]-$H$4)^2</f>
        <v>187.02999999999997</v>
      </c>
      <c r="K254" s="1">
        <f ca="1">(Table8[[#This Row],[PTS]]-$D$5)^2+(Table8[[#This Row],[AST]]-$E$5)^2+(Table8[[#This Row],[STL]]-$F$5)^2+(Table8[[#This Row],[BLK]]-$G$5)^2+(Table8[[#This Row],[REB]]-$H$5)^2</f>
        <v>390.22999999999996</v>
      </c>
      <c r="L254" s="1">
        <f ca="1">(Table8[[#This Row],[PTS]]-$D$6)^2+(Table8[[#This Row],[AST]]-$E$6)^2+(Table8[[#This Row],[STL]]-$F$6)^2+(Table8[[#This Row],[BLK]]-$G$6)^2+(Table8[[#This Row],[REB]]-$H$6)^2</f>
        <v>739.2299999999999</v>
      </c>
      <c r="M254" s="1">
        <f ca="1">(Table8[[#This Row],[PTS]]-$D$7)^2+(Table8[[#This Row],[AST]]-$E$7)^2+(Table8[[#This Row],[STL]]-$F$7)^2+(Table8[[#This Row],[BLK]]-$G$7)^2+(Table8[[#This Row],[REB]]-$H$7)^2</f>
        <v>314.02999999999992</v>
      </c>
    </row>
    <row r="255" spans="1:13" x14ac:dyDescent="0.3">
      <c r="A255" s="40">
        <v>245</v>
      </c>
      <c r="B255" s="40"/>
      <c r="C255" s="10" t="s">
        <v>264</v>
      </c>
      <c r="D255" s="1">
        <f>VLOOKUP(Table8[[#This Row],[PLAYER]],FiveStats[],2,FALSE)</f>
        <v>5.0999999999999996</v>
      </c>
      <c r="E255" s="1">
        <f>VLOOKUP(Table8[[#This Row],[PLAYER]],FiveStats[],3,FALSE)</f>
        <v>1.8</v>
      </c>
      <c r="F255" s="1">
        <f>VLOOKUP(Table8[[#This Row],[PLAYER]],FiveStats[],4,FALSE)</f>
        <v>0.5</v>
      </c>
      <c r="G255" s="1">
        <f>VLOOKUP(Table8[[#This Row],[PLAYER]],FiveStats[],5,FALSE)</f>
        <v>0.3</v>
      </c>
      <c r="H255" s="1">
        <f>VLOOKUP(Table8[[#This Row],[PLAYER]],FiveStats[],6,FALSE)</f>
        <v>2</v>
      </c>
      <c r="I255" s="1">
        <f ca="1">(Table8[[#This Row],[PTS]]-$D$3)^2+(Table8[[#This Row],[AST]]-$E$3)^2+(Table8[[#This Row],[STL]]-$F$3)^2+(Table8[[#This Row],[BLK]]-$G$3)^2+(Table8[[#This Row],[REB]]-$H$3)^2</f>
        <v>28.790000000000003</v>
      </c>
      <c r="J255" s="1">
        <f ca="1">(Table8[[#This Row],[PTS]]-$D$4)^2+(Table8[[#This Row],[AST]]-$E$4)^2+(Table8[[#This Row],[STL]]-$F$4)^2+(Table8[[#This Row],[BLK]]-$G$4)^2+(Table8[[#This Row],[REB]]-$H$4)^2</f>
        <v>172.99</v>
      </c>
      <c r="K255" s="1">
        <f ca="1">(Table8[[#This Row],[PTS]]-$D$5)^2+(Table8[[#This Row],[AST]]-$E$5)^2+(Table8[[#This Row],[STL]]-$F$5)^2+(Table8[[#This Row],[BLK]]-$G$5)^2+(Table8[[#This Row],[REB]]-$H$5)^2</f>
        <v>356.78999999999996</v>
      </c>
      <c r="L255" s="1">
        <f ca="1">(Table8[[#This Row],[PTS]]-$D$6)^2+(Table8[[#This Row],[AST]]-$E$6)^2+(Table8[[#This Row],[STL]]-$F$6)^2+(Table8[[#This Row],[BLK]]-$G$6)^2+(Table8[[#This Row],[REB]]-$H$6)^2</f>
        <v>658.79</v>
      </c>
      <c r="M255" s="1">
        <f ca="1">(Table8[[#This Row],[PTS]]-$D$7)^2+(Table8[[#This Row],[AST]]-$E$7)^2+(Table8[[#This Row],[STL]]-$F$7)^2+(Table8[[#This Row],[BLK]]-$G$7)^2+(Table8[[#This Row],[REB]]-$H$7)^2</f>
        <v>290.59000000000003</v>
      </c>
    </row>
    <row r="256" spans="1:13" x14ac:dyDescent="0.3">
      <c r="A256" s="41">
        <v>246</v>
      </c>
      <c r="B256" s="41"/>
      <c r="C256" s="11" t="s">
        <v>172</v>
      </c>
      <c r="D256" s="1">
        <f>VLOOKUP(Table8[[#This Row],[PLAYER]],FiveStats[],2,FALSE)</f>
        <v>9</v>
      </c>
      <c r="E256" s="1">
        <f>VLOOKUP(Table8[[#This Row],[PLAYER]],FiveStats[],3,FALSE)</f>
        <v>0.9</v>
      </c>
      <c r="F256" s="1">
        <f>VLOOKUP(Table8[[#This Row],[PLAYER]],FiveStats[],4,FALSE)</f>
        <v>0.2</v>
      </c>
      <c r="G256" s="1">
        <f>VLOOKUP(Table8[[#This Row],[PLAYER]],FiveStats[],5,FALSE)</f>
        <v>0.1</v>
      </c>
      <c r="H256" s="1">
        <f>VLOOKUP(Table8[[#This Row],[PLAYER]],FiveStats[],6,FALSE)</f>
        <v>2.7</v>
      </c>
      <c r="I256" s="1">
        <f ca="1">(Table8[[#This Row],[PTS]]-$D$3)^2+(Table8[[#This Row],[AST]]-$E$3)^2+(Table8[[#This Row],[STL]]-$F$3)^2+(Table8[[#This Row],[BLK]]-$G$3)^2+(Table8[[#This Row],[REB]]-$H$3)^2</f>
        <v>54.75</v>
      </c>
      <c r="J256" s="1">
        <f ca="1">(Table8[[#This Row],[PTS]]-$D$4)^2+(Table8[[#This Row],[AST]]-$E$4)^2+(Table8[[#This Row],[STL]]-$F$4)^2+(Table8[[#This Row],[BLK]]-$G$4)^2+(Table8[[#This Row],[REB]]-$H$4)^2</f>
        <v>119.54999999999998</v>
      </c>
      <c r="K256" s="1">
        <f ca="1">(Table8[[#This Row],[PTS]]-$D$5)^2+(Table8[[#This Row],[AST]]-$E$5)^2+(Table8[[#This Row],[STL]]-$F$5)^2+(Table8[[#This Row],[BLK]]-$G$5)^2+(Table8[[#This Row],[REB]]-$H$5)^2</f>
        <v>225.35</v>
      </c>
      <c r="L256" s="1">
        <f ca="1">(Table8[[#This Row],[PTS]]-$D$6)^2+(Table8[[#This Row],[AST]]-$E$6)^2+(Table8[[#This Row],[STL]]-$F$6)^2+(Table8[[#This Row],[BLK]]-$G$6)^2+(Table8[[#This Row],[REB]]-$H$6)^2</f>
        <v>491.95</v>
      </c>
      <c r="M256" s="1">
        <f ca="1">(Table8[[#This Row],[PTS]]-$D$7)^2+(Table8[[#This Row],[AST]]-$E$7)^2+(Table8[[#This Row],[STL]]-$F$7)^2+(Table8[[#This Row],[BLK]]-$G$7)^2+(Table8[[#This Row],[REB]]-$H$7)^2</f>
        <v>216.55</v>
      </c>
    </row>
    <row r="257" spans="1:13" x14ac:dyDescent="0.3">
      <c r="A257" s="40">
        <v>247</v>
      </c>
      <c r="B257" s="40"/>
      <c r="C257" s="10" t="s">
        <v>287</v>
      </c>
      <c r="D257" s="1">
        <f>VLOOKUP(Table8[[#This Row],[PLAYER]],FiveStats[],2,FALSE)</f>
        <v>2.9</v>
      </c>
      <c r="E257" s="1">
        <f>VLOOKUP(Table8[[#This Row],[PLAYER]],FiveStats[],3,FALSE)</f>
        <v>0.9</v>
      </c>
      <c r="F257" s="1">
        <f>VLOOKUP(Table8[[#This Row],[PLAYER]],FiveStats[],4,FALSE)</f>
        <v>0.3</v>
      </c>
      <c r="G257" s="1">
        <f>VLOOKUP(Table8[[#This Row],[PLAYER]],FiveStats[],5,FALSE)</f>
        <v>0.4</v>
      </c>
      <c r="H257" s="1">
        <f>VLOOKUP(Table8[[#This Row],[PLAYER]],FiveStats[],6,FALSE)</f>
        <v>3.6</v>
      </c>
      <c r="I257" s="1">
        <f ca="1">(Table8[[#This Row],[PTS]]-$D$3)^2+(Table8[[#This Row],[AST]]-$E$3)^2+(Table8[[#This Row],[STL]]-$F$3)^2+(Table8[[#This Row],[BLK]]-$G$3)^2+(Table8[[#This Row],[REB]]-$H$3)^2</f>
        <v>42.829999999999991</v>
      </c>
      <c r="J257" s="1">
        <f ca="1">(Table8[[#This Row],[PTS]]-$D$4)^2+(Table8[[#This Row],[AST]]-$E$4)^2+(Table8[[#This Row],[STL]]-$F$4)^2+(Table8[[#This Row],[BLK]]-$G$4)^2+(Table8[[#This Row],[REB]]-$H$4)^2</f>
        <v>204.63</v>
      </c>
      <c r="K257" s="1">
        <f ca="1">(Table8[[#This Row],[PTS]]-$D$5)^2+(Table8[[#This Row],[AST]]-$E$5)^2+(Table8[[#This Row],[STL]]-$F$5)^2+(Table8[[#This Row],[BLK]]-$G$5)^2+(Table8[[#This Row],[REB]]-$H$5)^2</f>
        <v>424.83000000000004</v>
      </c>
      <c r="L257" s="1">
        <f ca="1">(Table8[[#This Row],[PTS]]-$D$6)^2+(Table8[[#This Row],[AST]]-$E$6)^2+(Table8[[#This Row],[STL]]-$F$6)^2+(Table8[[#This Row],[BLK]]-$G$6)^2+(Table8[[#This Row],[REB]]-$H$6)^2</f>
        <v>787.63</v>
      </c>
      <c r="M257" s="1">
        <f ca="1">(Table8[[#This Row],[PTS]]-$D$7)^2+(Table8[[#This Row],[AST]]-$E$7)^2+(Table8[[#This Row],[STL]]-$F$7)^2+(Table8[[#This Row],[BLK]]-$G$7)^2+(Table8[[#This Row],[REB]]-$H$7)^2</f>
        <v>336.83</v>
      </c>
    </row>
    <row r="258" spans="1:13" x14ac:dyDescent="0.3">
      <c r="A258" s="41">
        <v>248</v>
      </c>
      <c r="B258" s="41"/>
      <c r="C258" s="11" t="s">
        <v>274</v>
      </c>
      <c r="D258" s="1">
        <f>VLOOKUP(Table8[[#This Row],[PLAYER]],FiveStats[],2,FALSE)</f>
        <v>4.5</v>
      </c>
      <c r="E258" s="1">
        <f>VLOOKUP(Table8[[#This Row],[PLAYER]],FiveStats[],3,FALSE)</f>
        <v>1.8</v>
      </c>
      <c r="F258" s="1">
        <f>VLOOKUP(Table8[[#This Row],[PLAYER]],FiveStats[],4,FALSE)</f>
        <v>0.7</v>
      </c>
      <c r="G258" s="1">
        <f>VLOOKUP(Table8[[#This Row],[PLAYER]],FiveStats[],5,FALSE)</f>
        <v>0</v>
      </c>
      <c r="H258" s="1">
        <f>VLOOKUP(Table8[[#This Row],[PLAYER]],FiveStats[],6,FALSE)</f>
        <v>1.4</v>
      </c>
      <c r="I258" s="1">
        <f ca="1">(Table8[[#This Row],[PTS]]-$D$3)^2+(Table8[[#This Row],[AST]]-$E$3)^2+(Table8[[#This Row],[STL]]-$F$3)^2+(Table8[[#This Row],[BLK]]-$G$3)^2+(Table8[[#This Row],[REB]]-$H$3)^2</f>
        <v>30.940000000000005</v>
      </c>
      <c r="J258" s="1">
        <f ca="1">(Table8[[#This Row],[PTS]]-$D$4)^2+(Table8[[#This Row],[AST]]-$E$4)^2+(Table8[[#This Row],[STL]]-$F$4)^2+(Table8[[#This Row],[BLK]]-$G$4)^2+(Table8[[#This Row],[REB]]-$H$4)^2</f>
        <v>193.94</v>
      </c>
      <c r="K258" s="1">
        <f ca="1">(Table8[[#This Row],[PTS]]-$D$5)^2+(Table8[[#This Row],[AST]]-$E$5)^2+(Table8[[#This Row],[STL]]-$F$5)^2+(Table8[[#This Row],[BLK]]-$G$5)^2+(Table8[[#This Row],[REB]]-$H$5)^2</f>
        <v>386.34000000000003</v>
      </c>
      <c r="L258" s="1">
        <f ca="1">(Table8[[#This Row],[PTS]]-$D$6)^2+(Table8[[#This Row],[AST]]-$E$6)^2+(Table8[[#This Row],[STL]]-$F$6)^2+(Table8[[#This Row],[BLK]]-$G$6)^2+(Table8[[#This Row],[REB]]-$H$6)^2</f>
        <v>689.54000000000008</v>
      </c>
      <c r="M258" s="1">
        <f ca="1">(Table8[[#This Row],[PTS]]-$D$7)^2+(Table8[[#This Row],[AST]]-$E$7)^2+(Table8[[#This Row],[STL]]-$F$7)^2+(Table8[[#This Row],[BLK]]-$G$7)^2+(Table8[[#This Row],[REB]]-$H$7)^2</f>
        <v>317.14</v>
      </c>
    </row>
    <row r="259" spans="1:13" x14ac:dyDescent="0.3">
      <c r="A259" s="40">
        <v>249</v>
      </c>
      <c r="B259" s="40"/>
      <c r="C259" s="10" t="s">
        <v>259</v>
      </c>
      <c r="D259" s="1">
        <f>VLOOKUP(Table8[[#This Row],[PLAYER]],FiveStats[],2,FALSE)</f>
        <v>5.4</v>
      </c>
      <c r="E259" s="1">
        <f>VLOOKUP(Table8[[#This Row],[PLAYER]],FiveStats[],3,FALSE)</f>
        <v>1</v>
      </c>
      <c r="F259" s="1">
        <f>VLOOKUP(Table8[[#This Row],[PLAYER]],FiveStats[],4,FALSE)</f>
        <v>0.2</v>
      </c>
      <c r="G259" s="1">
        <f>VLOOKUP(Table8[[#This Row],[PLAYER]],FiveStats[],5,FALSE)</f>
        <v>0.4</v>
      </c>
      <c r="H259" s="1">
        <f>VLOOKUP(Table8[[#This Row],[PLAYER]],FiveStats[],6,FALSE)</f>
        <v>3.2</v>
      </c>
      <c r="I259" s="1">
        <f ca="1">(Table8[[#This Row],[PTS]]-$D$3)^2+(Table8[[#This Row],[AST]]-$E$3)^2+(Table8[[#This Row],[STL]]-$F$3)^2+(Table8[[#This Row],[BLK]]-$G$3)^2+(Table8[[#This Row],[REB]]-$H$3)^2</f>
        <v>37.200000000000003</v>
      </c>
      <c r="J259" s="1">
        <f ca="1">(Table8[[#This Row],[PTS]]-$D$4)^2+(Table8[[#This Row],[AST]]-$E$4)^2+(Table8[[#This Row],[STL]]-$F$4)^2+(Table8[[#This Row],[BLK]]-$G$4)^2+(Table8[[#This Row],[REB]]-$H$4)^2</f>
        <v>159.79999999999998</v>
      </c>
      <c r="K259" s="1">
        <f ca="1">(Table8[[#This Row],[PTS]]-$D$5)^2+(Table8[[#This Row],[AST]]-$E$5)^2+(Table8[[#This Row],[STL]]-$F$5)^2+(Table8[[#This Row],[BLK]]-$G$5)^2+(Table8[[#This Row],[REB]]-$H$5)^2</f>
        <v>334.00000000000011</v>
      </c>
      <c r="L259" s="1">
        <f ca="1">(Table8[[#This Row],[PTS]]-$D$6)^2+(Table8[[#This Row],[AST]]-$E$6)^2+(Table8[[#This Row],[STL]]-$F$6)^2+(Table8[[#This Row],[BLK]]-$G$6)^2+(Table8[[#This Row],[REB]]-$H$6)^2</f>
        <v>655.80000000000007</v>
      </c>
      <c r="M259" s="1">
        <f ca="1">(Table8[[#This Row],[PTS]]-$D$7)^2+(Table8[[#This Row],[AST]]-$E$7)^2+(Table8[[#This Row],[STL]]-$F$7)^2+(Table8[[#This Row],[BLK]]-$G$7)^2+(Table8[[#This Row],[REB]]-$H$7)^2</f>
        <v>276.8</v>
      </c>
    </row>
    <row r="260" spans="1:13" x14ac:dyDescent="0.3">
      <c r="A260" s="41">
        <v>250</v>
      </c>
      <c r="B260" s="41"/>
      <c r="C260" s="11" t="s">
        <v>273</v>
      </c>
      <c r="D260" s="1">
        <f>VLOOKUP(Table8[[#This Row],[PLAYER]],FiveStats[],2,FALSE)</f>
        <v>4.5999999999999996</v>
      </c>
      <c r="E260" s="1">
        <f>VLOOKUP(Table8[[#This Row],[PLAYER]],FiveStats[],3,FALSE)</f>
        <v>2.2999999999999998</v>
      </c>
      <c r="F260" s="1">
        <f>VLOOKUP(Table8[[#This Row],[PLAYER]],FiveStats[],4,FALSE)</f>
        <v>0.3</v>
      </c>
      <c r="G260" s="1">
        <f>VLOOKUP(Table8[[#This Row],[PLAYER]],FiveStats[],5,FALSE)</f>
        <v>0.1</v>
      </c>
      <c r="H260" s="1">
        <f>VLOOKUP(Table8[[#This Row],[PLAYER]],FiveStats[],6,FALSE)</f>
        <v>2.2000000000000002</v>
      </c>
      <c r="I260" s="1">
        <f ca="1">(Table8[[#This Row],[PTS]]-$D$3)^2+(Table8[[#This Row],[AST]]-$E$3)^2+(Table8[[#This Row],[STL]]-$F$3)^2+(Table8[[#This Row],[BLK]]-$G$3)^2+(Table8[[#This Row],[REB]]-$H$3)^2</f>
        <v>24.19</v>
      </c>
      <c r="J260" s="1">
        <f ca="1">(Table8[[#This Row],[PTS]]-$D$4)^2+(Table8[[#This Row],[AST]]-$E$4)^2+(Table8[[#This Row],[STL]]-$F$4)^2+(Table8[[#This Row],[BLK]]-$G$4)^2+(Table8[[#This Row],[REB]]-$H$4)^2</f>
        <v>174.99</v>
      </c>
      <c r="K260" s="1">
        <f ca="1">(Table8[[#This Row],[PTS]]-$D$5)^2+(Table8[[#This Row],[AST]]-$E$5)^2+(Table8[[#This Row],[STL]]-$F$5)^2+(Table8[[#This Row],[BLK]]-$G$5)^2+(Table8[[#This Row],[REB]]-$H$5)^2</f>
        <v>372.38999999999987</v>
      </c>
      <c r="L260" s="1">
        <f ca="1">(Table8[[#This Row],[PTS]]-$D$6)^2+(Table8[[#This Row],[AST]]-$E$6)^2+(Table8[[#This Row],[STL]]-$F$6)^2+(Table8[[#This Row],[BLK]]-$G$6)^2+(Table8[[#This Row],[REB]]-$H$6)^2</f>
        <v>677.79</v>
      </c>
      <c r="M260" s="1">
        <f ca="1">(Table8[[#This Row],[PTS]]-$D$7)^2+(Table8[[#This Row],[AST]]-$E$7)^2+(Table8[[#This Row],[STL]]-$F$7)^2+(Table8[[#This Row],[BLK]]-$G$7)^2+(Table8[[#This Row],[REB]]-$H$7)^2</f>
        <v>291.39000000000004</v>
      </c>
    </row>
    <row r="261" spans="1:13" x14ac:dyDescent="0.3">
      <c r="A261" s="40">
        <v>251</v>
      </c>
      <c r="B261" s="40"/>
      <c r="C261" s="10" t="s">
        <v>244</v>
      </c>
      <c r="D261" s="1">
        <f>VLOOKUP(Table8[[#This Row],[PLAYER]],FiveStats[],2,FALSE)</f>
        <v>6.1</v>
      </c>
      <c r="E261" s="1">
        <f>VLOOKUP(Table8[[#This Row],[PLAYER]],FiveStats[],3,FALSE)</f>
        <v>0.2</v>
      </c>
      <c r="F261" s="1">
        <f>VLOOKUP(Table8[[#This Row],[PLAYER]],FiveStats[],4,FALSE)</f>
        <v>0.3</v>
      </c>
      <c r="G261" s="1">
        <f>VLOOKUP(Table8[[#This Row],[PLAYER]],FiveStats[],5,FALSE)</f>
        <v>0.9</v>
      </c>
      <c r="H261" s="1">
        <f>VLOOKUP(Table8[[#This Row],[PLAYER]],FiveStats[],6,FALSE)</f>
        <v>3.2</v>
      </c>
      <c r="I261" s="1">
        <f ca="1">(Table8[[#This Row],[PTS]]-$D$3)^2+(Table8[[#This Row],[AST]]-$E$3)^2+(Table8[[#This Row],[STL]]-$F$3)^2+(Table8[[#This Row],[BLK]]-$G$3)^2+(Table8[[#This Row],[REB]]-$H$3)^2</f>
        <v>47.989999999999995</v>
      </c>
      <c r="J261" s="1">
        <f ca="1">(Table8[[#This Row],[PTS]]-$D$4)^2+(Table8[[#This Row],[AST]]-$E$4)^2+(Table8[[#This Row],[STL]]-$F$4)^2+(Table8[[#This Row],[BLK]]-$G$4)^2+(Table8[[#This Row],[REB]]-$H$4)^2</f>
        <v>157.79000000000002</v>
      </c>
      <c r="K261" s="1">
        <f ca="1">(Table8[[#This Row],[PTS]]-$D$5)^2+(Table8[[#This Row],[AST]]-$E$5)^2+(Table8[[#This Row],[STL]]-$F$5)^2+(Table8[[#This Row],[BLK]]-$G$5)^2+(Table8[[#This Row],[REB]]-$H$5)^2</f>
        <v>312.78999999999996</v>
      </c>
      <c r="L261" s="1">
        <f ca="1">(Table8[[#This Row],[PTS]]-$D$6)^2+(Table8[[#This Row],[AST]]-$E$6)^2+(Table8[[#This Row],[STL]]-$F$6)^2+(Table8[[#This Row],[BLK]]-$G$6)^2+(Table8[[#This Row],[REB]]-$H$6)^2</f>
        <v>634.39</v>
      </c>
      <c r="M261" s="1">
        <f ca="1">(Table8[[#This Row],[PTS]]-$D$7)^2+(Table8[[#This Row],[AST]]-$E$7)^2+(Table8[[#This Row],[STL]]-$F$7)^2+(Table8[[#This Row],[BLK]]-$G$7)^2+(Table8[[#This Row],[REB]]-$H$7)^2</f>
        <v>275.79000000000002</v>
      </c>
    </row>
    <row r="262" spans="1:13" x14ac:dyDescent="0.3">
      <c r="A262" s="41">
        <v>252</v>
      </c>
      <c r="B262" s="41"/>
      <c r="C262" s="11" t="s">
        <v>180</v>
      </c>
      <c r="D262" s="1">
        <f>VLOOKUP(Table8[[#This Row],[PLAYER]],FiveStats[],2,FALSE)</f>
        <v>8.4</v>
      </c>
      <c r="E262" s="1">
        <f>VLOOKUP(Table8[[#This Row],[PLAYER]],FiveStats[],3,FALSE)</f>
        <v>1.3</v>
      </c>
      <c r="F262" s="1">
        <f>VLOOKUP(Table8[[#This Row],[PLAYER]],FiveStats[],4,FALSE)</f>
        <v>0.3</v>
      </c>
      <c r="G262" s="1">
        <f>VLOOKUP(Table8[[#This Row],[PLAYER]],FiveStats[],5,FALSE)</f>
        <v>0.1</v>
      </c>
      <c r="H262" s="1">
        <f>VLOOKUP(Table8[[#This Row],[PLAYER]],FiveStats[],6,FALSE)</f>
        <v>2</v>
      </c>
      <c r="I262" s="1">
        <f ca="1">(Table8[[#This Row],[PTS]]-$D$3)^2+(Table8[[#This Row],[AST]]-$E$3)^2+(Table8[[#This Row],[STL]]-$F$3)^2+(Table8[[#This Row],[BLK]]-$G$3)^2+(Table8[[#This Row],[REB]]-$H$3)^2</f>
        <v>46.350000000000009</v>
      </c>
      <c r="J262" s="1">
        <f ca="1">(Table8[[#This Row],[PTS]]-$D$4)^2+(Table8[[#This Row],[AST]]-$E$4)^2+(Table8[[#This Row],[STL]]-$F$4)^2+(Table8[[#This Row],[BLK]]-$G$4)^2+(Table8[[#This Row],[REB]]-$H$4)^2</f>
        <v>131.55000000000001</v>
      </c>
      <c r="K262" s="1">
        <f ca="1">(Table8[[#This Row],[PTS]]-$D$5)^2+(Table8[[#This Row],[AST]]-$E$5)^2+(Table8[[#This Row],[STL]]-$F$5)^2+(Table8[[#This Row],[BLK]]-$G$5)^2+(Table8[[#This Row],[REB]]-$H$5)^2</f>
        <v>249.75</v>
      </c>
      <c r="L262" s="1">
        <f ca="1">(Table8[[#This Row],[PTS]]-$D$6)^2+(Table8[[#This Row],[AST]]-$E$6)^2+(Table8[[#This Row],[STL]]-$F$6)^2+(Table8[[#This Row],[BLK]]-$G$6)^2+(Table8[[#This Row],[REB]]-$H$6)^2</f>
        <v>511.55</v>
      </c>
      <c r="M262" s="1">
        <f ca="1">(Table8[[#This Row],[PTS]]-$D$7)^2+(Table8[[#This Row],[AST]]-$E$7)^2+(Table8[[#This Row],[STL]]-$F$7)^2+(Table8[[#This Row],[BLK]]-$G$7)^2+(Table8[[#This Row],[REB]]-$H$7)^2</f>
        <v>231.54999999999998</v>
      </c>
    </row>
    <row r="263" spans="1:13" x14ac:dyDescent="0.3">
      <c r="A263" s="40">
        <v>253</v>
      </c>
      <c r="B263" s="40"/>
      <c r="C263" s="10" t="s">
        <v>268</v>
      </c>
      <c r="D263" s="1">
        <f>VLOOKUP(Table8[[#This Row],[PLAYER]],FiveStats[],2,FALSE)</f>
        <v>4.9000000000000004</v>
      </c>
      <c r="E263" s="1">
        <f>VLOOKUP(Table8[[#This Row],[PLAYER]],FiveStats[],3,FALSE)</f>
        <v>1</v>
      </c>
      <c r="F263" s="1">
        <f>VLOOKUP(Table8[[#This Row],[PLAYER]],FiveStats[],4,FALSE)</f>
        <v>0.5</v>
      </c>
      <c r="G263" s="1">
        <f>VLOOKUP(Table8[[#This Row],[PLAYER]],FiveStats[],5,FALSE)</f>
        <v>0.2</v>
      </c>
      <c r="H263" s="1">
        <f>VLOOKUP(Table8[[#This Row],[PLAYER]],FiveStats[],6,FALSE)</f>
        <v>2.2000000000000002</v>
      </c>
      <c r="I263" s="1">
        <f ca="1">(Table8[[#This Row],[PTS]]-$D$3)^2+(Table8[[#This Row],[AST]]-$E$3)^2+(Table8[[#This Row],[STL]]-$F$3)^2+(Table8[[#This Row],[BLK]]-$G$3)^2+(Table8[[#This Row],[REB]]-$H$3)^2</f>
        <v>37.54</v>
      </c>
      <c r="J263" s="1">
        <f ca="1">(Table8[[#This Row],[PTS]]-$D$4)^2+(Table8[[#This Row],[AST]]-$E$4)^2+(Table8[[#This Row],[STL]]-$F$4)^2+(Table8[[#This Row],[BLK]]-$G$4)^2+(Table8[[#This Row],[REB]]-$H$4)^2</f>
        <v>182.54</v>
      </c>
      <c r="K263" s="1">
        <f ca="1">(Table8[[#This Row],[PTS]]-$D$5)^2+(Table8[[#This Row],[AST]]-$E$5)^2+(Table8[[#This Row],[STL]]-$F$5)^2+(Table8[[#This Row],[BLK]]-$G$5)^2+(Table8[[#This Row],[REB]]-$H$5)^2</f>
        <v>362.54000000000008</v>
      </c>
      <c r="L263" s="1">
        <f ca="1">(Table8[[#This Row],[PTS]]-$D$6)^2+(Table8[[#This Row],[AST]]-$E$6)^2+(Table8[[#This Row],[STL]]-$F$6)^2+(Table8[[#This Row],[BLK]]-$G$6)^2+(Table8[[#This Row],[REB]]-$H$6)^2</f>
        <v>679.34</v>
      </c>
      <c r="M263" s="1">
        <f ca="1">(Table8[[#This Row],[PTS]]-$D$7)^2+(Table8[[#This Row],[AST]]-$E$7)^2+(Table8[[#This Row],[STL]]-$F$7)^2+(Table8[[#This Row],[BLK]]-$G$7)^2+(Table8[[#This Row],[REB]]-$H$7)^2</f>
        <v>305.74</v>
      </c>
    </row>
    <row r="264" spans="1:13" x14ac:dyDescent="0.3">
      <c r="A264" s="41">
        <v>254</v>
      </c>
      <c r="B264" s="41"/>
      <c r="C264" s="11" t="s">
        <v>258</v>
      </c>
      <c r="D264" s="1">
        <f>VLOOKUP(Table8[[#This Row],[PLAYER]],FiveStats[],2,FALSE)</f>
        <v>5.5</v>
      </c>
      <c r="E264" s="1">
        <f>VLOOKUP(Table8[[#This Row],[PLAYER]],FiveStats[],3,FALSE)</f>
        <v>0.6</v>
      </c>
      <c r="F264" s="1">
        <f>VLOOKUP(Table8[[#This Row],[PLAYER]],FiveStats[],4,FALSE)</f>
        <v>0.4</v>
      </c>
      <c r="G264" s="1">
        <f>VLOOKUP(Table8[[#This Row],[PLAYER]],FiveStats[],5,FALSE)</f>
        <v>1</v>
      </c>
      <c r="H264" s="1">
        <f>VLOOKUP(Table8[[#This Row],[PLAYER]],FiveStats[],6,FALSE)</f>
        <v>2.6</v>
      </c>
      <c r="I264" s="1">
        <f ca="1">(Table8[[#This Row],[PTS]]-$D$3)^2+(Table8[[#This Row],[AST]]-$E$3)^2+(Table8[[#This Row],[STL]]-$F$3)^2+(Table8[[#This Row],[BLK]]-$G$3)^2+(Table8[[#This Row],[REB]]-$H$3)^2</f>
        <v>41.730000000000004</v>
      </c>
      <c r="J264" s="1">
        <f ca="1">(Table8[[#This Row],[PTS]]-$D$4)^2+(Table8[[#This Row],[AST]]-$E$4)^2+(Table8[[#This Row],[STL]]-$F$4)^2+(Table8[[#This Row],[BLK]]-$G$4)^2+(Table8[[#This Row],[REB]]-$H$4)^2</f>
        <v>170.53000000000003</v>
      </c>
      <c r="K264" s="1">
        <f ca="1">(Table8[[#This Row],[PTS]]-$D$5)^2+(Table8[[#This Row],[AST]]-$E$5)^2+(Table8[[#This Row],[STL]]-$F$5)^2+(Table8[[#This Row],[BLK]]-$G$5)^2+(Table8[[#This Row],[REB]]-$H$5)^2</f>
        <v>338.53000000000003</v>
      </c>
      <c r="L264" s="1">
        <f ca="1">(Table8[[#This Row],[PTS]]-$D$6)^2+(Table8[[#This Row],[AST]]-$E$6)^2+(Table8[[#This Row],[STL]]-$F$6)^2+(Table8[[#This Row],[BLK]]-$G$6)^2+(Table8[[#This Row],[REB]]-$H$6)^2</f>
        <v>656.53</v>
      </c>
      <c r="M264" s="1">
        <f ca="1">(Table8[[#This Row],[PTS]]-$D$7)^2+(Table8[[#This Row],[AST]]-$E$7)^2+(Table8[[#This Row],[STL]]-$F$7)^2+(Table8[[#This Row],[BLK]]-$G$7)^2+(Table8[[#This Row],[REB]]-$H$7)^2</f>
        <v>291.33000000000004</v>
      </c>
    </row>
    <row r="265" spans="1:13" x14ac:dyDescent="0.3">
      <c r="A265" s="40">
        <v>255</v>
      </c>
      <c r="B265" s="40"/>
      <c r="C265" s="10" t="s">
        <v>256</v>
      </c>
      <c r="D265" s="1">
        <f>VLOOKUP(Table8[[#This Row],[PLAYER]],FiveStats[],2,FALSE)</f>
        <v>5.7</v>
      </c>
      <c r="E265" s="1">
        <f>VLOOKUP(Table8[[#This Row],[PLAYER]],FiveStats[],3,FALSE)</f>
        <v>1</v>
      </c>
      <c r="F265" s="1">
        <f>VLOOKUP(Table8[[#This Row],[PLAYER]],FiveStats[],4,FALSE)</f>
        <v>0.3</v>
      </c>
      <c r="G265" s="1">
        <f>VLOOKUP(Table8[[#This Row],[PLAYER]],FiveStats[],5,FALSE)</f>
        <v>0.1</v>
      </c>
      <c r="H265" s="1">
        <f>VLOOKUP(Table8[[#This Row],[PLAYER]],FiveStats[],6,FALSE)</f>
        <v>2.6</v>
      </c>
      <c r="I265" s="1">
        <f ca="1">(Table8[[#This Row],[PTS]]-$D$3)^2+(Table8[[#This Row],[AST]]-$E$3)^2+(Table8[[#This Row],[STL]]-$F$3)^2+(Table8[[#This Row],[BLK]]-$G$3)^2+(Table8[[#This Row],[REB]]-$H$3)^2</f>
        <v>37.950000000000003</v>
      </c>
      <c r="J265" s="1">
        <f ca="1">(Table8[[#This Row],[PTS]]-$D$4)^2+(Table8[[#This Row],[AST]]-$E$4)^2+(Table8[[#This Row],[STL]]-$F$4)^2+(Table8[[#This Row],[BLK]]-$G$4)^2+(Table8[[#This Row],[REB]]-$H$4)^2</f>
        <v>163.35000000000002</v>
      </c>
      <c r="K265" s="1">
        <f ca="1">(Table8[[#This Row],[PTS]]-$D$5)^2+(Table8[[#This Row],[AST]]-$E$5)^2+(Table8[[#This Row],[STL]]-$F$5)^2+(Table8[[#This Row],[BLK]]-$G$5)^2+(Table8[[#This Row],[REB]]-$H$5)^2</f>
        <v>329.55</v>
      </c>
      <c r="L265" s="1">
        <f ca="1">(Table8[[#This Row],[PTS]]-$D$6)^2+(Table8[[#This Row],[AST]]-$E$6)^2+(Table8[[#This Row],[STL]]-$F$6)^2+(Table8[[#This Row],[BLK]]-$G$6)^2+(Table8[[#This Row],[REB]]-$H$6)^2</f>
        <v>639.95000000000005</v>
      </c>
      <c r="M265" s="1">
        <f ca="1">(Table8[[#This Row],[PTS]]-$D$7)^2+(Table8[[#This Row],[AST]]-$E$7)^2+(Table8[[#This Row],[STL]]-$F$7)^2+(Table8[[#This Row],[BLK]]-$G$7)^2+(Table8[[#This Row],[REB]]-$H$7)^2</f>
        <v>280.14999999999998</v>
      </c>
    </row>
    <row r="266" spans="1:13" x14ac:dyDescent="0.3">
      <c r="A266" s="41">
        <v>256</v>
      </c>
      <c r="B266" s="41"/>
      <c r="C266" s="11" t="s">
        <v>217</v>
      </c>
      <c r="D266" s="1">
        <f>VLOOKUP(Table8[[#This Row],[PLAYER]],FiveStats[],2,FALSE)</f>
        <v>6.8</v>
      </c>
      <c r="E266" s="1">
        <f>VLOOKUP(Table8[[#This Row],[PLAYER]],FiveStats[],3,FALSE)</f>
        <v>1.2</v>
      </c>
      <c r="F266" s="1">
        <f>VLOOKUP(Table8[[#This Row],[PLAYER]],FiveStats[],4,FALSE)</f>
        <v>0.5</v>
      </c>
      <c r="G266" s="1">
        <f>VLOOKUP(Table8[[#This Row],[PLAYER]],FiveStats[],5,FALSE)</f>
        <v>0.1</v>
      </c>
      <c r="H266" s="1">
        <f>VLOOKUP(Table8[[#This Row],[PLAYER]],FiveStats[],6,FALSE)</f>
        <v>1.6</v>
      </c>
      <c r="I266" s="1">
        <f ca="1">(Table8[[#This Row],[PTS]]-$D$3)^2+(Table8[[#This Row],[AST]]-$E$3)^2+(Table8[[#This Row],[STL]]-$F$3)^2+(Table8[[#This Row],[BLK]]-$G$3)^2+(Table8[[#This Row],[REB]]-$H$3)^2</f>
        <v>39.900000000000006</v>
      </c>
      <c r="J266" s="1">
        <f ca="1">(Table8[[#This Row],[PTS]]-$D$4)^2+(Table8[[#This Row],[AST]]-$E$4)^2+(Table8[[#This Row],[STL]]-$F$4)^2+(Table8[[#This Row],[BLK]]-$G$4)^2+(Table8[[#This Row],[REB]]-$H$4)^2</f>
        <v>159.10000000000002</v>
      </c>
      <c r="K266" s="1">
        <f ca="1">(Table8[[#This Row],[PTS]]-$D$5)^2+(Table8[[#This Row],[AST]]-$E$5)^2+(Table8[[#This Row],[STL]]-$F$5)^2+(Table8[[#This Row],[BLK]]-$G$5)^2+(Table8[[#This Row],[REB]]-$H$5)^2</f>
        <v>304.29999999999995</v>
      </c>
      <c r="L266" s="1">
        <f ca="1">(Table8[[#This Row],[PTS]]-$D$6)^2+(Table8[[#This Row],[AST]]-$E$6)^2+(Table8[[#This Row],[STL]]-$F$6)^2+(Table8[[#This Row],[BLK]]-$G$6)^2+(Table8[[#This Row],[REB]]-$H$6)^2</f>
        <v>584.9</v>
      </c>
      <c r="M266" s="1">
        <f ca="1">(Table8[[#This Row],[PTS]]-$D$7)^2+(Table8[[#This Row],[AST]]-$E$7)^2+(Table8[[#This Row],[STL]]-$F$7)^2+(Table8[[#This Row],[BLK]]-$G$7)^2+(Table8[[#This Row],[REB]]-$H$7)^2</f>
        <v>270.90000000000003</v>
      </c>
    </row>
    <row r="267" spans="1:13" x14ac:dyDescent="0.3">
      <c r="A267" s="40">
        <v>257</v>
      </c>
      <c r="B267" s="40"/>
      <c r="C267" s="10" t="s">
        <v>290</v>
      </c>
      <c r="D267" s="1">
        <f>VLOOKUP(Table8[[#This Row],[PLAYER]],FiveStats[],2,FALSE)</f>
        <v>2.5</v>
      </c>
      <c r="E267" s="1">
        <f>VLOOKUP(Table8[[#This Row],[PLAYER]],FiveStats[],3,FALSE)</f>
        <v>0.9</v>
      </c>
      <c r="F267" s="1">
        <f>VLOOKUP(Table8[[#This Row],[PLAYER]],FiveStats[],4,FALSE)</f>
        <v>0.8</v>
      </c>
      <c r="G267" s="1">
        <f>VLOOKUP(Table8[[#This Row],[PLAYER]],FiveStats[],5,FALSE)</f>
        <v>0.2</v>
      </c>
      <c r="H267" s="1">
        <f>VLOOKUP(Table8[[#This Row],[PLAYER]],FiveStats[],6,FALSE)</f>
        <v>1.7</v>
      </c>
      <c r="I267" s="1">
        <f ca="1">(Table8[[#This Row],[PTS]]-$D$3)^2+(Table8[[#This Row],[AST]]-$E$3)^2+(Table8[[#This Row],[STL]]-$F$3)^2+(Table8[[#This Row],[BLK]]-$G$3)^2+(Table8[[#This Row],[REB]]-$H$3)^2</f>
        <v>45.829999999999991</v>
      </c>
      <c r="J267" s="1">
        <f ca="1">(Table8[[#This Row],[PTS]]-$D$4)^2+(Table8[[#This Row],[AST]]-$E$4)^2+(Table8[[#This Row],[STL]]-$F$4)^2+(Table8[[#This Row],[BLK]]-$G$4)^2+(Table8[[#This Row],[REB]]-$H$4)^2</f>
        <v>240.42999999999998</v>
      </c>
      <c r="K267" s="1">
        <f ca="1">(Table8[[#This Row],[PTS]]-$D$5)^2+(Table8[[#This Row],[AST]]-$E$5)^2+(Table8[[#This Row],[STL]]-$F$5)^2+(Table8[[#This Row],[BLK]]-$G$5)^2+(Table8[[#This Row],[REB]]-$H$5)^2</f>
        <v>461.83</v>
      </c>
      <c r="L267" s="1">
        <f ca="1">(Table8[[#This Row],[PTS]]-$D$6)^2+(Table8[[#This Row],[AST]]-$E$6)^2+(Table8[[#This Row],[STL]]-$F$6)^2+(Table8[[#This Row],[BLK]]-$G$6)^2+(Table8[[#This Row],[REB]]-$H$6)^2</f>
        <v>807.43</v>
      </c>
      <c r="M267" s="1">
        <f ca="1">(Table8[[#This Row],[PTS]]-$D$7)^2+(Table8[[#This Row],[AST]]-$E$7)^2+(Table8[[#This Row],[STL]]-$F$7)^2+(Table8[[#This Row],[BLK]]-$G$7)^2+(Table8[[#This Row],[REB]]-$H$7)^2</f>
        <v>380.83</v>
      </c>
    </row>
    <row r="268" spans="1:13" x14ac:dyDescent="0.3">
      <c r="A268" s="41">
        <v>258</v>
      </c>
      <c r="B268" s="41"/>
      <c r="C268" s="11" t="s">
        <v>239</v>
      </c>
      <c r="D268" s="1">
        <f>VLOOKUP(Table8[[#This Row],[PLAYER]],FiveStats[],2,FALSE)</f>
        <v>6.2</v>
      </c>
      <c r="E268" s="1">
        <f>VLOOKUP(Table8[[#This Row],[PLAYER]],FiveStats[],3,FALSE)</f>
        <v>1.7</v>
      </c>
      <c r="F268" s="1">
        <f>VLOOKUP(Table8[[#This Row],[PLAYER]],FiveStats[],4,FALSE)</f>
        <v>0.3</v>
      </c>
      <c r="G268" s="1">
        <f>VLOOKUP(Table8[[#This Row],[PLAYER]],FiveStats[],5,FALSE)</f>
        <v>0.2</v>
      </c>
      <c r="H268" s="1">
        <f>VLOOKUP(Table8[[#This Row],[PLAYER]],FiveStats[],6,FALSE)</f>
        <v>2</v>
      </c>
      <c r="I268" s="1">
        <f ca="1">(Table8[[#This Row],[PTS]]-$D$3)^2+(Table8[[#This Row],[AST]]-$E$3)^2+(Table8[[#This Row],[STL]]-$F$3)^2+(Table8[[#This Row],[BLK]]-$G$3)^2+(Table8[[#This Row],[REB]]-$H$3)^2</f>
        <v>31.66</v>
      </c>
      <c r="J268" s="1">
        <f ca="1">(Table8[[#This Row],[PTS]]-$D$4)^2+(Table8[[#This Row],[AST]]-$E$4)^2+(Table8[[#This Row],[STL]]-$F$4)^2+(Table8[[#This Row],[BLK]]-$G$4)^2+(Table8[[#This Row],[REB]]-$H$4)^2</f>
        <v>156.45999999999998</v>
      </c>
      <c r="K268" s="1">
        <f ca="1">(Table8[[#This Row],[PTS]]-$D$5)^2+(Table8[[#This Row],[AST]]-$E$5)^2+(Table8[[#This Row],[STL]]-$F$5)^2+(Table8[[#This Row],[BLK]]-$G$5)^2+(Table8[[#This Row],[REB]]-$H$5)^2</f>
        <v>318.45999999999998</v>
      </c>
      <c r="L268" s="1">
        <f ca="1">(Table8[[#This Row],[PTS]]-$D$6)^2+(Table8[[#This Row],[AST]]-$E$6)^2+(Table8[[#This Row],[STL]]-$F$6)^2+(Table8[[#This Row],[BLK]]-$G$6)^2+(Table8[[#This Row],[REB]]-$H$6)^2</f>
        <v>606.2600000000001</v>
      </c>
      <c r="M268" s="1">
        <f ca="1">(Table8[[#This Row],[PTS]]-$D$7)^2+(Table8[[#This Row],[AST]]-$E$7)^2+(Table8[[#This Row],[STL]]-$F$7)^2+(Table8[[#This Row],[BLK]]-$G$7)^2+(Table8[[#This Row],[REB]]-$H$7)^2</f>
        <v>267.26</v>
      </c>
    </row>
    <row r="269" spans="1:13" x14ac:dyDescent="0.3">
      <c r="A269" s="40">
        <v>259</v>
      </c>
      <c r="B269" s="40"/>
      <c r="C269" s="10" t="s">
        <v>237</v>
      </c>
      <c r="D269" s="1">
        <f>VLOOKUP(Table8[[#This Row],[PLAYER]],FiveStats[],2,FALSE)</f>
        <v>6.3</v>
      </c>
      <c r="E269" s="1">
        <f>VLOOKUP(Table8[[#This Row],[PLAYER]],FiveStats[],3,FALSE)</f>
        <v>1.2</v>
      </c>
      <c r="F269" s="1">
        <f>VLOOKUP(Table8[[#This Row],[PLAYER]],FiveStats[],4,FALSE)</f>
        <v>0.5</v>
      </c>
      <c r="G269" s="1">
        <f>VLOOKUP(Table8[[#This Row],[PLAYER]],FiveStats[],5,FALSE)</f>
        <v>0.1</v>
      </c>
      <c r="H269" s="1">
        <f>VLOOKUP(Table8[[#This Row],[PLAYER]],FiveStats[],6,FALSE)</f>
        <v>1.6</v>
      </c>
      <c r="I269" s="1">
        <f ca="1">(Table8[[#This Row],[PTS]]-$D$3)^2+(Table8[[#This Row],[AST]]-$E$3)^2+(Table8[[#This Row],[STL]]-$F$3)^2+(Table8[[#This Row],[BLK]]-$G$3)^2+(Table8[[#This Row],[REB]]-$H$3)^2</f>
        <v>38.35</v>
      </c>
      <c r="J269" s="1">
        <f ca="1">(Table8[[#This Row],[PTS]]-$D$4)^2+(Table8[[#This Row],[AST]]-$E$4)^2+(Table8[[#This Row],[STL]]-$F$4)^2+(Table8[[#This Row],[BLK]]-$G$4)^2+(Table8[[#This Row],[REB]]-$H$4)^2</f>
        <v>166.55</v>
      </c>
      <c r="K269" s="1">
        <f ca="1">(Table8[[#This Row],[PTS]]-$D$5)^2+(Table8[[#This Row],[AST]]-$E$5)^2+(Table8[[#This Row],[STL]]-$F$5)^2+(Table8[[#This Row],[BLK]]-$G$5)^2+(Table8[[#This Row],[REB]]-$H$5)^2</f>
        <v>320.75</v>
      </c>
      <c r="L269" s="1">
        <f ca="1">(Table8[[#This Row],[PTS]]-$D$6)^2+(Table8[[#This Row],[AST]]-$E$6)^2+(Table8[[#This Row],[STL]]-$F$6)^2+(Table8[[#This Row],[BLK]]-$G$6)^2+(Table8[[#This Row],[REB]]-$H$6)^2</f>
        <v>608.34999999999991</v>
      </c>
      <c r="M269" s="1">
        <f ca="1">(Table8[[#This Row],[PTS]]-$D$7)^2+(Table8[[#This Row],[AST]]-$E$7)^2+(Table8[[#This Row],[STL]]-$F$7)^2+(Table8[[#This Row],[BLK]]-$G$7)^2+(Table8[[#This Row],[REB]]-$H$7)^2</f>
        <v>281.35000000000002</v>
      </c>
    </row>
    <row r="270" spans="1:13" x14ac:dyDescent="0.3">
      <c r="A270" s="41">
        <v>260</v>
      </c>
      <c r="B270" s="41"/>
      <c r="C270" s="11" t="s">
        <v>238</v>
      </c>
      <c r="D270" s="1">
        <f>VLOOKUP(Table8[[#This Row],[PLAYER]],FiveStats[],2,FALSE)</f>
        <v>6.3</v>
      </c>
      <c r="E270" s="1">
        <f>VLOOKUP(Table8[[#This Row],[PLAYER]],FiveStats[],3,FALSE)</f>
        <v>1</v>
      </c>
      <c r="F270" s="1">
        <f>VLOOKUP(Table8[[#This Row],[PLAYER]],FiveStats[],4,FALSE)</f>
        <v>0.4</v>
      </c>
      <c r="G270" s="1">
        <f>VLOOKUP(Table8[[#This Row],[PLAYER]],FiveStats[],5,FALSE)</f>
        <v>0.2</v>
      </c>
      <c r="H270" s="1">
        <f>VLOOKUP(Table8[[#This Row],[PLAYER]],FiveStats[],6,FALSE)</f>
        <v>1.9</v>
      </c>
      <c r="I270" s="1">
        <f ca="1">(Table8[[#This Row],[PTS]]-$D$3)^2+(Table8[[#This Row],[AST]]-$E$3)^2+(Table8[[#This Row],[STL]]-$F$3)^2+(Table8[[#This Row],[BLK]]-$G$3)^2+(Table8[[#This Row],[REB]]-$H$3)^2</f>
        <v>39.9</v>
      </c>
      <c r="J270" s="1">
        <f ca="1">(Table8[[#This Row],[PTS]]-$D$4)^2+(Table8[[#This Row],[AST]]-$E$4)^2+(Table8[[#This Row],[STL]]-$F$4)^2+(Table8[[#This Row],[BLK]]-$G$4)^2+(Table8[[#This Row],[REB]]-$H$4)^2</f>
        <v>164.10000000000002</v>
      </c>
      <c r="K270" s="1">
        <f ca="1">(Table8[[#This Row],[PTS]]-$D$5)^2+(Table8[[#This Row],[AST]]-$E$5)^2+(Table8[[#This Row],[STL]]-$F$5)^2+(Table8[[#This Row],[BLK]]-$G$5)^2+(Table8[[#This Row],[REB]]-$H$5)^2</f>
        <v>317.3</v>
      </c>
      <c r="L270" s="1">
        <f ca="1">(Table8[[#This Row],[PTS]]-$D$6)^2+(Table8[[#This Row],[AST]]-$E$6)^2+(Table8[[#This Row],[STL]]-$F$6)^2+(Table8[[#This Row],[BLK]]-$G$6)^2+(Table8[[#This Row],[REB]]-$H$6)^2</f>
        <v>610.89999999999986</v>
      </c>
      <c r="M270" s="1">
        <f ca="1">(Table8[[#This Row],[PTS]]-$D$7)^2+(Table8[[#This Row],[AST]]-$E$7)^2+(Table8[[#This Row],[STL]]-$F$7)^2+(Table8[[#This Row],[BLK]]-$G$7)^2+(Table8[[#This Row],[REB]]-$H$7)^2</f>
        <v>279.09999999999997</v>
      </c>
    </row>
    <row r="271" spans="1:13" x14ac:dyDescent="0.3">
      <c r="A271" s="40">
        <v>261</v>
      </c>
      <c r="B271" s="40"/>
      <c r="C271" s="10" t="s">
        <v>280</v>
      </c>
      <c r="D271" s="1">
        <f>VLOOKUP(Table8[[#This Row],[PLAYER]],FiveStats[],2,FALSE)</f>
        <v>4.0999999999999996</v>
      </c>
      <c r="E271" s="1">
        <f>VLOOKUP(Table8[[#This Row],[PLAYER]],FiveStats[],3,FALSE)</f>
        <v>1.3</v>
      </c>
      <c r="F271" s="1">
        <f>VLOOKUP(Table8[[#This Row],[PLAYER]],FiveStats[],4,FALSE)</f>
        <v>0.6</v>
      </c>
      <c r="G271" s="1">
        <f>VLOOKUP(Table8[[#This Row],[PLAYER]],FiveStats[],5,FALSE)</f>
        <v>0.3</v>
      </c>
      <c r="H271" s="1">
        <f>VLOOKUP(Table8[[#This Row],[PLAYER]],FiveStats[],6,FALSE)</f>
        <v>1.4</v>
      </c>
      <c r="I271" s="1">
        <f ca="1">(Table8[[#This Row],[PTS]]-$D$3)^2+(Table8[[#This Row],[AST]]-$E$3)^2+(Table8[[#This Row],[STL]]-$F$3)^2+(Table8[[#This Row],[BLK]]-$G$3)^2+(Table8[[#This Row],[REB]]-$H$3)^2</f>
        <v>36.510000000000005</v>
      </c>
      <c r="J271" s="1">
        <f ca="1">(Table8[[#This Row],[PTS]]-$D$4)^2+(Table8[[#This Row],[AST]]-$E$4)^2+(Table8[[#This Row],[STL]]-$F$4)^2+(Table8[[#This Row],[BLK]]-$G$4)^2+(Table8[[#This Row],[REB]]-$H$4)^2</f>
        <v>206.91000000000003</v>
      </c>
      <c r="K271" s="1">
        <f ca="1">(Table8[[#This Row],[PTS]]-$D$5)^2+(Table8[[#This Row],[AST]]-$E$5)^2+(Table8[[#This Row],[STL]]-$F$5)^2+(Table8[[#This Row],[BLK]]-$G$5)^2+(Table8[[#This Row],[REB]]-$H$5)^2</f>
        <v>401.70999999999992</v>
      </c>
      <c r="L271" s="1">
        <f ca="1">(Table8[[#This Row],[PTS]]-$D$6)^2+(Table8[[#This Row],[AST]]-$E$6)^2+(Table8[[#This Row],[STL]]-$F$6)^2+(Table8[[#This Row],[BLK]]-$G$6)^2+(Table8[[#This Row],[REB]]-$H$6)^2</f>
        <v>716.51</v>
      </c>
      <c r="M271" s="1">
        <f ca="1">(Table8[[#This Row],[PTS]]-$D$7)^2+(Table8[[#This Row],[AST]]-$E$7)^2+(Table8[[#This Row],[STL]]-$F$7)^2+(Table8[[#This Row],[BLK]]-$G$7)^2+(Table8[[#This Row],[REB]]-$H$7)^2</f>
        <v>335.11</v>
      </c>
    </row>
    <row r="272" spans="1:13" x14ac:dyDescent="0.3">
      <c r="A272" s="41">
        <v>262</v>
      </c>
      <c r="B272" s="41"/>
      <c r="C272" s="11" t="s">
        <v>289</v>
      </c>
      <c r="D272" s="1">
        <f>VLOOKUP(Table8[[#This Row],[PLAYER]],FiveStats[],2,FALSE)</f>
        <v>2.7</v>
      </c>
      <c r="E272" s="1">
        <f>VLOOKUP(Table8[[#This Row],[PLAYER]],FiveStats[],3,FALSE)</f>
        <v>0.3</v>
      </c>
      <c r="F272" s="1">
        <f>VLOOKUP(Table8[[#This Row],[PLAYER]],FiveStats[],4,FALSE)</f>
        <v>0.4</v>
      </c>
      <c r="G272" s="1">
        <f>VLOOKUP(Table8[[#This Row],[PLAYER]],FiveStats[],5,FALSE)</f>
        <v>0.4</v>
      </c>
      <c r="H272" s="1">
        <f>VLOOKUP(Table8[[#This Row],[PLAYER]],FiveStats[],6,FALSE)</f>
        <v>2.7</v>
      </c>
      <c r="I272" s="1">
        <f ca="1">(Table8[[#This Row],[PTS]]-$D$3)^2+(Table8[[#This Row],[AST]]-$E$3)^2+(Table8[[#This Row],[STL]]-$F$3)^2+(Table8[[#This Row],[BLK]]-$G$3)^2+(Table8[[#This Row],[REB]]-$H$3)^2</f>
        <v>50.99</v>
      </c>
      <c r="J272" s="1">
        <f ca="1">(Table8[[#This Row],[PTS]]-$D$4)^2+(Table8[[#This Row],[AST]]-$E$4)^2+(Table8[[#This Row],[STL]]-$F$4)^2+(Table8[[#This Row],[BLK]]-$G$4)^2+(Table8[[#This Row],[REB]]-$H$4)^2</f>
        <v>228.79000000000002</v>
      </c>
      <c r="K272" s="1">
        <f ca="1">(Table8[[#This Row],[PTS]]-$D$5)^2+(Table8[[#This Row],[AST]]-$E$5)^2+(Table8[[#This Row],[STL]]-$F$5)^2+(Table8[[#This Row],[BLK]]-$G$5)^2+(Table8[[#This Row],[REB]]-$H$5)^2</f>
        <v>443.39000000000004</v>
      </c>
      <c r="L272" s="1">
        <f ca="1">(Table8[[#This Row],[PTS]]-$D$6)^2+(Table8[[#This Row],[AST]]-$E$6)^2+(Table8[[#This Row],[STL]]-$F$6)^2+(Table8[[#This Row],[BLK]]-$G$6)^2+(Table8[[#This Row],[REB]]-$H$6)^2</f>
        <v>805.39</v>
      </c>
      <c r="M272" s="1">
        <f ca="1">(Table8[[#This Row],[PTS]]-$D$7)^2+(Table8[[#This Row],[AST]]-$E$7)^2+(Table8[[#This Row],[STL]]-$F$7)^2+(Table8[[#This Row],[BLK]]-$G$7)^2+(Table8[[#This Row],[REB]]-$H$7)^2</f>
        <v>367.99</v>
      </c>
    </row>
    <row r="273" spans="1:13" x14ac:dyDescent="0.3">
      <c r="A273" s="40">
        <v>263</v>
      </c>
      <c r="B273" s="40"/>
      <c r="C273" s="10" t="s">
        <v>233</v>
      </c>
      <c r="D273" s="1">
        <f>VLOOKUP(Table8[[#This Row],[PLAYER]],FiveStats[],2,FALSE)</f>
        <v>6.4</v>
      </c>
      <c r="E273" s="1">
        <f>VLOOKUP(Table8[[#This Row],[PLAYER]],FiveStats[],3,FALSE)</f>
        <v>0.7</v>
      </c>
      <c r="F273" s="1">
        <f>VLOOKUP(Table8[[#This Row],[PLAYER]],FiveStats[],4,FALSE)</f>
        <v>0.2</v>
      </c>
      <c r="G273" s="1">
        <f>VLOOKUP(Table8[[#This Row],[PLAYER]],FiveStats[],5,FALSE)</f>
        <v>0.2</v>
      </c>
      <c r="H273" s="1">
        <f>VLOOKUP(Table8[[#This Row],[PLAYER]],FiveStats[],6,FALSE)</f>
        <v>2.2999999999999998</v>
      </c>
      <c r="I273" s="1">
        <f ca="1">(Table8[[#This Row],[PTS]]-$D$3)^2+(Table8[[#This Row],[AST]]-$E$3)^2+(Table8[[#This Row],[STL]]-$F$3)^2+(Table8[[#This Row],[BLK]]-$G$3)^2+(Table8[[#This Row],[REB]]-$H$3)^2</f>
        <v>43.42</v>
      </c>
      <c r="J273" s="1">
        <f ca="1">(Table8[[#This Row],[PTS]]-$D$4)^2+(Table8[[#This Row],[AST]]-$E$4)^2+(Table8[[#This Row],[STL]]-$F$4)^2+(Table8[[#This Row],[BLK]]-$G$4)^2+(Table8[[#This Row],[REB]]-$H$4)^2</f>
        <v>160.62</v>
      </c>
      <c r="K273" s="1">
        <f ca="1">(Table8[[#This Row],[PTS]]-$D$5)^2+(Table8[[#This Row],[AST]]-$E$5)^2+(Table8[[#This Row],[STL]]-$F$5)^2+(Table8[[#This Row],[BLK]]-$G$5)^2+(Table8[[#This Row],[REB]]-$H$5)^2</f>
        <v>309.82000000000011</v>
      </c>
      <c r="L273" s="1">
        <f ca="1">(Table8[[#This Row],[PTS]]-$D$6)^2+(Table8[[#This Row],[AST]]-$E$6)^2+(Table8[[#This Row],[STL]]-$F$6)^2+(Table8[[#This Row],[BLK]]-$G$6)^2+(Table8[[#This Row],[REB]]-$H$6)^2</f>
        <v>610.41999999999996</v>
      </c>
      <c r="M273" s="1">
        <f ca="1">(Table8[[#This Row],[PTS]]-$D$7)^2+(Table8[[#This Row],[AST]]-$E$7)^2+(Table8[[#This Row],[STL]]-$F$7)^2+(Table8[[#This Row],[BLK]]-$G$7)^2+(Table8[[#This Row],[REB]]-$H$7)^2</f>
        <v>275.21999999999997</v>
      </c>
    </row>
    <row r="274" spans="1:13" x14ac:dyDescent="0.3">
      <c r="A274" s="41">
        <v>264</v>
      </c>
      <c r="B274" s="41"/>
      <c r="C274" s="11" t="s">
        <v>266</v>
      </c>
      <c r="D274" s="1">
        <f>VLOOKUP(Table8[[#This Row],[PLAYER]],FiveStats[],2,FALSE)</f>
        <v>5</v>
      </c>
      <c r="E274" s="1">
        <f>VLOOKUP(Table8[[#This Row],[PLAYER]],FiveStats[],3,FALSE)</f>
        <v>1.9</v>
      </c>
      <c r="F274" s="1">
        <f>VLOOKUP(Table8[[#This Row],[PLAYER]],FiveStats[],4,FALSE)</f>
        <v>0.4</v>
      </c>
      <c r="G274" s="1">
        <f>VLOOKUP(Table8[[#This Row],[PLAYER]],FiveStats[],5,FALSE)</f>
        <v>0.1</v>
      </c>
      <c r="H274" s="1">
        <f>VLOOKUP(Table8[[#This Row],[PLAYER]],FiveStats[],6,FALSE)</f>
        <v>1.1000000000000001</v>
      </c>
      <c r="I274" s="1">
        <f ca="1">(Table8[[#This Row],[PTS]]-$D$3)^2+(Table8[[#This Row],[AST]]-$E$3)^2+(Table8[[#This Row],[STL]]-$F$3)^2+(Table8[[#This Row],[BLK]]-$G$3)^2+(Table8[[#This Row],[REB]]-$H$3)^2</f>
        <v>30.789999999999996</v>
      </c>
      <c r="J274" s="1">
        <f ca="1">(Table8[[#This Row],[PTS]]-$D$4)^2+(Table8[[#This Row],[AST]]-$E$4)^2+(Table8[[#This Row],[STL]]-$F$4)^2+(Table8[[#This Row],[BLK]]-$G$4)^2+(Table8[[#This Row],[REB]]-$H$4)^2</f>
        <v>189.59</v>
      </c>
      <c r="K274" s="1">
        <f ca="1">(Table8[[#This Row],[PTS]]-$D$5)^2+(Table8[[#This Row],[AST]]-$E$5)^2+(Table8[[#This Row],[STL]]-$F$5)^2+(Table8[[#This Row],[BLK]]-$G$5)^2+(Table8[[#This Row],[REB]]-$H$5)^2</f>
        <v>371.79</v>
      </c>
      <c r="L274" s="1">
        <f ca="1">(Table8[[#This Row],[PTS]]-$D$6)^2+(Table8[[#This Row],[AST]]-$E$6)^2+(Table8[[#This Row],[STL]]-$F$6)^2+(Table8[[#This Row],[BLK]]-$G$6)^2+(Table8[[#This Row],[REB]]-$H$6)^2</f>
        <v>663.18999999999994</v>
      </c>
      <c r="M274" s="1">
        <f ca="1">(Table8[[#This Row],[PTS]]-$D$7)^2+(Table8[[#This Row],[AST]]-$E$7)^2+(Table8[[#This Row],[STL]]-$F$7)^2+(Table8[[#This Row],[BLK]]-$G$7)^2+(Table8[[#This Row],[REB]]-$H$7)^2</f>
        <v>308.59000000000003</v>
      </c>
    </row>
    <row r="275" spans="1:13" x14ac:dyDescent="0.3">
      <c r="A275" s="40">
        <v>265</v>
      </c>
      <c r="B275" s="40"/>
      <c r="C275" s="10" t="s">
        <v>182</v>
      </c>
      <c r="D275" s="1">
        <f>VLOOKUP(Table8[[#This Row],[PLAYER]],FiveStats[],2,FALSE)</f>
        <v>8.1999999999999993</v>
      </c>
      <c r="E275" s="1">
        <f>VLOOKUP(Table8[[#This Row],[PLAYER]],FiveStats[],3,FALSE)</f>
        <v>0.7</v>
      </c>
      <c r="F275" s="1">
        <f>VLOOKUP(Table8[[#This Row],[PLAYER]],FiveStats[],4,FALSE)</f>
        <v>0.3</v>
      </c>
      <c r="G275" s="1">
        <f>VLOOKUP(Table8[[#This Row],[PLAYER]],FiveStats[],5,FALSE)</f>
        <v>0.1</v>
      </c>
      <c r="H275" s="1">
        <f>VLOOKUP(Table8[[#This Row],[PLAYER]],FiveStats[],6,FALSE)</f>
        <v>1.5</v>
      </c>
      <c r="I275" s="1">
        <f ca="1">(Table8[[#This Row],[PTS]]-$D$3)^2+(Table8[[#This Row],[AST]]-$E$3)^2+(Table8[[#This Row],[STL]]-$F$3)^2+(Table8[[#This Row],[BLK]]-$G$3)^2+(Table8[[#This Row],[REB]]-$H$3)^2</f>
        <v>53.48</v>
      </c>
      <c r="J275" s="1">
        <f ca="1">(Table8[[#This Row],[PTS]]-$D$4)^2+(Table8[[#This Row],[AST]]-$E$4)^2+(Table8[[#This Row],[STL]]-$F$4)^2+(Table8[[#This Row],[BLK]]-$G$4)^2+(Table8[[#This Row],[REB]]-$H$4)^2</f>
        <v>149.28000000000003</v>
      </c>
      <c r="K275" s="1">
        <f ca="1">(Table8[[#This Row],[PTS]]-$D$5)^2+(Table8[[#This Row],[AST]]-$E$5)^2+(Table8[[#This Row],[STL]]-$F$5)^2+(Table8[[#This Row],[BLK]]-$G$5)^2+(Table8[[#This Row],[REB]]-$H$5)^2</f>
        <v>263.08000000000004</v>
      </c>
      <c r="L275" s="1">
        <f ca="1">(Table8[[#This Row],[PTS]]-$D$6)^2+(Table8[[#This Row],[AST]]-$E$6)^2+(Table8[[#This Row],[STL]]-$F$6)^2+(Table8[[#This Row],[BLK]]-$G$6)^2+(Table8[[#This Row],[REB]]-$H$6)^2</f>
        <v>528.88</v>
      </c>
      <c r="M275" s="1">
        <f ca="1">(Table8[[#This Row],[PTS]]-$D$7)^2+(Table8[[#This Row],[AST]]-$E$7)^2+(Table8[[#This Row],[STL]]-$F$7)^2+(Table8[[#This Row],[BLK]]-$G$7)^2+(Table8[[#This Row],[REB]]-$H$7)^2</f>
        <v>255.08</v>
      </c>
    </row>
    <row r="276" spans="1:13" x14ac:dyDescent="0.3">
      <c r="A276" s="41">
        <v>266</v>
      </c>
      <c r="B276" s="41"/>
      <c r="C276" s="11" t="s">
        <v>288</v>
      </c>
      <c r="D276" s="1">
        <f>VLOOKUP(Table8[[#This Row],[PLAYER]],FiveStats[],2,FALSE)</f>
        <v>2.9</v>
      </c>
      <c r="E276" s="1">
        <f>VLOOKUP(Table8[[#This Row],[PLAYER]],FiveStats[],3,FALSE)</f>
        <v>2</v>
      </c>
      <c r="F276" s="1">
        <f>VLOOKUP(Table8[[#This Row],[PLAYER]],FiveStats[],4,FALSE)</f>
        <v>0.4</v>
      </c>
      <c r="G276" s="1">
        <f>VLOOKUP(Table8[[#This Row],[PLAYER]],FiveStats[],5,FALSE)</f>
        <v>0.1</v>
      </c>
      <c r="H276" s="1">
        <f>VLOOKUP(Table8[[#This Row],[PLAYER]],FiveStats[],6,FALSE)</f>
        <v>1.4</v>
      </c>
      <c r="I276" s="1">
        <f ca="1">(Table8[[#This Row],[PTS]]-$D$3)^2+(Table8[[#This Row],[AST]]-$E$3)^2+(Table8[[#This Row],[STL]]-$F$3)^2+(Table8[[#This Row],[BLK]]-$G$3)^2+(Table8[[#This Row],[REB]]-$H$3)^2</f>
        <v>33.14</v>
      </c>
      <c r="J276" s="1">
        <f ca="1">(Table8[[#This Row],[PTS]]-$D$4)^2+(Table8[[#This Row],[AST]]-$E$4)^2+(Table8[[#This Row],[STL]]-$F$4)^2+(Table8[[#This Row],[BLK]]-$G$4)^2+(Table8[[#This Row],[REB]]-$H$4)^2</f>
        <v>225.53999999999996</v>
      </c>
      <c r="K276" s="1">
        <f ca="1">(Table8[[#This Row],[PTS]]-$D$5)^2+(Table8[[#This Row],[AST]]-$E$5)^2+(Table8[[#This Row],[STL]]-$F$5)^2+(Table8[[#This Row],[BLK]]-$G$5)^2+(Table8[[#This Row],[REB]]-$H$5)^2</f>
        <v>447.74000000000007</v>
      </c>
      <c r="L276" s="1">
        <f ca="1">(Table8[[#This Row],[PTS]]-$D$6)^2+(Table8[[#This Row],[AST]]-$E$6)^2+(Table8[[#This Row],[STL]]-$F$6)^2+(Table8[[#This Row],[BLK]]-$G$6)^2+(Table8[[#This Row],[REB]]-$H$6)^2</f>
        <v>770.94</v>
      </c>
      <c r="M276" s="1">
        <f ca="1">(Table8[[#This Row],[PTS]]-$D$7)^2+(Table8[[#This Row],[AST]]-$E$7)^2+(Table8[[#This Row],[STL]]-$F$7)^2+(Table8[[#This Row],[BLK]]-$G$7)^2+(Table8[[#This Row],[REB]]-$H$7)^2</f>
        <v>355.94000000000005</v>
      </c>
    </row>
    <row r="277" spans="1:13" x14ac:dyDescent="0.3">
      <c r="A277" s="40">
        <v>267</v>
      </c>
      <c r="B277" s="40"/>
      <c r="C277" s="10" t="s">
        <v>281</v>
      </c>
      <c r="D277" s="1">
        <f>VLOOKUP(Table8[[#This Row],[PLAYER]],FiveStats[],2,FALSE)</f>
        <v>4</v>
      </c>
      <c r="E277" s="1">
        <f>VLOOKUP(Table8[[#This Row],[PLAYER]],FiveStats[],3,FALSE)</f>
        <v>1.1000000000000001</v>
      </c>
      <c r="F277" s="1">
        <f>VLOOKUP(Table8[[#This Row],[PLAYER]],FiveStats[],4,FALSE)</f>
        <v>0.5</v>
      </c>
      <c r="G277" s="1">
        <f>VLOOKUP(Table8[[#This Row],[PLAYER]],FiveStats[],5,FALSE)</f>
        <v>0.2</v>
      </c>
      <c r="H277" s="1">
        <f>VLOOKUP(Table8[[#This Row],[PLAYER]],FiveStats[],6,FALSE)</f>
        <v>1.4</v>
      </c>
      <c r="I277" s="1">
        <f ca="1">(Table8[[#This Row],[PTS]]-$D$3)^2+(Table8[[#This Row],[AST]]-$E$3)^2+(Table8[[#This Row],[STL]]-$F$3)^2+(Table8[[#This Row],[BLK]]-$G$3)^2+(Table8[[#This Row],[REB]]-$H$3)^2</f>
        <v>39.260000000000005</v>
      </c>
      <c r="J277" s="1">
        <f ca="1">(Table8[[#This Row],[PTS]]-$D$4)^2+(Table8[[#This Row],[AST]]-$E$4)^2+(Table8[[#This Row],[STL]]-$F$4)^2+(Table8[[#This Row],[BLK]]-$G$4)^2+(Table8[[#This Row],[REB]]-$H$4)^2</f>
        <v>211.65999999999997</v>
      </c>
      <c r="K277" s="1">
        <f ca="1">(Table8[[#This Row],[PTS]]-$D$5)^2+(Table8[[#This Row],[AST]]-$E$5)^2+(Table8[[#This Row],[STL]]-$F$5)^2+(Table8[[#This Row],[BLK]]-$G$5)^2+(Table8[[#This Row],[REB]]-$H$5)^2</f>
        <v>405.66</v>
      </c>
      <c r="L277" s="1">
        <f ca="1">(Table8[[#This Row],[PTS]]-$D$6)^2+(Table8[[#This Row],[AST]]-$E$6)^2+(Table8[[#This Row],[STL]]-$F$6)^2+(Table8[[#This Row],[BLK]]-$G$6)^2+(Table8[[#This Row],[REB]]-$H$6)^2</f>
        <v>724.26</v>
      </c>
      <c r="M277" s="1">
        <f ca="1">(Table8[[#This Row],[PTS]]-$D$7)^2+(Table8[[#This Row],[AST]]-$E$7)^2+(Table8[[#This Row],[STL]]-$F$7)^2+(Table8[[#This Row],[BLK]]-$G$7)^2+(Table8[[#This Row],[REB]]-$H$7)^2</f>
        <v>341.26</v>
      </c>
    </row>
    <row r="278" spans="1:13" x14ac:dyDescent="0.3">
      <c r="A278" s="41">
        <v>268</v>
      </c>
      <c r="B278" s="41"/>
      <c r="C278" s="11" t="s">
        <v>248</v>
      </c>
      <c r="D278" s="1">
        <f>VLOOKUP(Table8[[#This Row],[PLAYER]],FiveStats[],2,FALSE)</f>
        <v>6</v>
      </c>
      <c r="E278" s="1">
        <f>VLOOKUP(Table8[[#This Row],[PLAYER]],FiveStats[],3,FALSE)</f>
        <v>0.6</v>
      </c>
      <c r="F278" s="1">
        <f>VLOOKUP(Table8[[#This Row],[PLAYER]],FiveStats[],4,FALSE)</f>
        <v>0.5</v>
      </c>
      <c r="G278" s="1">
        <f>VLOOKUP(Table8[[#This Row],[PLAYER]],FiveStats[],5,FALSE)</f>
        <v>0.1</v>
      </c>
      <c r="H278" s="1">
        <f>VLOOKUP(Table8[[#This Row],[PLAYER]],FiveStats[],6,FALSE)</f>
        <v>1.3</v>
      </c>
      <c r="I278" s="1">
        <f ca="1">(Table8[[#This Row],[PTS]]-$D$3)^2+(Table8[[#This Row],[AST]]-$E$3)^2+(Table8[[#This Row],[STL]]-$F$3)^2+(Table8[[#This Row],[BLK]]-$G$3)^2+(Table8[[#This Row],[REB]]-$H$3)^2</f>
        <v>45.910000000000011</v>
      </c>
      <c r="J278" s="1">
        <f ca="1">(Table8[[#This Row],[PTS]]-$D$4)^2+(Table8[[#This Row],[AST]]-$E$4)^2+(Table8[[#This Row],[STL]]-$F$4)^2+(Table8[[#This Row],[BLK]]-$G$4)^2+(Table8[[#This Row],[REB]]-$H$4)^2</f>
        <v>183.70999999999998</v>
      </c>
      <c r="K278" s="1">
        <f ca="1">(Table8[[#This Row],[PTS]]-$D$5)^2+(Table8[[#This Row],[AST]]-$E$5)^2+(Table8[[#This Row],[STL]]-$F$5)^2+(Table8[[#This Row],[BLK]]-$G$5)^2+(Table8[[#This Row],[REB]]-$H$5)^2</f>
        <v>336.10999999999996</v>
      </c>
      <c r="L278" s="1">
        <f ca="1">(Table8[[#This Row],[PTS]]-$D$6)^2+(Table8[[#This Row],[AST]]-$E$6)^2+(Table8[[#This Row],[STL]]-$F$6)^2+(Table8[[#This Row],[BLK]]-$G$6)^2+(Table8[[#This Row],[REB]]-$H$6)^2</f>
        <v>631.51</v>
      </c>
      <c r="M278" s="1">
        <f ca="1">(Table8[[#This Row],[PTS]]-$D$7)^2+(Table8[[#This Row],[AST]]-$E$7)^2+(Table8[[#This Row],[STL]]-$F$7)^2+(Table8[[#This Row],[BLK]]-$G$7)^2+(Table8[[#This Row],[REB]]-$H$7)^2</f>
        <v>304.51</v>
      </c>
    </row>
    <row r="279" spans="1:13" x14ac:dyDescent="0.3">
      <c r="A279" s="40">
        <v>269</v>
      </c>
      <c r="B279" s="40"/>
      <c r="C279" s="10" t="s">
        <v>291</v>
      </c>
      <c r="D279" s="1">
        <f>VLOOKUP(Table8[[#This Row],[PLAYER]],FiveStats[],2,FALSE)</f>
        <v>1.7</v>
      </c>
      <c r="E279" s="1">
        <f>VLOOKUP(Table8[[#This Row],[PLAYER]],FiveStats[],3,FALSE)</f>
        <v>0.4</v>
      </c>
      <c r="F279" s="1">
        <f>VLOOKUP(Table8[[#This Row],[PLAYER]],FiveStats[],4,FALSE)</f>
        <v>0.4</v>
      </c>
      <c r="G279" s="1">
        <f>VLOOKUP(Table8[[#This Row],[PLAYER]],FiveStats[],5,FALSE)</f>
        <v>0.4</v>
      </c>
      <c r="H279" s="1">
        <f>VLOOKUP(Table8[[#This Row],[PLAYER]],FiveStats[],6,FALSE)</f>
        <v>2.5</v>
      </c>
      <c r="I279" s="1">
        <f ca="1">(Table8[[#This Row],[PTS]]-$D$3)^2+(Table8[[#This Row],[AST]]-$E$3)^2+(Table8[[#This Row],[STL]]-$F$3)^2+(Table8[[#This Row],[BLK]]-$G$3)^2+(Table8[[#This Row],[REB]]-$H$3)^2</f>
        <v>55.419999999999995</v>
      </c>
      <c r="J279" s="1">
        <f ca="1">(Table8[[#This Row],[PTS]]-$D$4)^2+(Table8[[#This Row],[AST]]-$E$4)^2+(Table8[[#This Row],[STL]]-$F$4)^2+(Table8[[#This Row],[BLK]]-$G$4)^2+(Table8[[#This Row],[REB]]-$H$4)^2</f>
        <v>254.02000000000004</v>
      </c>
      <c r="K279" s="1">
        <f ca="1">(Table8[[#This Row],[PTS]]-$D$5)^2+(Table8[[#This Row],[AST]]-$E$5)^2+(Table8[[#This Row],[STL]]-$F$5)^2+(Table8[[#This Row],[BLK]]-$G$5)^2+(Table8[[#This Row],[REB]]-$H$5)^2</f>
        <v>486.82000000000011</v>
      </c>
      <c r="L279" s="1">
        <f ca="1">(Table8[[#This Row],[PTS]]-$D$6)^2+(Table8[[#This Row],[AST]]-$E$6)^2+(Table8[[#This Row],[STL]]-$F$6)^2+(Table8[[#This Row],[BLK]]-$G$6)^2+(Table8[[#This Row],[REB]]-$H$6)^2</f>
        <v>859.21999999999991</v>
      </c>
      <c r="M279" s="1">
        <f ca="1">(Table8[[#This Row],[PTS]]-$D$7)^2+(Table8[[#This Row],[AST]]-$E$7)^2+(Table8[[#This Row],[STL]]-$F$7)^2+(Table8[[#This Row],[BLK]]-$G$7)^2+(Table8[[#This Row],[REB]]-$H$7)^2</f>
        <v>399.02000000000004</v>
      </c>
    </row>
    <row r="280" spans="1:13" x14ac:dyDescent="0.3">
      <c r="A280" s="41">
        <v>270</v>
      </c>
      <c r="B280" s="41"/>
      <c r="C280" s="11" t="s">
        <v>271</v>
      </c>
      <c r="D280" s="1">
        <f>VLOOKUP(Table8[[#This Row],[PLAYER]],FiveStats[],2,FALSE)</f>
        <v>4.8</v>
      </c>
      <c r="E280" s="1">
        <f>VLOOKUP(Table8[[#This Row],[PLAYER]],FiveStats[],3,FALSE)</f>
        <v>0.5</v>
      </c>
      <c r="F280" s="1">
        <f>VLOOKUP(Table8[[#This Row],[PLAYER]],FiveStats[],4,FALSE)</f>
        <v>0.3</v>
      </c>
      <c r="G280" s="1">
        <f>VLOOKUP(Table8[[#This Row],[PLAYER]],FiveStats[],5,FALSE)</f>
        <v>0.2</v>
      </c>
      <c r="H280" s="1">
        <f>VLOOKUP(Table8[[#This Row],[PLAYER]],FiveStats[],6,FALSE)</f>
        <v>2.1</v>
      </c>
      <c r="I280" s="1">
        <f ca="1">(Table8[[#This Row],[PTS]]-$D$3)^2+(Table8[[#This Row],[AST]]-$E$3)^2+(Table8[[#This Row],[STL]]-$F$3)^2+(Table8[[#This Row],[BLK]]-$G$3)^2+(Table8[[#This Row],[REB]]-$H$3)^2</f>
        <v>44.230000000000004</v>
      </c>
      <c r="J280" s="1">
        <f ca="1">(Table8[[#This Row],[PTS]]-$D$4)^2+(Table8[[#This Row],[AST]]-$E$4)^2+(Table8[[#This Row],[STL]]-$F$4)^2+(Table8[[#This Row],[BLK]]-$G$4)^2+(Table8[[#This Row],[REB]]-$H$4)^2</f>
        <v>192.82999999999996</v>
      </c>
      <c r="K280" s="1">
        <f ca="1">(Table8[[#This Row],[PTS]]-$D$5)^2+(Table8[[#This Row],[AST]]-$E$5)^2+(Table8[[#This Row],[STL]]-$F$5)^2+(Table8[[#This Row],[BLK]]-$G$5)^2+(Table8[[#This Row],[REB]]-$H$5)^2</f>
        <v>368.42999999999995</v>
      </c>
      <c r="L280" s="1">
        <f ca="1">(Table8[[#This Row],[PTS]]-$D$6)^2+(Table8[[#This Row],[AST]]-$E$6)^2+(Table8[[#This Row],[STL]]-$F$6)^2+(Table8[[#This Row],[BLK]]-$G$6)^2+(Table8[[#This Row],[REB]]-$H$6)^2</f>
        <v>691.43</v>
      </c>
      <c r="M280" s="1">
        <f ca="1">(Table8[[#This Row],[PTS]]-$D$7)^2+(Table8[[#This Row],[AST]]-$E$7)^2+(Table8[[#This Row],[STL]]-$F$7)^2+(Table8[[#This Row],[BLK]]-$G$7)^2+(Table8[[#This Row],[REB]]-$H$7)^2</f>
        <v>319.02999999999997</v>
      </c>
    </row>
    <row r="281" spans="1:13" x14ac:dyDescent="0.3">
      <c r="A281" s="42">
        <v>271</v>
      </c>
      <c r="B281" s="42"/>
      <c r="C281" s="19" t="s">
        <v>276</v>
      </c>
      <c r="D281" s="1">
        <f>VLOOKUP(Table8[[#This Row],[PLAYER]],FiveStats[],2,FALSE)</f>
        <v>4.5</v>
      </c>
      <c r="E281" s="1">
        <f>VLOOKUP(Table8[[#This Row],[PLAYER]],FiveStats[],3,FALSE)</f>
        <v>0.7</v>
      </c>
      <c r="F281" s="1">
        <f>VLOOKUP(Table8[[#This Row],[PLAYER]],FiveStats[],4,FALSE)</f>
        <v>0.3</v>
      </c>
      <c r="G281" s="1">
        <f>VLOOKUP(Table8[[#This Row],[PLAYER]],FiveStats[],5,FALSE)</f>
        <v>0.4</v>
      </c>
      <c r="H281" s="1">
        <f>VLOOKUP(Table8[[#This Row],[PLAYER]],FiveStats[],6,FALSE)</f>
        <v>1.5</v>
      </c>
      <c r="I281" s="1">
        <f ca="1">(Table8[[#This Row],[PTS]]-$D$3)^2+(Table8[[#This Row],[AST]]-$E$3)^2+(Table8[[#This Row],[STL]]-$F$3)^2+(Table8[[#This Row],[BLK]]-$G$3)^2+(Table8[[#This Row],[REB]]-$H$3)^2</f>
        <v>43.04</v>
      </c>
      <c r="J281" s="1">
        <f ca="1">(Table8[[#This Row],[PTS]]-$D$4)^2+(Table8[[#This Row],[AST]]-$E$4)^2+(Table8[[#This Row],[STL]]-$F$4)^2+(Table8[[#This Row],[BLK]]-$G$4)^2+(Table8[[#This Row],[REB]]-$H$4)^2</f>
        <v>205.44</v>
      </c>
      <c r="K281" s="1">
        <f ca="1">(Table8[[#This Row],[PTS]]-$D$5)^2+(Table8[[#This Row],[AST]]-$E$5)^2+(Table8[[#This Row],[STL]]-$F$5)^2+(Table8[[#This Row],[BLK]]-$G$5)^2+(Table8[[#This Row],[REB]]-$H$5)^2</f>
        <v>386.44</v>
      </c>
      <c r="L281" s="1">
        <f ca="1">(Table8[[#This Row],[PTS]]-$D$6)^2+(Table8[[#This Row],[AST]]-$E$6)^2+(Table8[[#This Row],[STL]]-$F$6)^2+(Table8[[#This Row],[BLK]]-$G$6)^2+(Table8[[#This Row],[REB]]-$H$6)^2</f>
        <v>704.04</v>
      </c>
      <c r="M281" s="1">
        <f ca="1">(Table8[[#This Row],[PTS]]-$D$7)^2+(Table8[[#This Row],[AST]]-$E$7)^2+(Table8[[#This Row],[STL]]-$F$7)^2+(Table8[[#This Row],[BLK]]-$G$7)^2+(Table8[[#This Row],[REB]]-$H$7)^2</f>
        <v>333.44000000000005</v>
      </c>
    </row>
  </sheetData>
  <mergeCells count="1">
    <mergeCell ref="I9:M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2016-2017</vt:lpstr>
      <vt:lpstr>5Stats</vt:lpstr>
      <vt:lpstr>PTS</vt:lpstr>
      <vt:lpstr>AST</vt:lpstr>
      <vt:lpstr>STL</vt:lpstr>
      <vt:lpstr>BLK</vt:lpstr>
      <vt:lpstr>REB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Greene</dc:creator>
  <cp:lastModifiedBy>Nathan Greene</cp:lastModifiedBy>
  <dcterms:created xsi:type="dcterms:W3CDTF">2016-07-06T17:32:00Z</dcterms:created>
  <dcterms:modified xsi:type="dcterms:W3CDTF">2018-04-28T23:30:19Z</dcterms:modified>
</cp:coreProperties>
</file>