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Calibrationlab\D\Calibration Certificate 1\2022-23\NABL 2023\1. Technical\2. NABL certificate\All Certificate Format\Thermal\Formats with Auto Unc\"/>
    </mc:Choice>
  </mc:AlternateContent>
  <xr:revisionPtr revIDLastSave="0" documentId="13_ncr:1000001_{782044FB-6794-264D-97CB-2D743097B796}" xr6:coauthVersionLast="47" xr6:coauthVersionMax="47" xr10:uidLastSave="{00000000-0000-0000-0000-000000000000}"/>
  <bookViews>
    <workbookView xWindow="-120" yWindow="-120" windowWidth="24240" windowHeight="13140" tabRatio="836" xr2:uid="{00000000-000D-0000-FFFF-FFFF00000000}"/>
  </bookViews>
  <sheets>
    <sheet name="Enter Data here" sheetId="1" r:id="rId1"/>
    <sheet name="single page" sheetId="2" r:id="rId2"/>
  </sheets>
  <definedNames>
    <definedName name="_xlnm.Print_Area" localSheetId="0">'Enter Data here'!$A$1:$M$86</definedName>
    <definedName name="_xlnm.Print_Area" localSheetId="1">'single page'!$A$2:$Q$50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A2" i="1"/>
  <c r="F2" i="1"/>
  <c r="F21" i="1"/>
  <c r="F20" i="1"/>
  <c r="F19" i="1"/>
  <c r="F18" i="1"/>
  <c r="D18" i="1"/>
  <c r="AH69" i="1"/>
  <c r="AH72" i="1"/>
  <c r="AH75" i="1"/>
  <c r="AD69" i="1"/>
  <c r="AD72" i="1"/>
  <c r="AD75" i="1"/>
  <c r="K57" i="1"/>
  <c r="K58" i="1"/>
  <c r="K60" i="1"/>
  <c r="K61" i="1"/>
  <c r="K63" i="1"/>
  <c r="K64" i="1"/>
  <c r="K66" i="1"/>
  <c r="K67" i="1"/>
  <c r="K69" i="1"/>
  <c r="AE69" i="1"/>
  <c r="AF69" i="1"/>
  <c r="K70" i="1"/>
  <c r="K72" i="1"/>
  <c r="AE72" i="1"/>
  <c r="AF72" i="1"/>
  <c r="K73" i="1"/>
  <c r="L73" i="1"/>
  <c r="J73" i="1"/>
  <c r="K75" i="1"/>
  <c r="AE75" i="1"/>
  <c r="AF75" i="1"/>
  <c r="K76" i="1"/>
  <c r="K55" i="1"/>
  <c r="K54" i="1"/>
  <c r="AB69" i="1"/>
  <c r="AB72" i="1"/>
  <c r="AB75" i="1"/>
  <c r="Z69" i="1"/>
  <c r="Z72" i="1"/>
  <c r="Z75" i="1"/>
  <c r="X69" i="1"/>
  <c r="X72" i="1"/>
  <c r="X75" i="1"/>
  <c r="V69" i="1"/>
  <c r="V72" i="1"/>
  <c r="V75" i="1"/>
  <c r="L75" i="1"/>
  <c r="L76" i="1"/>
  <c r="J76" i="1"/>
  <c r="L69" i="1"/>
  <c r="L70" i="1"/>
  <c r="J70" i="1"/>
  <c r="E71" i="1"/>
  <c r="L72" i="1"/>
  <c r="E74" i="1"/>
  <c r="F74" i="1"/>
  <c r="B2" i="1"/>
  <c r="E3" i="1"/>
  <c r="E77" i="1"/>
  <c r="F77" i="1"/>
  <c r="G74" i="1"/>
  <c r="F71" i="1"/>
  <c r="H29" i="1"/>
  <c r="H28" i="1"/>
  <c r="G77" i="1"/>
  <c r="G71" i="1"/>
  <c r="H74" i="1"/>
  <c r="N14" i="2"/>
  <c r="I2" i="1"/>
  <c r="H4" i="1"/>
  <c r="N13" i="2"/>
  <c r="I74" i="1"/>
  <c r="O72" i="1"/>
  <c r="P72" i="1"/>
  <c r="H77" i="1"/>
  <c r="J72" i="1"/>
  <c r="I71" i="1"/>
  <c r="H71" i="1"/>
  <c r="O69" i="1"/>
  <c r="P69" i="1"/>
  <c r="L64" i="1"/>
  <c r="L67" i="1"/>
  <c r="L61" i="1"/>
  <c r="L57" i="1"/>
  <c r="L55" i="1"/>
  <c r="J55" i="1"/>
  <c r="F5" i="2"/>
  <c r="E56" i="1"/>
  <c r="J74" i="1"/>
  <c r="Q72" i="1" a="1"/>
  <c r="Q72" i="1"/>
  <c r="S72" i="1"/>
  <c r="AI72" i="1"/>
  <c r="AL72" i="1"/>
  <c r="N72" i="1"/>
  <c r="I77" i="1"/>
  <c r="O75" i="1"/>
  <c r="P75" i="1"/>
  <c r="J75" i="1"/>
  <c r="J69" i="1"/>
  <c r="L58" i="1"/>
  <c r="J58" i="1"/>
  <c r="N12" i="2"/>
  <c r="N11" i="2"/>
  <c r="L54" i="1"/>
  <c r="J77" i="1"/>
  <c r="Q75" i="1" a="1"/>
  <c r="Q75" i="1"/>
  <c r="S75" i="1"/>
  <c r="AI75" i="1"/>
  <c r="AL75" i="1"/>
  <c r="N75" i="1"/>
  <c r="J71" i="1"/>
  <c r="Q69" i="1" a="1"/>
  <c r="Q69" i="1"/>
  <c r="S69" i="1"/>
  <c r="AI69" i="1"/>
  <c r="AL69" i="1"/>
  <c r="N69" i="1"/>
  <c r="B32" i="2"/>
  <c r="B31" i="2"/>
  <c r="N20" i="2"/>
  <c r="K20" i="2"/>
  <c r="H20" i="2"/>
  <c r="F20" i="2"/>
  <c r="A20" i="2"/>
  <c r="L66" i="1"/>
  <c r="J66" i="1"/>
  <c r="Q66" i="1" a="1"/>
  <c r="Q66" i="1"/>
  <c r="L63" i="1"/>
  <c r="J63" i="1"/>
  <c r="Q63" i="1" a="1"/>
  <c r="Q63" i="1"/>
  <c r="I68" i="1"/>
  <c r="H68" i="1"/>
  <c r="G68" i="1"/>
  <c r="F68" i="1"/>
  <c r="E68" i="1"/>
  <c r="I65" i="1"/>
  <c r="H65" i="1"/>
  <c r="G65" i="1"/>
  <c r="F65" i="1"/>
  <c r="E65" i="1"/>
  <c r="J67" i="1"/>
  <c r="J64" i="1"/>
  <c r="J65" i="1"/>
  <c r="J68" i="1"/>
  <c r="B30" i="2"/>
  <c r="B29" i="2"/>
  <c r="O35" i="1"/>
  <c r="O34" i="1"/>
  <c r="I62" i="1"/>
  <c r="H62" i="1"/>
  <c r="G62" i="1"/>
  <c r="F62" i="1"/>
  <c r="I59" i="1"/>
  <c r="H59" i="1"/>
  <c r="G59" i="1"/>
  <c r="F59" i="1"/>
  <c r="E62" i="1"/>
  <c r="E59" i="1"/>
  <c r="L60" i="1"/>
  <c r="J60" i="1"/>
  <c r="Q60" i="1" a="1"/>
  <c r="Q60" i="1"/>
  <c r="J57" i="1"/>
  <c r="Q57" i="1" a="1"/>
  <c r="Q57" i="1"/>
  <c r="J61" i="1"/>
  <c r="J59" i="1"/>
  <c r="K29" i="2"/>
  <c r="O17" i="2"/>
  <c r="J62" i="1"/>
  <c r="B28" i="2"/>
  <c r="O33" i="1"/>
  <c r="I56" i="1"/>
  <c r="H56" i="1"/>
  <c r="G56" i="1"/>
  <c r="F56" i="1"/>
  <c r="V38" i="1"/>
  <c r="V37" i="1"/>
  <c r="W38" i="1"/>
  <c r="E33" i="2"/>
  <c r="I33" i="2"/>
  <c r="J54" i="1"/>
  <c r="Q54" i="1" a="1"/>
  <c r="Q54" i="1"/>
  <c r="AE66" i="1"/>
  <c r="AE63" i="1"/>
  <c r="AE60" i="1"/>
  <c r="AE57" i="1"/>
  <c r="AE54" i="1"/>
  <c r="C7" i="2"/>
  <c r="W37" i="1"/>
  <c r="W36" i="1"/>
  <c r="V36" i="1"/>
  <c r="W35" i="1"/>
  <c r="V35" i="1"/>
  <c r="W34" i="1"/>
  <c r="V34" i="1"/>
  <c r="W33" i="1"/>
  <c r="V33" i="1"/>
  <c r="H28" i="2"/>
  <c r="V66" i="1"/>
  <c r="V57" i="1"/>
  <c r="V60" i="1"/>
  <c r="P38" i="1"/>
  <c r="Q38" i="1"/>
  <c r="V63" i="1"/>
  <c r="V54" i="1"/>
  <c r="J56" i="1"/>
  <c r="K28" i="2"/>
  <c r="H32" i="2"/>
  <c r="P36" i="1"/>
  <c r="Q36" i="1"/>
  <c r="P34" i="1"/>
  <c r="Q34" i="1"/>
  <c r="P33" i="1"/>
  <c r="Q33" i="1"/>
  <c r="M33" i="2"/>
  <c r="G33" i="2"/>
  <c r="K31" i="2"/>
  <c r="H31" i="2"/>
  <c r="K30" i="2"/>
  <c r="F12" i="2"/>
  <c r="K32" i="2"/>
  <c r="N21" i="2"/>
  <c r="K21" i="2"/>
  <c r="H21" i="2"/>
  <c r="F21" i="2"/>
  <c r="A21" i="2"/>
  <c r="P35" i="1"/>
  <c r="Q35" i="1"/>
  <c r="P37" i="1"/>
  <c r="Q37" i="1"/>
  <c r="AB66" i="1"/>
  <c r="AB63" i="1"/>
  <c r="AB60" i="1"/>
  <c r="AB57" i="1"/>
  <c r="AB54" i="1"/>
  <c r="AD66" i="1"/>
  <c r="AD63" i="1"/>
  <c r="AD60" i="1"/>
  <c r="AD57" i="1"/>
  <c r="AD54" i="1"/>
  <c r="S60" i="1"/>
  <c r="X60" i="1"/>
  <c r="Z60" i="1"/>
  <c r="AF60" i="1"/>
  <c r="AH60" i="1"/>
  <c r="S63" i="1"/>
  <c r="X63" i="1"/>
  <c r="Z63" i="1"/>
  <c r="AF63" i="1"/>
  <c r="AH63" i="1"/>
  <c r="S66" i="1"/>
  <c r="X66" i="1"/>
  <c r="Z66" i="1"/>
  <c r="AF66" i="1"/>
  <c r="AH66" i="1"/>
  <c r="S57" i="1"/>
  <c r="X57" i="1"/>
  <c r="Z57" i="1"/>
  <c r="AF57" i="1"/>
  <c r="AH57" i="1"/>
  <c r="E32" i="2"/>
  <c r="E31" i="2"/>
  <c r="E30" i="2"/>
  <c r="H30" i="2"/>
  <c r="E29" i="2"/>
  <c r="H29" i="2"/>
  <c r="E28" i="2"/>
  <c r="AH54" i="1"/>
  <c r="AF54" i="1"/>
  <c r="Z54" i="1"/>
  <c r="X54" i="1"/>
  <c r="S54" i="1"/>
  <c r="O54" i="1"/>
  <c r="P54" i="1"/>
  <c r="AI54" i="1"/>
  <c r="O57" i="1"/>
  <c r="P57" i="1"/>
  <c r="AI57" i="1"/>
  <c r="O66" i="1"/>
  <c r="P66" i="1"/>
  <c r="AI66" i="1"/>
  <c r="O60" i="1"/>
  <c r="P60" i="1"/>
  <c r="AI60" i="1"/>
  <c r="O63" i="1"/>
  <c r="P63" i="1"/>
  <c r="AI63" i="1"/>
  <c r="AL66" i="1"/>
  <c r="AL60" i="1"/>
  <c r="AL57" i="1"/>
  <c r="N57" i="1"/>
  <c r="AL54" i="1"/>
  <c r="AL63" i="1"/>
  <c r="N66" i="1"/>
  <c r="N32" i="2"/>
  <c r="N63" i="1"/>
  <c r="N31" i="2"/>
  <c r="N54" i="1"/>
  <c r="N28" i="2"/>
  <c r="N60" i="1"/>
  <c r="N30" i="2"/>
  <c r="N29" i="2"/>
  <c r="H5" i="1"/>
  <c r="E3" i="2"/>
  <c r="K24" i="2"/>
  <c r="D24" i="2"/>
  <c r="F17" i="2"/>
  <c r="N16" i="2"/>
  <c r="N15" i="2"/>
  <c r="F15" i="2"/>
  <c r="F16" i="2"/>
  <c r="F14" i="2"/>
  <c r="F13" i="2"/>
  <c r="F11" i="2"/>
  <c r="P7" i="2"/>
  <c r="J7" i="2"/>
  <c r="F6" i="2"/>
  <c r="M4" i="2"/>
  <c r="M3" i="2"/>
  <c r="E4" i="2"/>
  <c r="D50" i="1"/>
  <c r="I17" i="2"/>
  <c r="AJ72" i="1"/>
  <c r="AJ75" i="1"/>
  <c r="AJ69" i="1"/>
  <c r="A1" i="2"/>
  <c r="A2" i="2"/>
  <c r="AJ63" i="1"/>
  <c r="AJ66" i="1"/>
  <c r="AJ57" i="1"/>
  <c r="AJ60" i="1"/>
  <c r="AJ54" i="1"/>
</calcChain>
</file>

<file path=xl/sharedStrings.xml><?xml version="1.0" encoding="utf-8"?>
<sst xmlns="http://schemas.openxmlformats.org/spreadsheetml/2006/main" count="319" uniqueCount="208">
  <si>
    <t>CC num(6 dig)</t>
  </si>
  <si>
    <t>year(2 dig)</t>
  </si>
  <si>
    <t>loc- main lab (1 dig)</t>
  </si>
  <si>
    <t>rep num(8 dig)</t>
  </si>
  <si>
    <t>F or P</t>
  </si>
  <si>
    <t>0000</t>
  </si>
  <si>
    <t>F</t>
  </si>
  <si>
    <t>Customer Name &amp; Address</t>
  </si>
  <si>
    <t>Good</t>
  </si>
  <si>
    <t>Name</t>
  </si>
  <si>
    <t>start temp</t>
  </si>
  <si>
    <t>°C</t>
  </si>
  <si>
    <t>Make</t>
  </si>
  <si>
    <t>start rh</t>
  </si>
  <si>
    <t>%RH</t>
  </si>
  <si>
    <t>model</t>
  </si>
  <si>
    <t>end temp</t>
  </si>
  <si>
    <t>end rh</t>
  </si>
  <si>
    <t>Atm press</t>
  </si>
  <si>
    <t>op range</t>
  </si>
  <si>
    <t>resolution</t>
  </si>
  <si>
    <t>ID Number</t>
  </si>
  <si>
    <t>Serial</t>
  </si>
  <si>
    <t>Department</t>
  </si>
  <si>
    <t>Location</t>
  </si>
  <si>
    <r>
      <t xml:space="preserve"> Reference Standard Instrument Used </t>
    </r>
    <r>
      <rPr>
        <sz val="11"/>
        <rFont val="Calibri"/>
        <family val="2"/>
      </rPr>
      <t>(Traceable to National/International Standards)</t>
    </r>
  </si>
  <si>
    <t>ID number</t>
  </si>
  <si>
    <t>Due date</t>
  </si>
  <si>
    <t>LC</t>
  </si>
  <si>
    <t>n=</t>
  </si>
  <si>
    <t>CALIBRATION RESULTS</t>
  </si>
  <si>
    <t xml:space="preserve">Discipline </t>
  </si>
  <si>
    <t>Product Group :</t>
  </si>
  <si>
    <t>Sr. No.</t>
  </si>
  <si>
    <t>Reading on UUC</t>
  </si>
  <si>
    <t>Reading on Standard</t>
  </si>
  <si>
    <t>Average Reading (Standard)</t>
  </si>
  <si>
    <t>Deviation</t>
  </si>
  <si>
    <t>exp uncert</t>
  </si>
  <si>
    <t>Std Dev</t>
  </si>
  <si>
    <t>Combined uncertainty</t>
  </si>
  <si>
    <t>effective degree of freedom</t>
  </si>
  <si>
    <t>K</t>
  </si>
  <si>
    <t>scope</t>
  </si>
  <si>
    <t>uncert</t>
  </si>
  <si>
    <t>k</t>
  </si>
  <si>
    <t>U1</t>
  </si>
  <si>
    <t>value</t>
  </si>
  <si>
    <t>U2</t>
  </si>
  <si>
    <t>U4</t>
  </si>
  <si>
    <t>U5</t>
  </si>
  <si>
    <t>Certificate No.</t>
  </si>
  <si>
    <t>:</t>
  </si>
  <si>
    <t xml:space="preserve">Calibration Date        </t>
  </si>
  <si>
    <t>Cert. Issue Date</t>
  </si>
  <si>
    <t xml:space="preserve">Recomm. Due Date   </t>
  </si>
  <si>
    <t>(Recomm. By Customer)</t>
  </si>
  <si>
    <t xml:space="preserve"> </t>
  </si>
  <si>
    <t>SRF No.&amp; Date</t>
  </si>
  <si>
    <t>Cust. Ref. &amp; Date</t>
  </si>
  <si>
    <t>Date of Receipt</t>
  </si>
  <si>
    <t>Condition</t>
  </si>
  <si>
    <t>/</t>
  </si>
  <si>
    <t>Satisfactory</t>
  </si>
  <si>
    <t>Unit Under Calibration (UUC) Details:</t>
  </si>
  <si>
    <t xml:space="preserve">Description                                 </t>
  </si>
  <si>
    <t xml:space="preserve">I.D No.                                         </t>
  </si>
  <si>
    <t xml:space="preserve">Serial No                                      </t>
  </si>
  <si>
    <t xml:space="preserve">Make / Model                            </t>
  </si>
  <si>
    <t xml:space="preserve">Method Used                           </t>
  </si>
  <si>
    <t>Comparison Method</t>
  </si>
  <si>
    <t xml:space="preserve">Reference Procedure                </t>
  </si>
  <si>
    <t xml:space="preserve">Calibration Performed at               </t>
  </si>
  <si>
    <t>Atmospheric Pressure :</t>
  </si>
  <si>
    <t>NA</t>
  </si>
  <si>
    <t>Description</t>
  </si>
  <si>
    <t>Certificate Number</t>
  </si>
  <si>
    <t>Due Date</t>
  </si>
  <si>
    <t>Remarks :</t>
  </si>
  <si>
    <t>1. UUC : Unit Under Calibration</t>
  </si>
  <si>
    <t>2. The reported expanded uncertainty is estimated at 95% C.L. with coverage factor K=2</t>
  </si>
  <si>
    <t>Note :</t>
  </si>
  <si>
    <t xml:space="preserve"> 1.  This certificate refers only to the item(s) calibrated.</t>
  </si>
  <si>
    <t xml:space="preserve"> 2.  This certificate shall not be reproduced except in full without the written approval from Head,STPL</t>
  </si>
  <si>
    <t xml:space="preserve"> 3.  Results reported are valid at the time of and under the stated condition of measurement.</t>
  </si>
  <si>
    <t>Calibrated By</t>
  </si>
  <si>
    <t>Authorized Signatory</t>
  </si>
  <si>
    <t>(Calibration Engineer)</t>
  </si>
  <si>
    <t xml:space="preserve">     STPL/FT-01/7.8    /  Rev. 01</t>
  </si>
  <si>
    <t>----x----END OF CALIBRATION CERTIFICATE----x----</t>
  </si>
  <si>
    <t>Page 01 of 01</t>
  </si>
  <si>
    <t>reference WI</t>
  </si>
  <si>
    <t>method</t>
  </si>
  <si>
    <t>discipline</t>
  </si>
  <si>
    <t>parameter</t>
  </si>
  <si>
    <t>CC3525</t>
  </si>
  <si>
    <t>CC Num</t>
  </si>
  <si>
    <t>Master 2</t>
  </si>
  <si>
    <t>Master 3</t>
  </si>
  <si>
    <t>Master 4</t>
  </si>
  <si>
    <t>Thermal Calibration</t>
  </si>
  <si>
    <t>Temperature</t>
  </si>
  <si>
    <t>X1</t>
  </si>
  <si>
    <t>X2</t>
  </si>
  <si>
    <t>X3</t>
  </si>
  <si>
    <t>X4</t>
  </si>
  <si>
    <t>X5</t>
  </si>
  <si>
    <t>uncert due to Drift of master RTD</t>
  </si>
  <si>
    <t>uncert due to Stability of temp bath</t>
  </si>
  <si>
    <t>uncert due to self heating error</t>
  </si>
  <si>
    <t>uncert due to                                 UUC Readout Resolution</t>
  </si>
  <si>
    <t>uncert due to uniformity  of temp bath</t>
  </si>
  <si>
    <t>uncert due to                                 immersion error</t>
  </si>
  <si>
    <t>uncert due to master RTD  Readout (MFC)                                                                       (convert ohm to degree)</t>
  </si>
  <si>
    <t>5. Above UUC  is within the specified acceptance criteria limits.</t>
  </si>
  <si>
    <t>Ω</t>
  </si>
  <si>
    <t>U6</t>
  </si>
  <si>
    <t>U7</t>
  </si>
  <si>
    <t>U8</t>
  </si>
  <si>
    <t>U9</t>
  </si>
  <si>
    <t>Multi Function Calibrator</t>
  </si>
  <si>
    <t>STPL/TH-04</t>
  </si>
  <si>
    <t>CC-2231</t>
  </si>
  <si>
    <t>Std Ch Rdg</t>
  </si>
  <si>
    <t>Co-eff.</t>
  </si>
  <si>
    <t xml:space="preserve"> STD SET Temp.</t>
  </si>
  <si>
    <t xml:space="preserve">  °C</t>
  </si>
  <si>
    <t xml:space="preserve"> 4.  Calibration done is meant for scientific and industrial purpose only.</t>
  </si>
  <si>
    <t>UUC  / mater least count</t>
  </si>
  <si>
    <t>digit after decimal for round formula</t>
  </si>
  <si>
    <t xml:space="preserve">Range </t>
  </si>
  <si>
    <t xml:space="preserve">Operating Range </t>
  </si>
  <si>
    <t xml:space="preserve">Resolution </t>
  </si>
  <si>
    <t>Accuracy</t>
  </si>
  <si>
    <t xml:space="preserve">   </t>
  </si>
  <si>
    <t>Expanded Uncertainty (±)</t>
  </si>
  <si>
    <t xml:space="preserve"> Environmental Condition:</t>
  </si>
  <si>
    <t>3. The reported UUC readings are without adjustment.</t>
  </si>
  <si>
    <t>4. Temperature scale : International Temperature Scale, 1990 (ITS 90).</t>
  </si>
  <si>
    <t>03.12.2024</t>
  </si>
  <si>
    <t>TSC/23-24/14433-2</t>
  </si>
  <si>
    <t>Digital Thermometer with sensor</t>
  </si>
  <si>
    <t>STPL/DTIS-01</t>
  </si>
  <si>
    <t xml:space="preserve"> °C</t>
  </si>
  <si>
    <t>uncert due to master MFC  traceability</t>
  </si>
  <si>
    <r>
      <t xml:space="preserve"> Reference Standard Instrument Used </t>
    </r>
    <r>
      <rPr>
        <sz val="13"/>
        <rFont val="Calibri"/>
        <family val="2"/>
      </rPr>
      <t>(Traceable to SI Unit through National/International Standards)</t>
    </r>
  </si>
  <si>
    <t>Traceability With</t>
  </si>
  <si>
    <t>----</t>
  </si>
  <si>
    <t>RTD Sensor with Indicator [Precision]</t>
  </si>
  <si>
    <t>TSC/24-25/11493-1</t>
  </si>
  <si>
    <t>26.09.2025</t>
  </si>
  <si>
    <t xml:space="preserve">Cal Point </t>
  </si>
  <si>
    <t>Dharmendra Choukekar</t>
  </si>
  <si>
    <t>(Lab Head)</t>
  </si>
  <si>
    <t>STPL/WI/T-06</t>
  </si>
  <si>
    <t>Verbal</t>
  </si>
  <si>
    <t>Parth Maurya</t>
  </si>
  <si>
    <t>UUC Receipt Date :</t>
  </si>
  <si>
    <t>Customer Ref. :</t>
  </si>
  <si>
    <t>Measured
Uncertainity</t>
  </si>
  <si>
    <t>Cal Point</t>
  </si>
  <si>
    <t>Unit</t>
  </si>
  <si>
    <t>Master 1</t>
  </si>
  <si>
    <t>Range</t>
  </si>
  <si>
    <t>Model</t>
  </si>
  <si>
    <t>Cert. Num</t>
  </si>
  <si>
    <t>Do Not Delete. As its Connected to cmc Calc</t>
  </si>
  <si>
    <t>Condition on Receipt :</t>
  </si>
  <si>
    <t>STPL/TH-04 / STPL/TH-05</t>
  </si>
  <si>
    <t>Under Counter</t>
  </si>
  <si>
    <t>Sub Zero</t>
  </si>
  <si>
    <t>01</t>
  </si>
  <si>
    <t>Bakery</t>
  </si>
  <si>
    <t>Master
range</t>
  </si>
  <si>
    <t>TSC/24-25/18117-1</t>
  </si>
  <si>
    <t>14.01.2026</t>
  </si>
  <si>
    <t>ULR Sr. No.:</t>
  </si>
  <si>
    <t>SRF No.:</t>
  </si>
  <si>
    <t>Job No.:</t>
  </si>
  <si>
    <t>Year:</t>
  </si>
  <si>
    <t>Cal Done At:</t>
  </si>
  <si>
    <t>Customer Name:</t>
  </si>
  <si>
    <t>Address:</t>
  </si>
  <si>
    <t>Cal Date:</t>
  </si>
  <si>
    <t>Due Date:</t>
  </si>
  <si>
    <t>Certificate Issue Date</t>
  </si>
  <si>
    <t>Customer Ref. &amp; Date:</t>
  </si>
  <si>
    <t>Date of Receipt/Condition:</t>
  </si>
  <si>
    <t>Temp Avg.:</t>
  </si>
  <si>
    <t>RH Avg.:</t>
  </si>
  <si>
    <t>Certificate No.:</t>
  </si>
  <si>
    <t>ULR No.:</t>
  </si>
  <si>
    <t>------</t>
  </si>
  <si>
    <t>--</t>
  </si>
  <si>
    <t>UUC Reading</t>
  </si>
  <si>
    <t>Error</t>
  </si>
  <si>
    <t>Master Reading</t>
  </si>
  <si>
    <r>
      <rPr>
        <b/>
        <sz val="11"/>
        <rFont val="Calibri"/>
        <family val="2"/>
        <scheme val="minor"/>
      </rPr>
      <t>Type A</t>
    </r>
    <r>
      <rPr>
        <sz val="11"/>
        <rFont val="Calibri"/>
        <family val="2"/>
        <scheme val="minor"/>
      </rPr>
      <t xml:space="preserve"> (stddev/
sqrt(n))</t>
    </r>
  </si>
  <si>
    <t>DOF:</t>
  </si>
  <si>
    <t>Password: sTpL@2017#7</t>
  </si>
  <si>
    <t>Worksheet Password: StPL@2017#7Yr$NL-Auto!Lock</t>
  </si>
  <si>
    <t>Worksheet Password Here.
Unprotect Worksheet by Authorized, 
Only if really necessary.
Turn on Protect Worksheet when done
with same Password - Nathan Lobo</t>
  </si>
  <si>
    <t>Master range is same as Avg DUC/UUC reading from its certificate</t>
  </si>
  <si>
    <t>Ref.DataForYearAuto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</si>
</sst>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00000000000000"/>
    <numFmt numFmtId="168" formatCode="dd\.mm\.yyyy"/>
    <numFmt numFmtId="169" formatCode="dd\.mm\.yy"/>
  </numFmts>
  <fonts count="26" x14ac:knownFonts="1"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Times New Roman"/>
      <family val="1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3"/>
      <name val="Edwardian Script ITC"/>
      <family val="4"/>
    </font>
    <font>
      <sz val="13"/>
      <name val="Calibri"/>
      <family val="2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2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9" xfId="0" quotePrefix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/>
    </xf>
    <xf numFmtId="0" fontId="14" fillId="0" borderId="28" xfId="0" applyFont="1" applyBorder="1" applyAlignment="1">
      <alignment horizontal="right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3" fillId="0" borderId="13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2" fillId="5" borderId="7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167" fontId="3" fillId="0" borderId="0" xfId="0" applyNumberFormat="1" applyFont="1" applyAlignment="1">
      <alignment horizontal="center" vertical="center"/>
    </xf>
    <xf numFmtId="0" fontId="13" fillId="0" borderId="9" xfId="0" applyFont="1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165" fontId="1" fillId="6" borderId="3" xfId="0" applyNumberFormat="1" applyFont="1" applyFill="1" applyBorder="1" applyAlignment="1" applyProtection="1">
      <alignment horizontal="center" vertical="center"/>
      <protection locked="0"/>
    </xf>
    <xf numFmtId="0" fontId="1" fillId="6" borderId="16" xfId="0" applyFont="1" applyFill="1" applyBorder="1" applyAlignment="1" applyProtection="1">
      <alignment horizontal="center" vertical="center"/>
      <protection locked="0"/>
    </xf>
    <xf numFmtId="49" fontId="4" fillId="6" borderId="3" xfId="0" quotePrefix="1" applyNumberFormat="1" applyFont="1" applyFill="1" applyBorder="1" applyAlignment="1" applyProtection="1">
      <alignment vertical="center"/>
      <protection locked="0"/>
    </xf>
    <xf numFmtId="49" fontId="4" fillId="6" borderId="3" xfId="0" quotePrefix="1" applyNumberFormat="1" applyFont="1" applyFill="1" applyBorder="1" applyAlignment="1" applyProtection="1">
      <alignment horizontal="left" vertical="center"/>
      <protection locked="0"/>
    </xf>
    <xf numFmtId="164" fontId="1" fillId="9" borderId="3" xfId="0" applyNumberFormat="1" applyFont="1" applyFill="1" applyBorder="1" applyAlignment="1" applyProtection="1">
      <alignment horizontal="center" vertical="center"/>
      <protection locked="0"/>
    </xf>
    <xf numFmtId="164" fontId="1" fillId="7" borderId="3" xfId="0" applyNumberFormat="1" applyFont="1" applyFill="1" applyBorder="1" applyAlignment="1" applyProtection="1">
      <alignment horizontal="center" vertical="center"/>
      <protection locked="0"/>
    </xf>
    <xf numFmtId="0" fontId="4" fillId="9" borderId="39" xfId="0" applyFont="1" applyFill="1" applyBorder="1" applyAlignment="1" applyProtection="1">
      <alignment horizontal="center" vertical="center" wrapText="1"/>
      <protection locked="0"/>
    </xf>
    <xf numFmtId="164" fontId="1" fillId="9" borderId="34" xfId="0" applyNumberFormat="1" applyFont="1" applyFill="1" applyBorder="1" applyAlignment="1" applyProtection="1">
      <alignment horizontal="center" vertical="center"/>
      <protection locked="0"/>
    </xf>
    <xf numFmtId="168" fontId="13" fillId="0" borderId="0" xfId="0" applyNumberFormat="1" applyFont="1" applyAlignment="1">
      <alignment horizontal="left" vertical="center"/>
    </xf>
    <xf numFmtId="164" fontId="4" fillId="6" borderId="3" xfId="0" applyNumberFormat="1" applyFont="1" applyFill="1" applyBorder="1" applyAlignment="1" applyProtection="1">
      <alignment vertical="center"/>
      <protection locked="0"/>
    </xf>
    <xf numFmtId="0" fontId="4" fillId="6" borderId="3" xfId="0" applyFont="1" applyFill="1" applyBorder="1" applyAlignment="1" applyProtection="1">
      <alignment vertical="center"/>
      <protection locked="0"/>
    </xf>
    <xf numFmtId="0" fontId="4" fillId="6" borderId="6" xfId="0" applyFont="1" applyFill="1" applyBorder="1" applyAlignment="1" applyProtection="1">
      <alignment vertical="center"/>
      <protection locked="0"/>
    </xf>
    <xf numFmtId="49" fontId="1" fillId="6" borderId="3" xfId="0" quotePrefix="1" applyNumberFormat="1" applyFont="1" applyFill="1" applyBorder="1" applyAlignment="1" applyProtection="1">
      <alignment vertical="center"/>
      <protection locked="0"/>
    </xf>
    <xf numFmtId="49" fontId="1" fillId="6" borderId="14" xfId="0" quotePrefix="1" applyNumberFormat="1" applyFont="1" applyFill="1" applyBorder="1" applyAlignment="1" applyProtection="1">
      <alignment horizontal="right" vertical="center"/>
      <protection locked="0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2" fillId="0" borderId="37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5" fontId="11" fillId="8" borderId="3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11" fillId="8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5" fontId="1" fillId="0" borderId="3" xfId="0" applyNumberFormat="1" applyFont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 vertical="center"/>
    </xf>
    <xf numFmtId="2" fontId="1" fillId="4" borderId="34" xfId="0" applyNumberFormat="1" applyFont="1" applyFill="1" applyBorder="1" applyAlignment="1">
      <alignment horizontal="center" vertical="center"/>
    </xf>
    <xf numFmtId="165" fontId="1" fillId="4" borderId="34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4" fillId="0" borderId="5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49" fontId="4" fillId="6" borderId="6" xfId="0" quotePrefix="1" applyNumberFormat="1" applyFont="1" applyFill="1" applyBorder="1" applyAlignment="1" applyProtection="1">
      <alignment vertical="center"/>
      <protection locked="0"/>
    </xf>
    <xf numFmtId="165" fontId="1" fillId="6" borderId="3" xfId="0" quotePrefix="1" applyNumberFormat="1" applyFont="1" applyFill="1" applyBorder="1" applyAlignment="1" applyProtection="1">
      <alignment horizontal="right" vertical="center"/>
      <protection locked="0"/>
    </xf>
    <xf numFmtId="0" fontId="1" fillId="11" borderId="39" xfId="0" applyFont="1" applyFill="1" applyBorder="1" applyAlignment="1">
      <alignment horizontal="center" vertical="center"/>
    </xf>
    <xf numFmtId="2" fontId="1" fillId="11" borderId="37" xfId="0" applyNumberFormat="1" applyFont="1" applyFill="1" applyBorder="1" applyAlignment="1">
      <alignment horizontal="center" vertical="center"/>
    </xf>
    <xf numFmtId="0" fontId="1" fillId="11" borderId="37" xfId="0" applyFont="1" applyFill="1" applyBorder="1" applyAlignment="1">
      <alignment horizontal="center" vertical="center"/>
    </xf>
    <xf numFmtId="0" fontId="1" fillId="11" borderId="40" xfId="0" applyFont="1" applyFill="1" applyBorder="1" applyAlignment="1">
      <alignment horizontal="center" vertical="center"/>
    </xf>
    <xf numFmtId="0" fontId="1" fillId="11" borderId="4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1" fillId="6" borderId="3" xfId="0" applyFont="1" applyFill="1" applyBorder="1" applyAlignment="1">
      <alignment vertical="center"/>
    </xf>
    <xf numFmtId="168" fontId="4" fillId="6" borderId="3" xfId="0" applyNumberFormat="1" applyFont="1" applyFill="1" applyBorder="1" applyAlignment="1" applyProtection="1">
      <alignment horizontal="center" vertical="center"/>
      <protection locked="0"/>
    </xf>
    <xf numFmtId="164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left" vertical="center"/>
      <protection locked="0"/>
    </xf>
    <xf numFmtId="0" fontId="1" fillId="0" borderId="5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quotePrefix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1" fillId="0" borderId="0" xfId="0" quotePrefix="1" applyFont="1" applyAlignment="1" applyProtection="1">
      <alignment vertical="center"/>
      <protection locked="0"/>
    </xf>
    <xf numFmtId="0" fontId="18" fillId="0" borderId="0" xfId="0" quotePrefix="1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3" xfId="0" quotePrefix="1" applyFont="1" applyBorder="1" applyAlignment="1" applyProtection="1">
      <alignment vertical="center"/>
      <protection locked="0"/>
    </xf>
    <xf numFmtId="10" fontId="1" fillId="0" borderId="0" xfId="0" applyNumberFormat="1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65" fontId="1" fillId="0" borderId="3" xfId="0" applyNumberFormat="1" applyFont="1" applyBorder="1" applyAlignment="1" applyProtection="1">
      <alignment horizontal="center" vertical="center"/>
      <protection locked="0"/>
    </xf>
    <xf numFmtId="164" fontId="1" fillId="0" borderId="3" xfId="0" quotePrefix="1" applyNumberFormat="1" applyFont="1" applyBorder="1" applyAlignment="1" applyProtection="1">
      <alignment horizontal="center" vertical="center"/>
      <protection locked="0"/>
    </xf>
    <xf numFmtId="164" fontId="1" fillId="0" borderId="34" xfId="0" quotePrefix="1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9" fontId="1" fillId="0" borderId="3" xfId="0" applyNumberFormat="1" applyFont="1" applyBorder="1" applyAlignment="1">
      <alignment vertical="center"/>
    </xf>
    <xf numFmtId="168" fontId="0" fillId="0" borderId="0" xfId="0" applyNumberFormat="1" applyAlignment="1" applyProtection="1">
      <alignment horizontal="center" vertical="center"/>
      <protection locked="0"/>
    </xf>
    <xf numFmtId="0" fontId="4" fillId="0" borderId="3" xfId="0" applyFont="1" applyBorder="1" applyAlignment="1">
      <alignment horizontal="right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166" fontId="1" fillId="6" borderId="49" xfId="0" applyNumberFormat="1" applyFont="1" applyFill="1" applyBorder="1" applyAlignment="1" applyProtection="1">
      <alignment horizontal="center" vertical="center"/>
      <protection locked="0"/>
    </xf>
    <xf numFmtId="166" fontId="1" fillId="6" borderId="50" xfId="0" applyNumberFormat="1" applyFont="1" applyFill="1" applyBorder="1" applyAlignment="1" applyProtection="1">
      <alignment horizontal="center" vertical="center"/>
      <protection locked="0"/>
    </xf>
    <xf numFmtId="2" fontId="1" fillId="6" borderId="49" xfId="0" applyNumberFormat="1" applyFont="1" applyFill="1" applyBorder="1" applyAlignment="1" applyProtection="1">
      <alignment horizontal="center" vertical="center"/>
      <protection locked="0"/>
    </xf>
    <xf numFmtId="2" fontId="1" fillId="6" borderId="50" xfId="0" applyNumberFormat="1" applyFont="1" applyFill="1" applyBorder="1" applyAlignment="1" applyProtection="1">
      <alignment horizontal="center" vertical="center"/>
      <protection locked="0"/>
    </xf>
    <xf numFmtId="0" fontId="1" fillId="0" borderId="49" xfId="0" applyFont="1" applyBorder="1" applyAlignment="1">
      <alignment horizontal="center" vertical="center"/>
    </xf>
    <xf numFmtId="165" fontId="1" fillId="0" borderId="49" xfId="0" applyNumberFormat="1" applyFont="1" applyBorder="1" applyAlignment="1">
      <alignment horizontal="center" vertical="center"/>
    </xf>
    <xf numFmtId="165" fontId="1" fillId="0" borderId="50" xfId="0" applyNumberFormat="1" applyFont="1" applyBorder="1" applyAlignment="1">
      <alignment horizontal="center" vertical="center"/>
    </xf>
    <xf numFmtId="165" fontId="1" fillId="6" borderId="49" xfId="0" applyNumberFormat="1" applyFont="1" applyFill="1" applyBorder="1" applyAlignment="1" applyProtection="1">
      <alignment horizontal="center" vertical="center"/>
      <protection locked="0"/>
    </xf>
    <xf numFmtId="165" fontId="1" fillId="6" borderId="50" xfId="0" applyNumberFormat="1" applyFont="1" applyFill="1" applyBorder="1" applyAlignment="1" applyProtection="1">
      <alignment horizontal="center" vertical="center"/>
      <protection locked="0"/>
    </xf>
    <xf numFmtId="164" fontId="1" fillId="0" borderId="5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164" fontId="1" fillId="0" borderId="49" xfId="0" applyNumberFormat="1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168" fontId="4" fillId="6" borderId="14" xfId="0" applyNumberFormat="1" applyFont="1" applyFill="1" applyBorder="1" applyAlignment="1" applyProtection="1">
      <alignment horizontal="center" vertical="center"/>
      <protection locked="0"/>
    </xf>
    <xf numFmtId="168" fontId="4" fillId="6" borderId="3" xfId="0" applyNumberFormat="1" applyFont="1" applyFill="1" applyBorder="1" applyAlignment="1" applyProtection="1">
      <alignment horizontal="center" vertical="center"/>
      <protection locked="0"/>
    </xf>
    <xf numFmtId="168" fontId="4" fillId="6" borderId="3" xfId="0" quotePrefix="1" applyNumberFormat="1" applyFont="1" applyFill="1" applyBorder="1" applyAlignment="1" applyProtection="1">
      <alignment horizontal="center" vertical="center"/>
      <protection locked="0"/>
    </xf>
    <xf numFmtId="168" fontId="4" fillId="6" borderId="8" xfId="0" applyNumberFormat="1" applyFont="1" applyFill="1" applyBorder="1" applyAlignment="1" applyProtection="1">
      <alignment horizontal="center" vertical="center"/>
      <protection locked="0"/>
    </xf>
    <xf numFmtId="168" fontId="4" fillId="6" borderId="16" xfId="0" applyNumberFormat="1" applyFont="1" applyFill="1" applyBorder="1" applyAlignment="1" applyProtection="1">
      <alignment horizontal="center" vertical="center"/>
      <protection locked="0"/>
    </xf>
    <xf numFmtId="0" fontId="1" fillId="6" borderId="3" xfId="0" applyFont="1" applyFill="1" applyBorder="1" applyAlignment="1" applyProtection="1">
      <alignment vertical="center"/>
      <protection locked="0"/>
    </xf>
    <xf numFmtId="0" fontId="1" fillId="6" borderId="3" xfId="0" quotePrefix="1" applyFont="1" applyFill="1" applyBorder="1" applyAlignment="1" applyProtection="1">
      <alignment vertical="center"/>
      <protection locked="0"/>
    </xf>
    <xf numFmtId="0" fontId="1" fillId="6" borderId="6" xfId="0" quotePrefix="1" applyFont="1" applyFill="1" applyBorder="1" applyAlignment="1" applyProtection="1">
      <alignment vertical="center"/>
      <protection locked="0"/>
    </xf>
    <xf numFmtId="0" fontId="1" fillId="6" borderId="8" xfId="0" quotePrefix="1" applyFont="1" applyFill="1" applyBorder="1" applyAlignment="1" applyProtection="1">
      <alignment vertical="center"/>
      <protection locked="0"/>
    </xf>
    <xf numFmtId="0" fontId="1" fillId="6" borderId="16" xfId="0" applyFont="1" applyFill="1" applyBorder="1" applyAlignment="1" applyProtection="1">
      <alignment vertical="center"/>
      <protection locked="0"/>
    </xf>
    <xf numFmtId="49" fontId="1" fillId="6" borderId="8" xfId="0" quotePrefix="1" applyNumberFormat="1" applyFont="1" applyFill="1" applyBorder="1" applyAlignment="1" applyProtection="1">
      <alignment horizontal="left" vertical="center"/>
      <protection locked="0"/>
    </xf>
    <xf numFmtId="49" fontId="1" fillId="6" borderId="16" xfId="0" applyNumberFormat="1" applyFont="1" applyFill="1" applyBorder="1" applyAlignment="1" applyProtection="1">
      <alignment horizontal="left" vertical="center"/>
      <protection locked="0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2" fillId="0" borderId="32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/>
    </xf>
    <xf numFmtId="0" fontId="1" fillId="6" borderId="8" xfId="0" applyFont="1" applyFill="1" applyBorder="1" applyAlignment="1" applyProtection="1">
      <alignment vertical="center"/>
      <protection locked="0"/>
    </xf>
    <xf numFmtId="0" fontId="1" fillId="6" borderId="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" fillId="0" borderId="11" xfId="0" quotePrefix="1" applyFont="1" applyBorder="1" applyAlignment="1">
      <alignment horizontal="left" vertical="center"/>
    </xf>
    <xf numFmtId="0" fontId="1" fillId="0" borderId="12" xfId="0" quotePrefix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vertical="center" wrapText="1"/>
    </xf>
    <xf numFmtId="0" fontId="1" fillId="0" borderId="44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right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1" fontId="1" fillId="0" borderId="3" xfId="0" quotePrefix="1" applyNumberFormat="1" applyFont="1" applyBorder="1" applyAlignment="1">
      <alignment horizontal="center" vertical="center"/>
    </xf>
    <xf numFmtId="2" fontId="1" fillId="10" borderId="39" xfId="0" applyNumberFormat="1" applyFont="1" applyFill="1" applyBorder="1" applyAlignment="1" applyProtection="1">
      <alignment horizontal="center" vertical="center"/>
      <protection locked="0"/>
    </xf>
    <xf numFmtId="0" fontId="20" fillId="3" borderId="8" xfId="0" applyFont="1" applyFill="1" applyBorder="1" applyAlignment="1">
      <alignment horizontal="right" vertical="center"/>
    </xf>
    <xf numFmtId="0" fontId="20" fillId="3" borderId="13" xfId="0" applyFont="1" applyFill="1" applyBorder="1" applyAlignment="1">
      <alignment horizontal="right" vertical="center"/>
    </xf>
    <xf numFmtId="0" fontId="20" fillId="3" borderId="16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23" xfId="0" applyBorder="1" applyAlignment="1" applyProtection="1">
      <alignment horizontal="center" vertical="center" wrapText="1"/>
      <protection locked="0"/>
    </xf>
    <xf numFmtId="0" fontId="2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1" fillId="6" borderId="13" xfId="0" applyFont="1" applyFill="1" applyBorder="1" applyAlignment="1" applyProtection="1">
      <alignment vertical="center"/>
      <protection locked="0"/>
    </xf>
    <xf numFmtId="0" fontId="19" fillId="6" borderId="8" xfId="0" quotePrefix="1" applyFont="1" applyFill="1" applyBorder="1" applyAlignment="1" applyProtection="1">
      <alignment vertical="center"/>
      <protection locked="0"/>
    </xf>
    <xf numFmtId="0" fontId="19" fillId="6" borderId="13" xfId="0" quotePrefix="1" applyFont="1" applyFill="1" applyBorder="1" applyAlignment="1" applyProtection="1">
      <alignment vertical="center"/>
      <protection locked="0"/>
    </xf>
    <xf numFmtId="0" fontId="19" fillId="6" borderId="16" xfId="0" quotePrefix="1" applyFont="1" applyFill="1" applyBorder="1" applyAlignment="1" applyProtection="1">
      <alignment vertical="center"/>
      <protection locked="0"/>
    </xf>
    <xf numFmtId="0" fontId="1" fillId="6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vertical="center"/>
    </xf>
    <xf numFmtId="2" fontId="1" fillId="10" borderId="40" xfId="0" applyNumberFormat="1" applyFont="1" applyFill="1" applyBorder="1" applyAlignment="1" applyProtection="1">
      <alignment horizontal="center" vertical="center"/>
      <protection locked="0"/>
    </xf>
    <xf numFmtId="0" fontId="3" fillId="0" borderId="35" xfId="0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" fontId="1" fillId="0" borderId="34" xfId="0" quotePrefix="1" applyNumberFormat="1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2" fontId="1" fillId="6" borderId="51" xfId="0" applyNumberFormat="1" applyFont="1" applyFill="1" applyBorder="1" applyAlignment="1" applyProtection="1">
      <alignment horizontal="center" vertical="center"/>
      <protection locked="0"/>
    </xf>
    <xf numFmtId="165" fontId="1" fillId="0" borderId="51" xfId="0" applyNumberFormat="1" applyFont="1" applyBorder="1" applyAlignment="1">
      <alignment horizontal="center" vertical="center"/>
    </xf>
    <xf numFmtId="165" fontId="1" fillId="6" borderId="51" xfId="0" applyNumberFormat="1" applyFont="1" applyFill="1" applyBorder="1" applyAlignment="1" applyProtection="1">
      <alignment horizontal="center" vertical="center"/>
      <protection locked="0"/>
    </xf>
    <xf numFmtId="164" fontId="1" fillId="0" borderId="51" xfId="0" applyNumberFormat="1" applyFont="1" applyBorder="1" applyAlignment="1">
      <alignment horizontal="center" vertical="center"/>
    </xf>
    <xf numFmtId="166" fontId="1" fillId="6" borderId="51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wrapText="1"/>
    </xf>
    <xf numFmtId="0" fontId="1" fillId="9" borderId="50" xfId="0" applyFont="1" applyFill="1" applyBorder="1" applyAlignment="1" applyProtection="1">
      <alignment horizontal="center" vertical="center"/>
      <protection locked="0"/>
    </xf>
    <xf numFmtId="0" fontId="1" fillId="9" borderId="51" xfId="0" applyFont="1" applyFill="1" applyBorder="1" applyAlignment="1" applyProtection="1">
      <alignment horizontal="center" vertical="center"/>
      <protection locked="0"/>
    </xf>
    <xf numFmtId="0" fontId="1" fillId="9" borderId="49" xfId="0" applyFont="1" applyFill="1" applyBorder="1" applyAlignment="1" applyProtection="1">
      <alignment horizontal="center" vertical="center"/>
      <protection locked="0"/>
    </xf>
    <xf numFmtId="0" fontId="12" fillId="0" borderId="13" xfId="0" applyFont="1" applyBorder="1" applyAlignment="1">
      <alignment horizontal="right" vertical="center"/>
    </xf>
    <xf numFmtId="0" fontId="13" fillId="0" borderId="13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9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0" xfId="0" quotePrefix="1" applyFont="1" applyAlignment="1">
      <alignment vertical="center"/>
    </xf>
    <xf numFmtId="0" fontId="13" fillId="0" borderId="18" xfId="0" quotePrefix="1" applyFont="1" applyBorder="1" applyAlignment="1">
      <alignment vertical="center"/>
    </xf>
    <xf numFmtId="0" fontId="13" fillId="0" borderId="7" xfId="0" quotePrefix="1" applyFont="1" applyBorder="1" applyAlignment="1">
      <alignment vertical="center"/>
    </xf>
    <xf numFmtId="0" fontId="13" fillId="0" borderId="5" xfId="0" quotePrefix="1" applyFont="1" applyBorder="1" applyAlignment="1">
      <alignment vertical="center"/>
    </xf>
    <xf numFmtId="0" fontId="13" fillId="0" borderId="0" xfId="0" applyFont="1" applyAlignment="1">
      <alignment vertical="center"/>
    </xf>
    <xf numFmtId="1" fontId="13" fillId="0" borderId="0" xfId="0" applyNumberFormat="1" applyFont="1" applyAlignment="1">
      <alignment horizontal="left" vertical="center"/>
    </xf>
    <xf numFmtId="10" fontId="13" fillId="0" borderId="0" xfId="0" applyNumberFormat="1" applyFont="1" applyAlignment="1">
      <alignment vertical="center"/>
    </xf>
    <xf numFmtId="0" fontId="13" fillId="0" borderId="7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9" xfId="0" quotePrefix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8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4" fontId="16" fillId="0" borderId="22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2" fontId="16" fillId="0" borderId="22" xfId="0" applyNumberFormat="1" applyFont="1" applyBorder="1" applyAlignment="1">
      <alignment horizontal="center" vertical="center"/>
    </xf>
    <xf numFmtId="2" fontId="16" fillId="0" borderId="14" xfId="0" applyNumberFormat="1" applyFont="1" applyBorder="1" applyAlignment="1">
      <alignment horizontal="center" vertical="center"/>
    </xf>
    <xf numFmtId="165" fontId="16" fillId="0" borderId="22" xfId="0" applyNumberFormat="1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2" fontId="16" fillId="0" borderId="3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2" fillId="0" borderId="7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8" fontId="13" fillId="0" borderId="9" xfId="0" applyNumberFormat="1" applyFont="1" applyBorder="1" applyAlignment="1">
      <alignment horizontal="left" vertical="center"/>
    </xf>
    <xf numFmtId="168" fontId="13" fillId="0" borderId="2" xfId="0" applyNumberFormat="1" applyFont="1" applyBorder="1" applyAlignment="1">
      <alignment horizontal="left" vertical="center"/>
    </xf>
    <xf numFmtId="168" fontId="13" fillId="0" borderId="7" xfId="0" applyNumberFormat="1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168" fontId="13" fillId="0" borderId="1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AM77"/>
  <sheetViews>
    <sheetView tabSelected="1" topLeftCell="B15" zoomScaleNormal="100" zoomScaleSheetLayoutView="100" workbookViewId="0">
      <selection activeCell="E30" sqref="E30"/>
    </sheetView>
  </sheetViews>
  <sheetFormatPr defaultColWidth="8.76171875" defaultRowHeight="12.75" x14ac:dyDescent="0.15"/>
  <cols>
    <col min="1" max="1" width="10.3828125" style="110" customWidth="1"/>
    <col min="2" max="2" width="9.70703125" style="110" customWidth="1"/>
    <col min="3" max="3" width="5.2578125" style="110" customWidth="1"/>
    <col min="4" max="4" width="4.8515625" style="110" bestFit="1" customWidth="1"/>
    <col min="5" max="5" width="15.640625" style="110" customWidth="1"/>
    <col min="6" max="6" width="32.76953125" style="110" customWidth="1"/>
    <col min="7" max="7" width="12.40625" style="110" customWidth="1"/>
    <col min="8" max="8" width="11.73046875" style="110" customWidth="1"/>
    <col min="9" max="9" width="19.01171875" style="110" customWidth="1"/>
    <col min="10" max="10" width="12.67578125" style="110" customWidth="1"/>
    <col min="11" max="11" width="12.80859375" style="110" customWidth="1"/>
    <col min="12" max="12" width="8.22265625" style="110" customWidth="1"/>
    <col min="13" max="13" width="1.75" style="110" customWidth="1"/>
    <col min="14" max="14" width="8.76171875" style="110"/>
    <col min="15" max="15" width="14.83203125" style="110" customWidth="1"/>
    <col min="16" max="16" width="9.57421875" style="110" customWidth="1"/>
    <col min="17" max="17" width="8.76171875" style="110"/>
    <col min="18" max="18" width="9.84375" style="110" customWidth="1"/>
    <col min="19" max="19" width="8.76171875" style="110"/>
    <col min="20" max="24" width="8.76171875" style="110" customWidth="1"/>
    <col min="25" max="25" width="8.76171875" style="110"/>
    <col min="26" max="26" width="10.24609375" style="110" customWidth="1"/>
    <col min="27" max="27" width="12" style="110" customWidth="1"/>
    <col min="28" max="29" width="8.76171875" style="110" customWidth="1"/>
    <col min="30" max="30" width="13.88671875" style="110" customWidth="1"/>
    <col min="31" max="32" width="8.76171875" style="110"/>
    <col min="33" max="34" width="8.76171875" style="110" customWidth="1"/>
    <col min="35" max="35" width="11.0546875" style="110" customWidth="1"/>
    <col min="36" max="36" width="10.24609375" style="110" customWidth="1"/>
    <col min="37" max="39" width="8.76171875" style="110"/>
    <col min="265" max="265" width="9.70703125" customWidth="1"/>
    <col min="267" max="268" width="15.640625" customWidth="1"/>
    <col min="269" max="269" width="12.40625" customWidth="1"/>
    <col min="270" max="271" width="11.73046875" customWidth="1"/>
    <col min="272" max="272" width="12.67578125" customWidth="1"/>
    <col min="273" max="273" width="12.80859375" customWidth="1"/>
    <col min="274" max="274" width="8.22265625" customWidth="1"/>
    <col min="275" max="275" width="1.75" customWidth="1"/>
    <col min="278" max="278" width="10.515625" customWidth="1"/>
    <col min="279" max="279" width="9.57421875" customWidth="1"/>
    <col min="291" max="291" width="11.0546875" customWidth="1"/>
    <col min="292" max="292" width="10.24609375" customWidth="1"/>
    <col min="521" max="521" width="9.70703125" customWidth="1"/>
    <col min="523" max="524" width="15.640625" customWidth="1"/>
    <col min="525" max="525" width="12.40625" customWidth="1"/>
    <col min="526" max="527" width="11.73046875" customWidth="1"/>
    <col min="528" max="528" width="12.67578125" customWidth="1"/>
    <col min="529" max="529" width="12.80859375" customWidth="1"/>
    <col min="530" max="530" width="8.22265625" customWidth="1"/>
    <col min="531" max="531" width="1.75" customWidth="1"/>
    <col min="534" max="534" width="10.515625" customWidth="1"/>
    <col min="535" max="535" width="9.57421875" customWidth="1"/>
    <col min="547" max="547" width="11.0546875" customWidth="1"/>
    <col min="548" max="548" width="10.24609375" customWidth="1"/>
    <col min="777" max="777" width="9.70703125" customWidth="1"/>
    <col min="779" max="780" width="15.640625" customWidth="1"/>
    <col min="781" max="781" width="12.40625" customWidth="1"/>
    <col min="782" max="783" width="11.73046875" customWidth="1"/>
    <col min="784" max="784" width="12.67578125" customWidth="1"/>
    <col min="785" max="785" width="12.80859375" customWidth="1"/>
    <col min="786" max="786" width="8.22265625" customWidth="1"/>
    <col min="787" max="787" width="1.75" customWidth="1"/>
    <col min="790" max="790" width="10.515625" customWidth="1"/>
    <col min="791" max="791" width="9.57421875" customWidth="1"/>
    <col min="803" max="803" width="11.0546875" customWidth="1"/>
    <col min="804" max="804" width="10.24609375" customWidth="1"/>
    <col min="1033" max="1033" width="9.70703125" customWidth="1"/>
    <col min="1035" max="1036" width="15.640625" customWidth="1"/>
    <col min="1037" max="1037" width="12.40625" customWidth="1"/>
    <col min="1038" max="1039" width="11.73046875" customWidth="1"/>
    <col min="1040" max="1040" width="12.67578125" customWidth="1"/>
    <col min="1041" max="1041" width="12.80859375" customWidth="1"/>
    <col min="1042" max="1042" width="8.22265625" customWidth="1"/>
    <col min="1043" max="1043" width="1.75" customWidth="1"/>
    <col min="1046" max="1046" width="10.515625" customWidth="1"/>
    <col min="1047" max="1047" width="9.57421875" customWidth="1"/>
    <col min="1059" max="1059" width="11.0546875" customWidth="1"/>
    <col min="1060" max="1060" width="10.24609375" customWidth="1"/>
    <col min="1289" max="1289" width="9.70703125" customWidth="1"/>
    <col min="1291" max="1292" width="15.640625" customWidth="1"/>
    <col min="1293" max="1293" width="12.40625" customWidth="1"/>
    <col min="1294" max="1295" width="11.73046875" customWidth="1"/>
    <col min="1296" max="1296" width="12.67578125" customWidth="1"/>
    <col min="1297" max="1297" width="12.80859375" customWidth="1"/>
    <col min="1298" max="1298" width="8.22265625" customWidth="1"/>
    <col min="1299" max="1299" width="1.75" customWidth="1"/>
    <col min="1302" max="1302" width="10.515625" customWidth="1"/>
    <col min="1303" max="1303" width="9.57421875" customWidth="1"/>
    <col min="1315" max="1315" width="11.0546875" customWidth="1"/>
    <col min="1316" max="1316" width="10.24609375" customWidth="1"/>
    <col min="1545" max="1545" width="9.70703125" customWidth="1"/>
    <col min="1547" max="1548" width="15.640625" customWidth="1"/>
    <col min="1549" max="1549" width="12.40625" customWidth="1"/>
    <col min="1550" max="1551" width="11.73046875" customWidth="1"/>
    <col min="1552" max="1552" width="12.67578125" customWidth="1"/>
    <col min="1553" max="1553" width="12.80859375" customWidth="1"/>
    <col min="1554" max="1554" width="8.22265625" customWidth="1"/>
    <col min="1555" max="1555" width="1.75" customWidth="1"/>
    <col min="1558" max="1558" width="10.515625" customWidth="1"/>
    <col min="1559" max="1559" width="9.57421875" customWidth="1"/>
    <col min="1571" max="1571" width="11.0546875" customWidth="1"/>
    <col min="1572" max="1572" width="10.24609375" customWidth="1"/>
    <col min="1801" max="1801" width="9.70703125" customWidth="1"/>
    <col min="1803" max="1804" width="15.640625" customWidth="1"/>
    <col min="1805" max="1805" width="12.40625" customWidth="1"/>
    <col min="1806" max="1807" width="11.73046875" customWidth="1"/>
    <col min="1808" max="1808" width="12.67578125" customWidth="1"/>
    <col min="1809" max="1809" width="12.80859375" customWidth="1"/>
    <col min="1810" max="1810" width="8.22265625" customWidth="1"/>
    <col min="1811" max="1811" width="1.75" customWidth="1"/>
    <col min="1814" max="1814" width="10.515625" customWidth="1"/>
    <col min="1815" max="1815" width="9.57421875" customWidth="1"/>
    <col min="1827" max="1827" width="11.0546875" customWidth="1"/>
    <col min="1828" max="1828" width="10.24609375" customWidth="1"/>
    <col min="2057" max="2057" width="9.70703125" customWidth="1"/>
    <col min="2059" max="2060" width="15.640625" customWidth="1"/>
    <col min="2061" max="2061" width="12.40625" customWidth="1"/>
    <col min="2062" max="2063" width="11.73046875" customWidth="1"/>
    <col min="2064" max="2064" width="12.67578125" customWidth="1"/>
    <col min="2065" max="2065" width="12.80859375" customWidth="1"/>
    <col min="2066" max="2066" width="8.22265625" customWidth="1"/>
    <col min="2067" max="2067" width="1.75" customWidth="1"/>
    <col min="2070" max="2070" width="10.515625" customWidth="1"/>
    <col min="2071" max="2071" width="9.57421875" customWidth="1"/>
    <col min="2083" max="2083" width="11.0546875" customWidth="1"/>
    <col min="2084" max="2084" width="10.24609375" customWidth="1"/>
    <col min="2313" max="2313" width="9.70703125" customWidth="1"/>
    <col min="2315" max="2316" width="15.640625" customWidth="1"/>
    <col min="2317" max="2317" width="12.40625" customWidth="1"/>
    <col min="2318" max="2319" width="11.73046875" customWidth="1"/>
    <col min="2320" max="2320" width="12.67578125" customWidth="1"/>
    <col min="2321" max="2321" width="12.80859375" customWidth="1"/>
    <col min="2322" max="2322" width="8.22265625" customWidth="1"/>
    <col min="2323" max="2323" width="1.75" customWidth="1"/>
    <col min="2326" max="2326" width="10.515625" customWidth="1"/>
    <col min="2327" max="2327" width="9.57421875" customWidth="1"/>
    <col min="2339" max="2339" width="11.0546875" customWidth="1"/>
    <col min="2340" max="2340" width="10.24609375" customWidth="1"/>
    <col min="2569" max="2569" width="9.70703125" customWidth="1"/>
    <col min="2571" max="2572" width="15.640625" customWidth="1"/>
    <col min="2573" max="2573" width="12.40625" customWidth="1"/>
    <col min="2574" max="2575" width="11.73046875" customWidth="1"/>
    <col min="2576" max="2576" width="12.67578125" customWidth="1"/>
    <col min="2577" max="2577" width="12.80859375" customWidth="1"/>
    <col min="2578" max="2578" width="8.22265625" customWidth="1"/>
    <col min="2579" max="2579" width="1.75" customWidth="1"/>
    <col min="2582" max="2582" width="10.515625" customWidth="1"/>
    <col min="2583" max="2583" width="9.57421875" customWidth="1"/>
    <col min="2595" max="2595" width="11.0546875" customWidth="1"/>
    <col min="2596" max="2596" width="10.24609375" customWidth="1"/>
    <col min="2825" max="2825" width="9.70703125" customWidth="1"/>
    <col min="2827" max="2828" width="15.640625" customWidth="1"/>
    <col min="2829" max="2829" width="12.40625" customWidth="1"/>
    <col min="2830" max="2831" width="11.73046875" customWidth="1"/>
    <col min="2832" max="2832" width="12.67578125" customWidth="1"/>
    <col min="2833" max="2833" width="12.80859375" customWidth="1"/>
    <col min="2834" max="2834" width="8.22265625" customWidth="1"/>
    <col min="2835" max="2835" width="1.75" customWidth="1"/>
    <col min="2838" max="2838" width="10.515625" customWidth="1"/>
    <col min="2839" max="2839" width="9.57421875" customWidth="1"/>
    <col min="2851" max="2851" width="11.0546875" customWidth="1"/>
    <col min="2852" max="2852" width="10.24609375" customWidth="1"/>
    <col min="3081" max="3081" width="9.70703125" customWidth="1"/>
    <col min="3083" max="3084" width="15.640625" customWidth="1"/>
    <col min="3085" max="3085" width="12.40625" customWidth="1"/>
    <col min="3086" max="3087" width="11.73046875" customWidth="1"/>
    <col min="3088" max="3088" width="12.67578125" customWidth="1"/>
    <col min="3089" max="3089" width="12.80859375" customWidth="1"/>
    <col min="3090" max="3090" width="8.22265625" customWidth="1"/>
    <col min="3091" max="3091" width="1.75" customWidth="1"/>
    <col min="3094" max="3094" width="10.515625" customWidth="1"/>
    <col min="3095" max="3095" width="9.57421875" customWidth="1"/>
    <col min="3107" max="3107" width="11.0546875" customWidth="1"/>
    <col min="3108" max="3108" width="10.24609375" customWidth="1"/>
    <col min="3337" max="3337" width="9.70703125" customWidth="1"/>
    <col min="3339" max="3340" width="15.640625" customWidth="1"/>
    <col min="3341" max="3341" width="12.40625" customWidth="1"/>
    <col min="3342" max="3343" width="11.73046875" customWidth="1"/>
    <col min="3344" max="3344" width="12.67578125" customWidth="1"/>
    <col min="3345" max="3345" width="12.80859375" customWidth="1"/>
    <col min="3346" max="3346" width="8.22265625" customWidth="1"/>
    <col min="3347" max="3347" width="1.75" customWidth="1"/>
    <col min="3350" max="3350" width="10.515625" customWidth="1"/>
    <col min="3351" max="3351" width="9.57421875" customWidth="1"/>
    <col min="3363" max="3363" width="11.0546875" customWidth="1"/>
    <col min="3364" max="3364" width="10.24609375" customWidth="1"/>
    <col min="3593" max="3593" width="9.70703125" customWidth="1"/>
    <col min="3595" max="3596" width="15.640625" customWidth="1"/>
    <col min="3597" max="3597" width="12.40625" customWidth="1"/>
    <col min="3598" max="3599" width="11.73046875" customWidth="1"/>
    <col min="3600" max="3600" width="12.67578125" customWidth="1"/>
    <col min="3601" max="3601" width="12.80859375" customWidth="1"/>
    <col min="3602" max="3602" width="8.22265625" customWidth="1"/>
    <col min="3603" max="3603" width="1.75" customWidth="1"/>
    <col min="3606" max="3606" width="10.515625" customWidth="1"/>
    <col min="3607" max="3607" width="9.57421875" customWidth="1"/>
    <col min="3619" max="3619" width="11.0546875" customWidth="1"/>
    <col min="3620" max="3620" width="10.24609375" customWidth="1"/>
    <col min="3849" max="3849" width="9.70703125" customWidth="1"/>
    <col min="3851" max="3852" width="15.640625" customWidth="1"/>
    <col min="3853" max="3853" width="12.40625" customWidth="1"/>
    <col min="3854" max="3855" width="11.73046875" customWidth="1"/>
    <col min="3856" max="3856" width="12.67578125" customWidth="1"/>
    <col min="3857" max="3857" width="12.80859375" customWidth="1"/>
    <col min="3858" max="3858" width="8.22265625" customWidth="1"/>
    <col min="3859" max="3859" width="1.75" customWidth="1"/>
    <col min="3862" max="3862" width="10.515625" customWidth="1"/>
    <col min="3863" max="3863" width="9.57421875" customWidth="1"/>
    <col min="3875" max="3875" width="11.0546875" customWidth="1"/>
    <col min="3876" max="3876" width="10.24609375" customWidth="1"/>
    <col min="4105" max="4105" width="9.70703125" customWidth="1"/>
    <col min="4107" max="4108" width="15.640625" customWidth="1"/>
    <col min="4109" max="4109" width="12.40625" customWidth="1"/>
    <col min="4110" max="4111" width="11.73046875" customWidth="1"/>
    <col min="4112" max="4112" width="12.67578125" customWidth="1"/>
    <col min="4113" max="4113" width="12.80859375" customWidth="1"/>
    <col min="4114" max="4114" width="8.22265625" customWidth="1"/>
    <col min="4115" max="4115" width="1.75" customWidth="1"/>
    <col min="4118" max="4118" width="10.515625" customWidth="1"/>
    <col min="4119" max="4119" width="9.57421875" customWidth="1"/>
    <col min="4131" max="4131" width="11.0546875" customWidth="1"/>
    <col min="4132" max="4132" width="10.24609375" customWidth="1"/>
    <col min="4361" max="4361" width="9.70703125" customWidth="1"/>
    <col min="4363" max="4364" width="15.640625" customWidth="1"/>
    <col min="4365" max="4365" width="12.40625" customWidth="1"/>
    <col min="4366" max="4367" width="11.73046875" customWidth="1"/>
    <col min="4368" max="4368" width="12.67578125" customWidth="1"/>
    <col min="4369" max="4369" width="12.80859375" customWidth="1"/>
    <col min="4370" max="4370" width="8.22265625" customWidth="1"/>
    <col min="4371" max="4371" width="1.75" customWidth="1"/>
    <col min="4374" max="4374" width="10.515625" customWidth="1"/>
    <col min="4375" max="4375" width="9.57421875" customWidth="1"/>
    <col min="4387" max="4387" width="11.0546875" customWidth="1"/>
    <col min="4388" max="4388" width="10.24609375" customWidth="1"/>
    <col min="4617" max="4617" width="9.70703125" customWidth="1"/>
    <col min="4619" max="4620" width="15.640625" customWidth="1"/>
    <col min="4621" max="4621" width="12.40625" customWidth="1"/>
    <col min="4622" max="4623" width="11.73046875" customWidth="1"/>
    <col min="4624" max="4624" width="12.67578125" customWidth="1"/>
    <col min="4625" max="4625" width="12.80859375" customWidth="1"/>
    <col min="4626" max="4626" width="8.22265625" customWidth="1"/>
    <col min="4627" max="4627" width="1.75" customWidth="1"/>
    <col min="4630" max="4630" width="10.515625" customWidth="1"/>
    <col min="4631" max="4631" width="9.57421875" customWidth="1"/>
    <col min="4643" max="4643" width="11.0546875" customWidth="1"/>
    <col min="4644" max="4644" width="10.24609375" customWidth="1"/>
    <col min="4873" max="4873" width="9.70703125" customWidth="1"/>
    <col min="4875" max="4876" width="15.640625" customWidth="1"/>
    <col min="4877" max="4877" width="12.40625" customWidth="1"/>
    <col min="4878" max="4879" width="11.73046875" customWidth="1"/>
    <col min="4880" max="4880" width="12.67578125" customWidth="1"/>
    <col min="4881" max="4881" width="12.80859375" customWidth="1"/>
    <col min="4882" max="4882" width="8.22265625" customWidth="1"/>
    <col min="4883" max="4883" width="1.75" customWidth="1"/>
    <col min="4886" max="4886" width="10.515625" customWidth="1"/>
    <col min="4887" max="4887" width="9.57421875" customWidth="1"/>
    <col min="4899" max="4899" width="11.0546875" customWidth="1"/>
    <col min="4900" max="4900" width="10.24609375" customWidth="1"/>
    <col min="5129" max="5129" width="9.70703125" customWidth="1"/>
    <col min="5131" max="5132" width="15.640625" customWidth="1"/>
    <col min="5133" max="5133" width="12.40625" customWidth="1"/>
    <col min="5134" max="5135" width="11.73046875" customWidth="1"/>
    <col min="5136" max="5136" width="12.67578125" customWidth="1"/>
    <col min="5137" max="5137" width="12.80859375" customWidth="1"/>
    <col min="5138" max="5138" width="8.22265625" customWidth="1"/>
    <col min="5139" max="5139" width="1.75" customWidth="1"/>
    <col min="5142" max="5142" width="10.515625" customWidth="1"/>
    <col min="5143" max="5143" width="9.57421875" customWidth="1"/>
    <col min="5155" max="5155" width="11.0546875" customWidth="1"/>
    <col min="5156" max="5156" width="10.24609375" customWidth="1"/>
    <col min="5385" max="5385" width="9.70703125" customWidth="1"/>
    <col min="5387" max="5388" width="15.640625" customWidth="1"/>
    <col min="5389" max="5389" width="12.40625" customWidth="1"/>
    <col min="5390" max="5391" width="11.73046875" customWidth="1"/>
    <col min="5392" max="5392" width="12.67578125" customWidth="1"/>
    <col min="5393" max="5393" width="12.80859375" customWidth="1"/>
    <col min="5394" max="5394" width="8.22265625" customWidth="1"/>
    <col min="5395" max="5395" width="1.75" customWidth="1"/>
    <col min="5398" max="5398" width="10.515625" customWidth="1"/>
    <col min="5399" max="5399" width="9.57421875" customWidth="1"/>
    <col min="5411" max="5411" width="11.0546875" customWidth="1"/>
    <col min="5412" max="5412" width="10.24609375" customWidth="1"/>
    <col min="5641" max="5641" width="9.70703125" customWidth="1"/>
    <col min="5643" max="5644" width="15.640625" customWidth="1"/>
    <col min="5645" max="5645" width="12.40625" customWidth="1"/>
    <col min="5646" max="5647" width="11.73046875" customWidth="1"/>
    <col min="5648" max="5648" width="12.67578125" customWidth="1"/>
    <col min="5649" max="5649" width="12.80859375" customWidth="1"/>
    <col min="5650" max="5650" width="8.22265625" customWidth="1"/>
    <col min="5651" max="5651" width="1.75" customWidth="1"/>
    <col min="5654" max="5654" width="10.515625" customWidth="1"/>
    <col min="5655" max="5655" width="9.57421875" customWidth="1"/>
    <col min="5667" max="5667" width="11.0546875" customWidth="1"/>
    <col min="5668" max="5668" width="10.24609375" customWidth="1"/>
    <col min="5897" max="5897" width="9.70703125" customWidth="1"/>
    <col min="5899" max="5900" width="15.640625" customWidth="1"/>
    <col min="5901" max="5901" width="12.40625" customWidth="1"/>
    <col min="5902" max="5903" width="11.73046875" customWidth="1"/>
    <col min="5904" max="5904" width="12.67578125" customWidth="1"/>
    <col min="5905" max="5905" width="12.80859375" customWidth="1"/>
    <col min="5906" max="5906" width="8.22265625" customWidth="1"/>
    <col min="5907" max="5907" width="1.75" customWidth="1"/>
    <col min="5910" max="5910" width="10.515625" customWidth="1"/>
    <col min="5911" max="5911" width="9.57421875" customWidth="1"/>
    <col min="5923" max="5923" width="11.0546875" customWidth="1"/>
    <col min="5924" max="5924" width="10.24609375" customWidth="1"/>
    <col min="6153" max="6153" width="9.70703125" customWidth="1"/>
    <col min="6155" max="6156" width="15.640625" customWidth="1"/>
    <col min="6157" max="6157" width="12.40625" customWidth="1"/>
    <col min="6158" max="6159" width="11.73046875" customWidth="1"/>
    <col min="6160" max="6160" width="12.67578125" customWidth="1"/>
    <col min="6161" max="6161" width="12.80859375" customWidth="1"/>
    <col min="6162" max="6162" width="8.22265625" customWidth="1"/>
    <col min="6163" max="6163" width="1.75" customWidth="1"/>
    <col min="6166" max="6166" width="10.515625" customWidth="1"/>
    <col min="6167" max="6167" width="9.57421875" customWidth="1"/>
    <col min="6179" max="6179" width="11.0546875" customWidth="1"/>
    <col min="6180" max="6180" width="10.24609375" customWidth="1"/>
    <col min="6409" max="6409" width="9.70703125" customWidth="1"/>
    <col min="6411" max="6412" width="15.640625" customWidth="1"/>
    <col min="6413" max="6413" width="12.40625" customWidth="1"/>
    <col min="6414" max="6415" width="11.73046875" customWidth="1"/>
    <col min="6416" max="6416" width="12.67578125" customWidth="1"/>
    <col min="6417" max="6417" width="12.80859375" customWidth="1"/>
    <col min="6418" max="6418" width="8.22265625" customWidth="1"/>
    <col min="6419" max="6419" width="1.75" customWidth="1"/>
    <col min="6422" max="6422" width="10.515625" customWidth="1"/>
    <col min="6423" max="6423" width="9.57421875" customWidth="1"/>
    <col min="6435" max="6435" width="11.0546875" customWidth="1"/>
    <col min="6436" max="6436" width="10.24609375" customWidth="1"/>
    <col min="6665" max="6665" width="9.70703125" customWidth="1"/>
    <col min="6667" max="6668" width="15.640625" customWidth="1"/>
    <col min="6669" max="6669" width="12.40625" customWidth="1"/>
    <col min="6670" max="6671" width="11.73046875" customWidth="1"/>
    <col min="6672" max="6672" width="12.67578125" customWidth="1"/>
    <col min="6673" max="6673" width="12.80859375" customWidth="1"/>
    <col min="6674" max="6674" width="8.22265625" customWidth="1"/>
    <col min="6675" max="6675" width="1.75" customWidth="1"/>
    <col min="6678" max="6678" width="10.515625" customWidth="1"/>
    <col min="6679" max="6679" width="9.57421875" customWidth="1"/>
    <col min="6691" max="6691" width="11.0546875" customWidth="1"/>
    <col min="6692" max="6692" width="10.24609375" customWidth="1"/>
    <col min="6921" max="6921" width="9.70703125" customWidth="1"/>
    <col min="6923" max="6924" width="15.640625" customWidth="1"/>
    <col min="6925" max="6925" width="12.40625" customWidth="1"/>
    <col min="6926" max="6927" width="11.73046875" customWidth="1"/>
    <col min="6928" max="6928" width="12.67578125" customWidth="1"/>
    <col min="6929" max="6929" width="12.80859375" customWidth="1"/>
    <col min="6930" max="6930" width="8.22265625" customWidth="1"/>
    <col min="6931" max="6931" width="1.75" customWidth="1"/>
    <col min="6934" max="6934" width="10.515625" customWidth="1"/>
    <col min="6935" max="6935" width="9.57421875" customWidth="1"/>
    <col min="6947" max="6947" width="11.0546875" customWidth="1"/>
    <col min="6948" max="6948" width="10.24609375" customWidth="1"/>
    <col min="7177" max="7177" width="9.70703125" customWidth="1"/>
    <col min="7179" max="7180" width="15.640625" customWidth="1"/>
    <col min="7181" max="7181" width="12.40625" customWidth="1"/>
    <col min="7182" max="7183" width="11.73046875" customWidth="1"/>
    <col min="7184" max="7184" width="12.67578125" customWidth="1"/>
    <col min="7185" max="7185" width="12.80859375" customWidth="1"/>
    <col min="7186" max="7186" width="8.22265625" customWidth="1"/>
    <col min="7187" max="7187" width="1.75" customWidth="1"/>
    <col min="7190" max="7190" width="10.515625" customWidth="1"/>
    <col min="7191" max="7191" width="9.57421875" customWidth="1"/>
    <col min="7203" max="7203" width="11.0546875" customWidth="1"/>
    <col min="7204" max="7204" width="10.24609375" customWidth="1"/>
    <col min="7433" max="7433" width="9.70703125" customWidth="1"/>
    <col min="7435" max="7436" width="15.640625" customWidth="1"/>
    <col min="7437" max="7437" width="12.40625" customWidth="1"/>
    <col min="7438" max="7439" width="11.73046875" customWidth="1"/>
    <col min="7440" max="7440" width="12.67578125" customWidth="1"/>
    <col min="7441" max="7441" width="12.80859375" customWidth="1"/>
    <col min="7442" max="7442" width="8.22265625" customWidth="1"/>
    <col min="7443" max="7443" width="1.75" customWidth="1"/>
    <col min="7446" max="7446" width="10.515625" customWidth="1"/>
    <col min="7447" max="7447" width="9.57421875" customWidth="1"/>
    <col min="7459" max="7459" width="11.0546875" customWidth="1"/>
    <col min="7460" max="7460" width="10.24609375" customWidth="1"/>
    <col min="7689" max="7689" width="9.70703125" customWidth="1"/>
    <col min="7691" max="7692" width="15.640625" customWidth="1"/>
    <col min="7693" max="7693" width="12.40625" customWidth="1"/>
    <col min="7694" max="7695" width="11.73046875" customWidth="1"/>
    <col min="7696" max="7696" width="12.67578125" customWidth="1"/>
    <col min="7697" max="7697" width="12.80859375" customWidth="1"/>
    <col min="7698" max="7698" width="8.22265625" customWidth="1"/>
    <col min="7699" max="7699" width="1.75" customWidth="1"/>
    <col min="7702" max="7702" width="10.515625" customWidth="1"/>
    <col min="7703" max="7703" width="9.57421875" customWidth="1"/>
    <col min="7715" max="7715" width="11.0546875" customWidth="1"/>
    <col min="7716" max="7716" width="10.24609375" customWidth="1"/>
    <col min="7945" max="7945" width="9.70703125" customWidth="1"/>
    <col min="7947" max="7948" width="15.640625" customWidth="1"/>
    <col min="7949" max="7949" width="12.40625" customWidth="1"/>
    <col min="7950" max="7951" width="11.73046875" customWidth="1"/>
    <col min="7952" max="7952" width="12.67578125" customWidth="1"/>
    <col min="7953" max="7953" width="12.80859375" customWidth="1"/>
    <col min="7954" max="7954" width="8.22265625" customWidth="1"/>
    <col min="7955" max="7955" width="1.75" customWidth="1"/>
    <col min="7958" max="7958" width="10.515625" customWidth="1"/>
    <col min="7959" max="7959" width="9.57421875" customWidth="1"/>
    <col min="7971" max="7971" width="11.0546875" customWidth="1"/>
    <col min="7972" max="7972" width="10.24609375" customWidth="1"/>
    <col min="8201" max="8201" width="9.70703125" customWidth="1"/>
    <col min="8203" max="8204" width="15.640625" customWidth="1"/>
    <col min="8205" max="8205" width="12.40625" customWidth="1"/>
    <col min="8206" max="8207" width="11.73046875" customWidth="1"/>
    <col min="8208" max="8208" width="12.67578125" customWidth="1"/>
    <col min="8209" max="8209" width="12.80859375" customWidth="1"/>
    <col min="8210" max="8210" width="8.22265625" customWidth="1"/>
    <col min="8211" max="8211" width="1.75" customWidth="1"/>
    <col min="8214" max="8214" width="10.515625" customWidth="1"/>
    <col min="8215" max="8215" width="9.57421875" customWidth="1"/>
    <col min="8227" max="8227" width="11.0546875" customWidth="1"/>
    <col min="8228" max="8228" width="10.24609375" customWidth="1"/>
    <col min="8457" max="8457" width="9.70703125" customWidth="1"/>
    <col min="8459" max="8460" width="15.640625" customWidth="1"/>
    <col min="8461" max="8461" width="12.40625" customWidth="1"/>
    <col min="8462" max="8463" width="11.73046875" customWidth="1"/>
    <col min="8464" max="8464" width="12.67578125" customWidth="1"/>
    <col min="8465" max="8465" width="12.80859375" customWidth="1"/>
    <col min="8466" max="8466" width="8.22265625" customWidth="1"/>
    <col min="8467" max="8467" width="1.75" customWidth="1"/>
    <col min="8470" max="8470" width="10.515625" customWidth="1"/>
    <col min="8471" max="8471" width="9.57421875" customWidth="1"/>
    <col min="8483" max="8483" width="11.0546875" customWidth="1"/>
    <col min="8484" max="8484" width="10.24609375" customWidth="1"/>
    <col min="8713" max="8713" width="9.70703125" customWidth="1"/>
    <col min="8715" max="8716" width="15.640625" customWidth="1"/>
    <col min="8717" max="8717" width="12.40625" customWidth="1"/>
    <col min="8718" max="8719" width="11.73046875" customWidth="1"/>
    <col min="8720" max="8720" width="12.67578125" customWidth="1"/>
    <col min="8721" max="8721" width="12.80859375" customWidth="1"/>
    <col min="8722" max="8722" width="8.22265625" customWidth="1"/>
    <col min="8723" max="8723" width="1.75" customWidth="1"/>
    <col min="8726" max="8726" width="10.515625" customWidth="1"/>
    <col min="8727" max="8727" width="9.57421875" customWidth="1"/>
    <col min="8739" max="8739" width="11.0546875" customWidth="1"/>
    <col min="8740" max="8740" width="10.24609375" customWidth="1"/>
    <col min="8969" max="8969" width="9.70703125" customWidth="1"/>
    <col min="8971" max="8972" width="15.640625" customWidth="1"/>
    <col min="8973" max="8973" width="12.40625" customWidth="1"/>
    <col min="8974" max="8975" width="11.73046875" customWidth="1"/>
    <col min="8976" max="8976" width="12.67578125" customWidth="1"/>
    <col min="8977" max="8977" width="12.80859375" customWidth="1"/>
    <col min="8978" max="8978" width="8.22265625" customWidth="1"/>
    <col min="8979" max="8979" width="1.75" customWidth="1"/>
    <col min="8982" max="8982" width="10.515625" customWidth="1"/>
    <col min="8983" max="8983" width="9.57421875" customWidth="1"/>
    <col min="8995" max="8995" width="11.0546875" customWidth="1"/>
    <col min="8996" max="8996" width="10.24609375" customWidth="1"/>
    <col min="9225" max="9225" width="9.70703125" customWidth="1"/>
    <col min="9227" max="9228" width="15.640625" customWidth="1"/>
    <col min="9229" max="9229" width="12.40625" customWidth="1"/>
    <col min="9230" max="9231" width="11.73046875" customWidth="1"/>
    <col min="9232" max="9232" width="12.67578125" customWidth="1"/>
    <col min="9233" max="9233" width="12.80859375" customWidth="1"/>
    <col min="9234" max="9234" width="8.22265625" customWidth="1"/>
    <col min="9235" max="9235" width="1.75" customWidth="1"/>
    <col min="9238" max="9238" width="10.515625" customWidth="1"/>
    <col min="9239" max="9239" width="9.57421875" customWidth="1"/>
    <col min="9251" max="9251" width="11.0546875" customWidth="1"/>
    <col min="9252" max="9252" width="10.24609375" customWidth="1"/>
    <col min="9481" max="9481" width="9.70703125" customWidth="1"/>
    <col min="9483" max="9484" width="15.640625" customWidth="1"/>
    <col min="9485" max="9485" width="12.40625" customWidth="1"/>
    <col min="9486" max="9487" width="11.73046875" customWidth="1"/>
    <col min="9488" max="9488" width="12.67578125" customWidth="1"/>
    <col min="9489" max="9489" width="12.80859375" customWidth="1"/>
    <col min="9490" max="9490" width="8.22265625" customWidth="1"/>
    <col min="9491" max="9491" width="1.75" customWidth="1"/>
    <col min="9494" max="9494" width="10.515625" customWidth="1"/>
    <col min="9495" max="9495" width="9.57421875" customWidth="1"/>
    <col min="9507" max="9507" width="11.0546875" customWidth="1"/>
    <col min="9508" max="9508" width="10.24609375" customWidth="1"/>
    <col min="9737" max="9737" width="9.70703125" customWidth="1"/>
    <col min="9739" max="9740" width="15.640625" customWidth="1"/>
    <col min="9741" max="9741" width="12.40625" customWidth="1"/>
    <col min="9742" max="9743" width="11.73046875" customWidth="1"/>
    <col min="9744" max="9744" width="12.67578125" customWidth="1"/>
    <col min="9745" max="9745" width="12.80859375" customWidth="1"/>
    <col min="9746" max="9746" width="8.22265625" customWidth="1"/>
    <col min="9747" max="9747" width="1.75" customWidth="1"/>
    <col min="9750" max="9750" width="10.515625" customWidth="1"/>
    <col min="9751" max="9751" width="9.57421875" customWidth="1"/>
    <col min="9763" max="9763" width="11.0546875" customWidth="1"/>
    <col min="9764" max="9764" width="10.24609375" customWidth="1"/>
    <col min="9993" max="9993" width="9.70703125" customWidth="1"/>
    <col min="9995" max="9996" width="15.640625" customWidth="1"/>
    <col min="9997" max="9997" width="12.40625" customWidth="1"/>
    <col min="9998" max="9999" width="11.73046875" customWidth="1"/>
    <col min="10000" max="10000" width="12.67578125" customWidth="1"/>
    <col min="10001" max="10001" width="12.80859375" customWidth="1"/>
    <col min="10002" max="10002" width="8.22265625" customWidth="1"/>
    <col min="10003" max="10003" width="1.75" customWidth="1"/>
    <col min="10006" max="10006" width="10.515625" customWidth="1"/>
    <col min="10007" max="10007" width="9.57421875" customWidth="1"/>
    <col min="10019" max="10019" width="11.0546875" customWidth="1"/>
    <col min="10020" max="10020" width="10.24609375" customWidth="1"/>
    <col min="10249" max="10249" width="9.70703125" customWidth="1"/>
    <col min="10251" max="10252" width="15.640625" customWidth="1"/>
    <col min="10253" max="10253" width="12.40625" customWidth="1"/>
    <col min="10254" max="10255" width="11.73046875" customWidth="1"/>
    <col min="10256" max="10256" width="12.67578125" customWidth="1"/>
    <col min="10257" max="10257" width="12.80859375" customWidth="1"/>
    <col min="10258" max="10258" width="8.22265625" customWidth="1"/>
    <col min="10259" max="10259" width="1.75" customWidth="1"/>
    <col min="10262" max="10262" width="10.515625" customWidth="1"/>
    <col min="10263" max="10263" width="9.57421875" customWidth="1"/>
    <col min="10275" max="10275" width="11.0546875" customWidth="1"/>
    <col min="10276" max="10276" width="10.24609375" customWidth="1"/>
    <col min="10505" max="10505" width="9.70703125" customWidth="1"/>
    <col min="10507" max="10508" width="15.640625" customWidth="1"/>
    <col min="10509" max="10509" width="12.40625" customWidth="1"/>
    <col min="10510" max="10511" width="11.73046875" customWidth="1"/>
    <col min="10512" max="10512" width="12.67578125" customWidth="1"/>
    <col min="10513" max="10513" width="12.80859375" customWidth="1"/>
    <col min="10514" max="10514" width="8.22265625" customWidth="1"/>
    <col min="10515" max="10515" width="1.75" customWidth="1"/>
    <col min="10518" max="10518" width="10.515625" customWidth="1"/>
    <col min="10519" max="10519" width="9.57421875" customWidth="1"/>
    <col min="10531" max="10531" width="11.0546875" customWidth="1"/>
    <col min="10532" max="10532" width="10.24609375" customWidth="1"/>
    <col min="10761" max="10761" width="9.70703125" customWidth="1"/>
    <col min="10763" max="10764" width="15.640625" customWidth="1"/>
    <col min="10765" max="10765" width="12.40625" customWidth="1"/>
    <col min="10766" max="10767" width="11.73046875" customWidth="1"/>
    <col min="10768" max="10768" width="12.67578125" customWidth="1"/>
    <col min="10769" max="10769" width="12.80859375" customWidth="1"/>
    <col min="10770" max="10770" width="8.22265625" customWidth="1"/>
    <col min="10771" max="10771" width="1.75" customWidth="1"/>
    <col min="10774" max="10774" width="10.515625" customWidth="1"/>
    <col min="10775" max="10775" width="9.57421875" customWidth="1"/>
    <col min="10787" max="10787" width="11.0546875" customWidth="1"/>
    <col min="10788" max="10788" width="10.24609375" customWidth="1"/>
    <col min="11017" max="11017" width="9.70703125" customWidth="1"/>
    <col min="11019" max="11020" width="15.640625" customWidth="1"/>
    <col min="11021" max="11021" width="12.40625" customWidth="1"/>
    <col min="11022" max="11023" width="11.73046875" customWidth="1"/>
    <col min="11024" max="11024" width="12.67578125" customWidth="1"/>
    <col min="11025" max="11025" width="12.80859375" customWidth="1"/>
    <col min="11026" max="11026" width="8.22265625" customWidth="1"/>
    <col min="11027" max="11027" width="1.75" customWidth="1"/>
    <col min="11030" max="11030" width="10.515625" customWidth="1"/>
    <col min="11031" max="11031" width="9.57421875" customWidth="1"/>
    <col min="11043" max="11043" width="11.0546875" customWidth="1"/>
    <col min="11044" max="11044" width="10.24609375" customWidth="1"/>
    <col min="11273" max="11273" width="9.70703125" customWidth="1"/>
    <col min="11275" max="11276" width="15.640625" customWidth="1"/>
    <col min="11277" max="11277" width="12.40625" customWidth="1"/>
    <col min="11278" max="11279" width="11.73046875" customWidth="1"/>
    <col min="11280" max="11280" width="12.67578125" customWidth="1"/>
    <col min="11281" max="11281" width="12.80859375" customWidth="1"/>
    <col min="11282" max="11282" width="8.22265625" customWidth="1"/>
    <col min="11283" max="11283" width="1.75" customWidth="1"/>
    <col min="11286" max="11286" width="10.515625" customWidth="1"/>
    <col min="11287" max="11287" width="9.57421875" customWidth="1"/>
    <col min="11299" max="11299" width="11.0546875" customWidth="1"/>
    <col min="11300" max="11300" width="10.24609375" customWidth="1"/>
    <col min="11529" max="11529" width="9.70703125" customWidth="1"/>
    <col min="11531" max="11532" width="15.640625" customWidth="1"/>
    <col min="11533" max="11533" width="12.40625" customWidth="1"/>
    <col min="11534" max="11535" width="11.73046875" customWidth="1"/>
    <col min="11536" max="11536" width="12.67578125" customWidth="1"/>
    <col min="11537" max="11537" width="12.80859375" customWidth="1"/>
    <col min="11538" max="11538" width="8.22265625" customWidth="1"/>
    <col min="11539" max="11539" width="1.75" customWidth="1"/>
    <col min="11542" max="11542" width="10.515625" customWidth="1"/>
    <col min="11543" max="11543" width="9.57421875" customWidth="1"/>
    <col min="11555" max="11555" width="11.0546875" customWidth="1"/>
    <col min="11556" max="11556" width="10.24609375" customWidth="1"/>
    <col min="11785" max="11785" width="9.70703125" customWidth="1"/>
    <col min="11787" max="11788" width="15.640625" customWidth="1"/>
    <col min="11789" max="11789" width="12.40625" customWidth="1"/>
    <col min="11790" max="11791" width="11.73046875" customWidth="1"/>
    <col min="11792" max="11792" width="12.67578125" customWidth="1"/>
    <col min="11793" max="11793" width="12.80859375" customWidth="1"/>
    <col min="11794" max="11794" width="8.22265625" customWidth="1"/>
    <col min="11795" max="11795" width="1.75" customWidth="1"/>
    <col min="11798" max="11798" width="10.515625" customWidth="1"/>
    <col min="11799" max="11799" width="9.57421875" customWidth="1"/>
    <col min="11811" max="11811" width="11.0546875" customWidth="1"/>
    <col min="11812" max="11812" width="10.24609375" customWidth="1"/>
    <col min="12041" max="12041" width="9.70703125" customWidth="1"/>
    <col min="12043" max="12044" width="15.640625" customWidth="1"/>
    <col min="12045" max="12045" width="12.40625" customWidth="1"/>
    <col min="12046" max="12047" width="11.73046875" customWidth="1"/>
    <col min="12048" max="12048" width="12.67578125" customWidth="1"/>
    <col min="12049" max="12049" width="12.80859375" customWidth="1"/>
    <col min="12050" max="12050" width="8.22265625" customWidth="1"/>
    <col min="12051" max="12051" width="1.75" customWidth="1"/>
    <col min="12054" max="12054" width="10.515625" customWidth="1"/>
    <col min="12055" max="12055" width="9.57421875" customWidth="1"/>
    <col min="12067" max="12067" width="11.0546875" customWidth="1"/>
    <col min="12068" max="12068" width="10.24609375" customWidth="1"/>
    <col min="12297" max="12297" width="9.70703125" customWidth="1"/>
    <col min="12299" max="12300" width="15.640625" customWidth="1"/>
    <col min="12301" max="12301" width="12.40625" customWidth="1"/>
    <col min="12302" max="12303" width="11.73046875" customWidth="1"/>
    <col min="12304" max="12304" width="12.67578125" customWidth="1"/>
    <col min="12305" max="12305" width="12.80859375" customWidth="1"/>
    <col min="12306" max="12306" width="8.22265625" customWidth="1"/>
    <col min="12307" max="12307" width="1.75" customWidth="1"/>
    <col min="12310" max="12310" width="10.515625" customWidth="1"/>
    <col min="12311" max="12311" width="9.57421875" customWidth="1"/>
    <col min="12323" max="12323" width="11.0546875" customWidth="1"/>
    <col min="12324" max="12324" width="10.24609375" customWidth="1"/>
    <col min="12553" max="12553" width="9.70703125" customWidth="1"/>
    <col min="12555" max="12556" width="15.640625" customWidth="1"/>
    <col min="12557" max="12557" width="12.40625" customWidth="1"/>
    <col min="12558" max="12559" width="11.73046875" customWidth="1"/>
    <col min="12560" max="12560" width="12.67578125" customWidth="1"/>
    <col min="12561" max="12561" width="12.80859375" customWidth="1"/>
    <col min="12562" max="12562" width="8.22265625" customWidth="1"/>
    <col min="12563" max="12563" width="1.75" customWidth="1"/>
    <col min="12566" max="12566" width="10.515625" customWidth="1"/>
    <col min="12567" max="12567" width="9.57421875" customWidth="1"/>
    <col min="12579" max="12579" width="11.0546875" customWidth="1"/>
    <col min="12580" max="12580" width="10.24609375" customWidth="1"/>
    <col min="12809" max="12809" width="9.70703125" customWidth="1"/>
    <col min="12811" max="12812" width="15.640625" customWidth="1"/>
    <col min="12813" max="12813" width="12.40625" customWidth="1"/>
    <col min="12814" max="12815" width="11.73046875" customWidth="1"/>
    <col min="12816" max="12816" width="12.67578125" customWidth="1"/>
    <col min="12817" max="12817" width="12.80859375" customWidth="1"/>
    <col min="12818" max="12818" width="8.22265625" customWidth="1"/>
    <col min="12819" max="12819" width="1.75" customWidth="1"/>
    <col min="12822" max="12822" width="10.515625" customWidth="1"/>
    <col min="12823" max="12823" width="9.57421875" customWidth="1"/>
    <col min="12835" max="12835" width="11.0546875" customWidth="1"/>
    <col min="12836" max="12836" width="10.24609375" customWidth="1"/>
    <col min="13065" max="13065" width="9.70703125" customWidth="1"/>
    <col min="13067" max="13068" width="15.640625" customWidth="1"/>
    <col min="13069" max="13069" width="12.40625" customWidth="1"/>
    <col min="13070" max="13071" width="11.73046875" customWidth="1"/>
    <col min="13072" max="13072" width="12.67578125" customWidth="1"/>
    <col min="13073" max="13073" width="12.80859375" customWidth="1"/>
    <col min="13074" max="13074" width="8.22265625" customWidth="1"/>
    <col min="13075" max="13075" width="1.75" customWidth="1"/>
    <col min="13078" max="13078" width="10.515625" customWidth="1"/>
    <col min="13079" max="13079" width="9.57421875" customWidth="1"/>
    <col min="13091" max="13091" width="11.0546875" customWidth="1"/>
    <col min="13092" max="13092" width="10.24609375" customWidth="1"/>
    <col min="13321" max="13321" width="9.70703125" customWidth="1"/>
    <col min="13323" max="13324" width="15.640625" customWidth="1"/>
    <col min="13325" max="13325" width="12.40625" customWidth="1"/>
    <col min="13326" max="13327" width="11.73046875" customWidth="1"/>
    <col min="13328" max="13328" width="12.67578125" customWidth="1"/>
    <col min="13329" max="13329" width="12.80859375" customWidth="1"/>
    <col min="13330" max="13330" width="8.22265625" customWidth="1"/>
    <col min="13331" max="13331" width="1.75" customWidth="1"/>
    <col min="13334" max="13334" width="10.515625" customWidth="1"/>
    <col min="13335" max="13335" width="9.57421875" customWidth="1"/>
    <col min="13347" max="13347" width="11.0546875" customWidth="1"/>
    <col min="13348" max="13348" width="10.24609375" customWidth="1"/>
    <col min="13577" max="13577" width="9.70703125" customWidth="1"/>
    <col min="13579" max="13580" width="15.640625" customWidth="1"/>
    <col min="13581" max="13581" width="12.40625" customWidth="1"/>
    <col min="13582" max="13583" width="11.73046875" customWidth="1"/>
    <col min="13584" max="13584" width="12.67578125" customWidth="1"/>
    <col min="13585" max="13585" width="12.80859375" customWidth="1"/>
    <col min="13586" max="13586" width="8.22265625" customWidth="1"/>
    <col min="13587" max="13587" width="1.75" customWidth="1"/>
    <col min="13590" max="13590" width="10.515625" customWidth="1"/>
    <col min="13591" max="13591" width="9.57421875" customWidth="1"/>
    <col min="13603" max="13603" width="11.0546875" customWidth="1"/>
    <col min="13604" max="13604" width="10.24609375" customWidth="1"/>
    <col min="13833" max="13833" width="9.70703125" customWidth="1"/>
    <col min="13835" max="13836" width="15.640625" customWidth="1"/>
    <col min="13837" max="13837" width="12.40625" customWidth="1"/>
    <col min="13838" max="13839" width="11.73046875" customWidth="1"/>
    <col min="13840" max="13840" width="12.67578125" customWidth="1"/>
    <col min="13841" max="13841" width="12.80859375" customWidth="1"/>
    <col min="13842" max="13842" width="8.22265625" customWidth="1"/>
    <col min="13843" max="13843" width="1.75" customWidth="1"/>
    <col min="13846" max="13846" width="10.515625" customWidth="1"/>
    <col min="13847" max="13847" width="9.57421875" customWidth="1"/>
    <col min="13859" max="13859" width="11.0546875" customWidth="1"/>
    <col min="13860" max="13860" width="10.24609375" customWidth="1"/>
    <col min="14089" max="14089" width="9.70703125" customWidth="1"/>
    <col min="14091" max="14092" width="15.640625" customWidth="1"/>
    <col min="14093" max="14093" width="12.40625" customWidth="1"/>
    <col min="14094" max="14095" width="11.73046875" customWidth="1"/>
    <col min="14096" max="14096" width="12.67578125" customWidth="1"/>
    <col min="14097" max="14097" width="12.80859375" customWidth="1"/>
    <col min="14098" max="14098" width="8.22265625" customWidth="1"/>
    <col min="14099" max="14099" width="1.75" customWidth="1"/>
    <col min="14102" max="14102" width="10.515625" customWidth="1"/>
    <col min="14103" max="14103" width="9.57421875" customWidth="1"/>
    <col min="14115" max="14115" width="11.0546875" customWidth="1"/>
    <col min="14116" max="14116" width="10.24609375" customWidth="1"/>
    <col min="14345" max="14345" width="9.70703125" customWidth="1"/>
    <col min="14347" max="14348" width="15.640625" customWidth="1"/>
    <col min="14349" max="14349" width="12.40625" customWidth="1"/>
    <col min="14350" max="14351" width="11.73046875" customWidth="1"/>
    <col min="14352" max="14352" width="12.67578125" customWidth="1"/>
    <col min="14353" max="14353" width="12.80859375" customWidth="1"/>
    <col min="14354" max="14354" width="8.22265625" customWidth="1"/>
    <col min="14355" max="14355" width="1.75" customWidth="1"/>
    <col min="14358" max="14358" width="10.515625" customWidth="1"/>
    <col min="14359" max="14359" width="9.57421875" customWidth="1"/>
    <col min="14371" max="14371" width="11.0546875" customWidth="1"/>
    <col min="14372" max="14372" width="10.24609375" customWidth="1"/>
    <col min="14601" max="14601" width="9.70703125" customWidth="1"/>
    <col min="14603" max="14604" width="15.640625" customWidth="1"/>
    <col min="14605" max="14605" width="12.40625" customWidth="1"/>
    <col min="14606" max="14607" width="11.73046875" customWidth="1"/>
    <col min="14608" max="14608" width="12.67578125" customWidth="1"/>
    <col min="14609" max="14609" width="12.80859375" customWidth="1"/>
    <col min="14610" max="14610" width="8.22265625" customWidth="1"/>
    <col min="14611" max="14611" width="1.75" customWidth="1"/>
    <col min="14614" max="14614" width="10.515625" customWidth="1"/>
    <col min="14615" max="14615" width="9.57421875" customWidth="1"/>
    <col min="14627" max="14627" width="11.0546875" customWidth="1"/>
    <col min="14628" max="14628" width="10.24609375" customWidth="1"/>
    <col min="14857" max="14857" width="9.70703125" customWidth="1"/>
    <col min="14859" max="14860" width="15.640625" customWidth="1"/>
    <col min="14861" max="14861" width="12.40625" customWidth="1"/>
    <col min="14862" max="14863" width="11.73046875" customWidth="1"/>
    <col min="14864" max="14864" width="12.67578125" customWidth="1"/>
    <col min="14865" max="14865" width="12.80859375" customWidth="1"/>
    <col min="14866" max="14866" width="8.22265625" customWidth="1"/>
    <col min="14867" max="14867" width="1.75" customWidth="1"/>
    <col min="14870" max="14870" width="10.515625" customWidth="1"/>
    <col min="14871" max="14871" width="9.57421875" customWidth="1"/>
    <col min="14883" max="14883" width="11.0546875" customWidth="1"/>
    <col min="14884" max="14884" width="10.24609375" customWidth="1"/>
    <col min="15113" max="15113" width="9.70703125" customWidth="1"/>
    <col min="15115" max="15116" width="15.640625" customWidth="1"/>
    <col min="15117" max="15117" width="12.40625" customWidth="1"/>
    <col min="15118" max="15119" width="11.73046875" customWidth="1"/>
    <col min="15120" max="15120" width="12.67578125" customWidth="1"/>
    <col min="15121" max="15121" width="12.80859375" customWidth="1"/>
    <col min="15122" max="15122" width="8.22265625" customWidth="1"/>
    <col min="15123" max="15123" width="1.75" customWidth="1"/>
    <col min="15126" max="15126" width="10.515625" customWidth="1"/>
    <col min="15127" max="15127" width="9.57421875" customWidth="1"/>
    <col min="15139" max="15139" width="11.0546875" customWidth="1"/>
    <col min="15140" max="15140" width="10.24609375" customWidth="1"/>
    <col min="15369" max="15369" width="9.70703125" customWidth="1"/>
    <col min="15371" max="15372" width="15.640625" customWidth="1"/>
    <col min="15373" max="15373" width="12.40625" customWidth="1"/>
    <col min="15374" max="15375" width="11.73046875" customWidth="1"/>
    <col min="15376" max="15376" width="12.67578125" customWidth="1"/>
    <col min="15377" max="15377" width="12.80859375" customWidth="1"/>
    <col min="15378" max="15378" width="8.22265625" customWidth="1"/>
    <col min="15379" max="15379" width="1.75" customWidth="1"/>
    <col min="15382" max="15382" width="10.515625" customWidth="1"/>
    <col min="15383" max="15383" width="9.57421875" customWidth="1"/>
    <col min="15395" max="15395" width="11.0546875" customWidth="1"/>
    <col min="15396" max="15396" width="10.24609375" customWidth="1"/>
    <col min="15625" max="15625" width="9.70703125" customWidth="1"/>
    <col min="15627" max="15628" width="15.640625" customWidth="1"/>
    <col min="15629" max="15629" width="12.40625" customWidth="1"/>
    <col min="15630" max="15631" width="11.73046875" customWidth="1"/>
    <col min="15632" max="15632" width="12.67578125" customWidth="1"/>
    <col min="15633" max="15633" width="12.80859375" customWidth="1"/>
    <col min="15634" max="15634" width="8.22265625" customWidth="1"/>
    <col min="15635" max="15635" width="1.75" customWidth="1"/>
    <col min="15638" max="15638" width="10.515625" customWidth="1"/>
    <col min="15639" max="15639" width="9.57421875" customWidth="1"/>
    <col min="15651" max="15651" width="11.0546875" customWidth="1"/>
    <col min="15652" max="15652" width="10.24609375" customWidth="1"/>
    <col min="15881" max="15881" width="9.70703125" customWidth="1"/>
    <col min="15883" max="15884" width="15.640625" customWidth="1"/>
    <col min="15885" max="15885" width="12.40625" customWidth="1"/>
    <col min="15886" max="15887" width="11.73046875" customWidth="1"/>
    <col min="15888" max="15888" width="12.67578125" customWidth="1"/>
    <col min="15889" max="15889" width="12.80859375" customWidth="1"/>
    <col min="15890" max="15890" width="8.22265625" customWidth="1"/>
    <col min="15891" max="15891" width="1.75" customWidth="1"/>
    <col min="15894" max="15894" width="10.515625" customWidth="1"/>
    <col min="15895" max="15895" width="9.57421875" customWidth="1"/>
    <col min="15907" max="15907" width="11.0546875" customWidth="1"/>
    <col min="15908" max="15908" width="10.24609375" customWidth="1"/>
    <col min="16137" max="16137" width="9.70703125" customWidth="1"/>
    <col min="16139" max="16140" width="15.640625" customWidth="1"/>
    <col min="16141" max="16141" width="12.40625" customWidth="1"/>
    <col min="16142" max="16143" width="11.73046875" customWidth="1"/>
    <col min="16144" max="16144" width="12.67578125" customWidth="1"/>
    <col min="16145" max="16145" width="12.80859375" customWidth="1"/>
    <col min="16146" max="16146" width="8.22265625" customWidth="1"/>
    <col min="16147" max="16147" width="1.75" customWidth="1"/>
    <col min="16150" max="16150" width="10.515625" customWidth="1"/>
    <col min="16151" max="16151" width="9.57421875" customWidth="1"/>
    <col min="16163" max="16163" width="11.0546875" customWidth="1"/>
    <col min="16164" max="16164" width="10.24609375" customWidth="1"/>
  </cols>
  <sheetData>
    <row r="1" spans="1:39" ht="15" customHeight="1" x14ac:dyDescent="0.15">
      <c r="A1" s="230" t="s">
        <v>203</v>
      </c>
      <c r="B1" s="230"/>
      <c r="C1" s="231" t="s">
        <v>191</v>
      </c>
      <c r="D1" s="232"/>
      <c r="E1" s="78" t="s">
        <v>0</v>
      </c>
      <c r="F1" s="79" t="s">
        <v>1</v>
      </c>
      <c r="G1" s="79" t="s">
        <v>2</v>
      </c>
      <c r="H1" s="171" t="s">
        <v>3</v>
      </c>
      <c r="I1" s="172"/>
      <c r="J1" s="79" t="s">
        <v>4</v>
      </c>
    </row>
    <row r="2" spans="1:39" ht="17.25" customHeight="1" x14ac:dyDescent="0.15">
      <c r="A2" s="136">
        <f>E10</f>
        <v>45751</v>
      </c>
      <c r="B2" s="135" t="str">
        <f>IFERROR(IF(AND(LEFT(E10,2)*1&gt;=1, LEFT(E10,2)*1&lt;=DAY(EOMONTH(DATE(IF(LEN(E10)-FIND(".",E10)&gt;5,RIGHT(E10,4),2000+RIGHT(E10,2)),MID(E10,4,2)*1,1),0)), MID(E10,4,2)*1&gt;=1, MID(E10,4,2)*1&lt;=12), DATE(IF(LEN(E10)-FIND(".",E10)&gt;5,RIGHT(E10,4),2000+RIGHT(E10,2)), MID(E10,4,2)*1, LEFT(E10,2)*1), "Invalid Date"), "Invalid Date")</f>
        <v>Invalid Date</v>
      </c>
      <c r="C2" s="233"/>
      <c r="D2" s="234"/>
      <c r="E2" s="84" t="s">
        <v>95</v>
      </c>
      <c r="F2" s="80" t="str">
        <f>IFERROR(RIGHT(YEAR(A2), 2),RIGHT(YEAR(B2), 2))</f>
        <v>25</v>
      </c>
      <c r="G2" s="80">
        <v>0</v>
      </c>
      <c r="H2" s="81" t="s">
        <v>5</v>
      </c>
      <c r="I2" s="81">
        <f>E4</f>
        <v>0</v>
      </c>
      <c r="J2" s="111" t="s">
        <v>6</v>
      </c>
    </row>
    <row r="3" spans="1:39" ht="15.75" thickBot="1" x14ac:dyDescent="0.2">
      <c r="A3" s="199" t="s">
        <v>179</v>
      </c>
      <c r="B3" s="200"/>
      <c r="C3" s="200"/>
      <c r="D3" s="201"/>
      <c r="E3" s="82" t="str">
        <f>IFERROR(CONCATENATE(IF(AND(MONTH(A2) &gt;= 1, MONTH(A2) &lt;= 3),RIGHT(YEAR(A2)-1, 2),RIGHT(YEAR(A2), 2)),,IF(AND(MONTH(A2) &gt;= 1, MONTH(A2) &lt;= 3),RIGHT(YEAR(A2), 2),RIGHT(YEAR(A2) + 1, 2))),CONCATENATE(IF(AND(MONTH(B2) &gt;= 1, MONTH(B2) &lt;= 3),RIGHT(YEAR(B2)-1, 2),RIGHT(YEAR(B2), 2)),,IF(AND(MONTH(B2) &gt;= 1, MONTH(B2) &lt;= 3),RIGHT(YEAR(B2), 2),RIGHT(YEAR(B2) + 1, 2))))</f>
        <v>2526</v>
      </c>
      <c r="F3" s="112"/>
      <c r="G3" s="112"/>
      <c r="H3" s="112"/>
      <c r="I3" s="112"/>
      <c r="J3" s="112"/>
      <c r="K3" s="112"/>
      <c r="L3" s="112"/>
      <c r="M3" s="112"/>
      <c r="N3" s="112"/>
      <c r="O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</row>
    <row r="4" spans="1:39" ht="15.75" thickBot="1" x14ac:dyDescent="0.2">
      <c r="A4" s="202" t="s">
        <v>176</v>
      </c>
      <c r="B4" s="202"/>
      <c r="C4" s="202"/>
      <c r="D4" s="203"/>
      <c r="E4" s="66"/>
      <c r="F4" s="114" t="s">
        <v>6</v>
      </c>
      <c r="G4" s="83" t="s">
        <v>191</v>
      </c>
      <c r="H4" s="209" t="str">
        <f>CONCATENATE("ULR No.:"," ",E2,F2,G2,H2,I2,,J2)</f>
        <v>ULR No.: CC352525000000F</v>
      </c>
      <c r="I4" s="209"/>
      <c r="J4" s="115"/>
      <c r="K4" s="112"/>
      <c r="L4" s="112"/>
      <c r="M4" s="112"/>
      <c r="N4" s="112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</row>
    <row r="5" spans="1:39" ht="15.75" thickBot="1" x14ac:dyDescent="0.2">
      <c r="A5" s="204" t="s">
        <v>177</v>
      </c>
      <c r="B5" s="204"/>
      <c r="C5" s="204"/>
      <c r="D5" s="205"/>
      <c r="E5" s="66"/>
      <c r="F5" s="116"/>
      <c r="G5" s="83" t="s">
        <v>190</v>
      </c>
      <c r="H5" s="207" t="str">
        <f>CONCATENATE("STPL/",E3,"/",E5,"-",E6)</f>
        <v>STPL/2526/-</v>
      </c>
      <c r="I5" s="208"/>
      <c r="J5" s="112"/>
      <c r="K5" s="112"/>
      <c r="L5" s="112"/>
      <c r="M5" s="112"/>
      <c r="N5" s="112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</row>
    <row r="6" spans="1:39" ht="15" x14ac:dyDescent="0.15">
      <c r="A6" s="200" t="s">
        <v>178</v>
      </c>
      <c r="B6" s="200"/>
      <c r="C6" s="200"/>
      <c r="D6" s="201"/>
      <c r="E6" s="67"/>
      <c r="F6" s="116"/>
      <c r="G6" s="112"/>
      <c r="H6" s="112"/>
      <c r="I6" s="112"/>
      <c r="J6" s="112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</row>
    <row r="7" spans="1:39" ht="15" x14ac:dyDescent="0.15">
      <c r="A7" s="199" t="s">
        <v>180</v>
      </c>
      <c r="B7" s="200"/>
      <c r="C7" s="200"/>
      <c r="D7" s="201"/>
      <c r="E7" s="97"/>
      <c r="F7" s="117"/>
      <c r="G7" s="118"/>
      <c r="H7" s="119"/>
      <c r="I7" s="112"/>
      <c r="J7" s="112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</row>
    <row r="8" spans="1:39" ht="19.899999999999999" customHeight="1" x14ac:dyDescent="0.15">
      <c r="A8" s="210" t="s">
        <v>181</v>
      </c>
      <c r="B8" s="211"/>
      <c r="C8" s="211"/>
      <c r="D8" s="212"/>
      <c r="E8" s="192"/>
      <c r="F8" s="237"/>
      <c r="G8" s="237"/>
      <c r="H8" s="237"/>
      <c r="I8" s="237"/>
      <c r="J8" s="182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</row>
    <row r="9" spans="1:39" ht="15" x14ac:dyDescent="0.15">
      <c r="A9" s="210" t="s">
        <v>182</v>
      </c>
      <c r="B9" s="211"/>
      <c r="C9" s="211"/>
      <c r="D9" s="212"/>
      <c r="E9" s="238"/>
      <c r="F9" s="239"/>
      <c r="G9" s="239"/>
      <c r="H9" s="239"/>
      <c r="I9" s="239"/>
      <c r="J9" s="240"/>
      <c r="O9" s="120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</row>
    <row r="10" spans="1:39" ht="19.899999999999999" customHeight="1" x14ac:dyDescent="0.15">
      <c r="A10" s="199" t="s">
        <v>183</v>
      </c>
      <c r="B10" s="200"/>
      <c r="C10" s="200"/>
      <c r="D10" s="201"/>
      <c r="E10" s="173">
        <v>45751</v>
      </c>
      <c r="F10" s="173"/>
      <c r="G10" s="113"/>
      <c r="H10" s="121"/>
      <c r="I10" s="121"/>
      <c r="J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</row>
    <row r="11" spans="1:39" ht="19.899999999999999" customHeight="1" x14ac:dyDescent="0.15">
      <c r="A11" s="199" t="s">
        <v>184</v>
      </c>
      <c r="B11" s="200"/>
      <c r="C11" s="200"/>
      <c r="D11" s="201"/>
      <c r="E11" s="176">
        <v>46070</v>
      </c>
      <c r="F11" s="177"/>
      <c r="G11" s="113"/>
      <c r="H11" s="121"/>
      <c r="I11" s="121"/>
      <c r="J11" s="113"/>
      <c r="K11" s="121"/>
      <c r="L11" s="121"/>
      <c r="M11" s="121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</row>
    <row r="12" spans="1:39" ht="19.899999999999999" customHeight="1" x14ac:dyDescent="0.15">
      <c r="A12" s="199" t="s">
        <v>185</v>
      </c>
      <c r="B12" s="200"/>
      <c r="C12" s="200"/>
      <c r="D12" s="201"/>
      <c r="E12" s="174">
        <v>45710</v>
      </c>
      <c r="F12" s="174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</row>
    <row r="13" spans="1:39" ht="19.899999999999999" customHeight="1" x14ac:dyDescent="0.15">
      <c r="A13" s="199" t="s">
        <v>186</v>
      </c>
      <c r="B13" s="200"/>
      <c r="C13" s="200"/>
      <c r="D13" s="201"/>
      <c r="E13" s="175" t="s">
        <v>155</v>
      </c>
      <c r="F13" s="174"/>
      <c r="G13" s="113"/>
      <c r="H13" s="113"/>
      <c r="I13" s="121"/>
      <c r="J13" s="121"/>
      <c r="K13" s="121"/>
      <c r="L13" s="121"/>
      <c r="M13" s="121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</row>
    <row r="14" spans="1:39" ht="19.899999999999999" customHeight="1" x14ac:dyDescent="0.15">
      <c r="A14" s="137" t="s">
        <v>187</v>
      </c>
      <c r="B14" s="137"/>
      <c r="C14" s="137"/>
      <c r="D14" s="137"/>
      <c r="E14" s="106">
        <v>45706</v>
      </c>
      <c r="F14" s="65" t="s">
        <v>8</v>
      </c>
      <c r="G14" s="113"/>
      <c r="H14" s="113"/>
      <c r="I14" s="121"/>
      <c r="J14" s="121"/>
      <c r="K14" s="121"/>
      <c r="L14" s="121"/>
      <c r="M14" s="121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</row>
    <row r="15" spans="1:39" ht="16.149999999999999" customHeight="1" x14ac:dyDescent="0.15">
      <c r="A15" s="137" t="s">
        <v>9</v>
      </c>
      <c r="B15" s="137"/>
      <c r="C15" s="137"/>
      <c r="D15" s="137"/>
      <c r="E15" s="178" t="s">
        <v>169</v>
      </c>
      <c r="F15" s="178"/>
      <c r="J15" s="113"/>
      <c r="K15" s="113"/>
      <c r="L15" s="113"/>
      <c r="M15" s="12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</row>
    <row r="16" spans="1:39" ht="16.149999999999999" customHeight="1" x14ac:dyDescent="0.15">
      <c r="A16" s="137" t="s">
        <v>12</v>
      </c>
      <c r="B16" s="137"/>
      <c r="C16" s="137"/>
      <c r="D16" s="137"/>
      <c r="E16" s="179" t="s">
        <v>170</v>
      </c>
      <c r="F16" s="178"/>
      <c r="J16" s="113"/>
      <c r="K16" s="113"/>
      <c r="L16" s="113"/>
      <c r="M16" s="121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</row>
    <row r="17" spans="1:39" ht="16.149999999999999" customHeight="1" x14ac:dyDescent="0.15">
      <c r="A17" s="137" t="s">
        <v>15</v>
      </c>
      <c r="B17" s="137"/>
      <c r="C17" s="137"/>
      <c r="D17" s="137"/>
      <c r="E17" s="180" t="s">
        <v>147</v>
      </c>
      <c r="F17" s="178"/>
      <c r="J17" s="113"/>
      <c r="K17" s="113"/>
      <c r="L17" s="113"/>
      <c r="M17" s="121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</row>
    <row r="18" spans="1:39" ht="16.149999999999999" customHeight="1" x14ac:dyDescent="0.15">
      <c r="A18" s="137" t="s">
        <v>133</v>
      </c>
      <c r="B18" s="137"/>
      <c r="C18" s="137"/>
      <c r="D18" s="104" t="str">
        <f>IF(LEN(E18) - LEN(SUBSTITUTE(E18, "-", "")) &gt; 1, "",IF(OR(TRIM(LOWER(E18))="na",TRIM(LOWER(E18))="nil",TRIM(LOWER(E18))="-",ISBLANK(E18)),"","± "))</f>
        <v/>
      </c>
      <c r="E18" s="76" t="s">
        <v>147</v>
      </c>
      <c r="F18" s="122" t="str">
        <f>IF(LEN(E18) - LEN(SUBSTITUTE(E18, "-", "")) &gt; 1, "",IF(OR(TRIM(LOWER(E18))="na",TRIM(LOWER(E18))="nil",TRIM(LOWER(E18))="-",ISBLANK(E18)),""," °C"))</f>
        <v/>
      </c>
      <c r="J18" s="113"/>
      <c r="K18" s="113"/>
      <c r="L18" s="113"/>
      <c r="M18" s="121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</row>
    <row r="19" spans="1:39" ht="16.149999999999999" customHeight="1" x14ac:dyDescent="0.15">
      <c r="A19" s="137" t="s">
        <v>163</v>
      </c>
      <c r="B19" s="137"/>
      <c r="C19" s="137"/>
      <c r="D19" s="137"/>
      <c r="E19" s="77" t="s">
        <v>193</v>
      </c>
      <c r="F19" s="122" t="str">
        <f>IF(LEN(E19) - LEN(SUBSTITUTE(E19, "-", "")) &gt; 1, "",IF(OR(TRIM(LOWER(E19))="na",TRIM(LOWER(E19))="nil",TRIM(LOWER(E19))="-",ISBLANK(E19)),""," °C"))</f>
        <v/>
      </c>
      <c r="J19" s="113"/>
      <c r="K19" s="113"/>
      <c r="L19" s="113"/>
      <c r="M19" s="121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</row>
    <row r="20" spans="1:39" ht="16.149999999999999" customHeight="1" x14ac:dyDescent="0.15">
      <c r="A20" s="137" t="s">
        <v>19</v>
      </c>
      <c r="B20" s="137"/>
      <c r="C20" s="137"/>
      <c r="D20" s="137"/>
      <c r="E20" s="76" t="s">
        <v>192</v>
      </c>
      <c r="F20" s="122" t="str">
        <f>IF(LEN(E20) - LEN(SUBSTITUTE(E20, "-", "")) &gt; 1, "",IF(OR(TRIM(LOWER(E20))="na",TRIM(LOWER(E20))="nil",TRIM(LOWER(E20))="-",ISBLANK(E20)),""," °C"))</f>
        <v/>
      </c>
      <c r="J20" s="113"/>
      <c r="K20" s="113"/>
      <c r="L20" s="113"/>
      <c r="M20" s="121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</row>
    <row r="21" spans="1:39" ht="16.149999999999999" customHeight="1" x14ac:dyDescent="0.15">
      <c r="A21" s="137" t="s">
        <v>20</v>
      </c>
      <c r="B21" s="137"/>
      <c r="C21" s="137"/>
      <c r="D21" s="137"/>
      <c r="E21" s="98">
        <v>1E-3</v>
      </c>
      <c r="F21" s="122" t="str">
        <f>IF(LEN(E21) - LEN(SUBSTITUTE(E21, "-", "")) &gt; 1, "",IF(OR(TRIM(LOWER(E21))="na",TRIM(LOWER(E21))="nil",TRIM(LOWER(E21))="-",ISBLANK(E21)),""," °C"))</f>
        <v xml:space="preserve"> °C</v>
      </c>
      <c r="J21" s="113"/>
      <c r="K21" s="113"/>
      <c r="L21" s="113"/>
      <c r="M21" s="121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AB21" s="113"/>
      <c r="AE21" s="113"/>
      <c r="AF21" s="113"/>
      <c r="AG21" s="113"/>
      <c r="AH21" s="113"/>
      <c r="AI21" s="256" t="s">
        <v>201</v>
      </c>
      <c r="AJ21" s="256"/>
      <c r="AK21" s="256"/>
      <c r="AL21" s="256"/>
      <c r="AM21" s="255" t="s">
        <v>200</v>
      </c>
    </row>
    <row r="22" spans="1:39" ht="16.149999999999999" customHeight="1" x14ac:dyDescent="0.15">
      <c r="A22" s="137" t="s">
        <v>21</v>
      </c>
      <c r="B22" s="137"/>
      <c r="C22" s="137"/>
      <c r="D22" s="137"/>
      <c r="E22" s="181" t="s">
        <v>171</v>
      </c>
      <c r="F22" s="182"/>
      <c r="G22" s="123"/>
      <c r="H22" s="123"/>
      <c r="I22" s="123"/>
      <c r="J22" s="113"/>
      <c r="K22" s="113"/>
      <c r="L22" s="113"/>
      <c r="M22" s="121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AB22" s="113"/>
      <c r="AE22" s="113"/>
      <c r="AF22" s="113"/>
      <c r="AG22" s="113"/>
      <c r="AH22" s="113"/>
      <c r="AI22" s="256"/>
      <c r="AJ22" s="256"/>
      <c r="AK22" s="256"/>
      <c r="AL22" s="256"/>
      <c r="AM22" s="255"/>
    </row>
    <row r="23" spans="1:39" ht="16.149999999999999" customHeight="1" x14ac:dyDescent="0.15">
      <c r="A23" s="137" t="s">
        <v>22</v>
      </c>
      <c r="B23" s="137"/>
      <c r="C23" s="137"/>
      <c r="D23" s="137"/>
      <c r="E23" s="183" t="s">
        <v>147</v>
      </c>
      <c r="F23" s="184"/>
      <c r="G23" s="113"/>
      <c r="I23" s="113"/>
      <c r="J23" s="113"/>
      <c r="K23" s="113"/>
      <c r="L23" s="113"/>
      <c r="M23" s="121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AB23" s="113"/>
      <c r="AE23" s="113"/>
      <c r="AF23" s="113"/>
      <c r="AG23" s="113"/>
      <c r="AH23" s="113"/>
      <c r="AI23" s="256"/>
      <c r="AJ23" s="256"/>
      <c r="AK23" s="256"/>
      <c r="AL23" s="256"/>
      <c r="AM23" s="255"/>
    </row>
    <row r="24" spans="1:39" ht="16.149999999999999" customHeight="1" x14ac:dyDescent="0.15">
      <c r="A24" s="137" t="s">
        <v>23</v>
      </c>
      <c r="B24" s="137"/>
      <c r="C24" s="137"/>
      <c r="D24" s="137"/>
      <c r="E24" s="179" t="s">
        <v>147</v>
      </c>
      <c r="F24" s="178"/>
      <c r="G24" s="113"/>
      <c r="I24" s="113"/>
      <c r="J24" s="113"/>
      <c r="K24" s="113"/>
      <c r="L24" s="113"/>
      <c r="M24" s="121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AB24" s="113"/>
      <c r="AE24" s="113"/>
      <c r="AF24" s="113"/>
      <c r="AG24" s="113"/>
      <c r="AH24" s="113"/>
      <c r="AI24" s="256"/>
      <c r="AJ24" s="256"/>
      <c r="AK24" s="256"/>
      <c r="AL24" s="256"/>
      <c r="AM24" s="255"/>
    </row>
    <row r="25" spans="1:39" ht="16.149999999999999" customHeight="1" thickBot="1" x14ac:dyDescent="0.2">
      <c r="A25" s="137" t="s">
        <v>24</v>
      </c>
      <c r="B25" s="137"/>
      <c r="C25" s="137"/>
      <c r="D25" s="137"/>
      <c r="E25" s="179" t="s">
        <v>172</v>
      </c>
      <c r="F25" s="178"/>
      <c r="G25" s="113"/>
      <c r="H25" s="113"/>
      <c r="I25" s="113"/>
      <c r="J25" s="113"/>
      <c r="K25" s="113"/>
      <c r="L25" s="121"/>
      <c r="M25" s="121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AG25" s="113"/>
      <c r="AH25" s="113"/>
      <c r="AI25" s="256"/>
      <c r="AJ25" s="256"/>
      <c r="AK25" s="256"/>
      <c r="AL25" s="256"/>
      <c r="AM25" s="255"/>
    </row>
    <row r="26" spans="1:39" ht="16.149999999999999" customHeight="1" thickBot="1" x14ac:dyDescent="0.2">
      <c r="A26" s="137" t="s">
        <v>10</v>
      </c>
      <c r="B26" s="137"/>
      <c r="C26" s="137"/>
      <c r="D26" s="137"/>
      <c r="E26" s="73">
        <v>26.5</v>
      </c>
      <c r="F26" s="108" t="s">
        <v>11</v>
      </c>
      <c r="G26" s="124"/>
      <c r="H26" s="125"/>
      <c r="I26" s="126"/>
      <c r="J26" s="113"/>
      <c r="K26" s="113"/>
      <c r="L26" s="121"/>
      <c r="M26" s="121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AC26" s="185" t="s">
        <v>199</v>
      </c>
      <c r="AD26" s="186"/>
      <c r="AG26" s="113"/>
      <c r="AH26" s="113"/>
      <c r="AK26" s="113"/>
      <c r="AL26" s="113"/>
      <c r="AM26" s="255"/>
    </row>
    <row r="27" spans="1:39" ht="16.149999999999999" customHeight="1" x14ac:dyDescent="0.15">
      <c r="A27" s="137" t="s">
        <v>13</v>
      </c>
      <c r="B27" s="137"/>
      <c r="C27" s="137"/>
      <c r="D27" s="137"/>
      <c r="E27" s="74">
        <v>56</v>
      </c>
      <c r="F27" s="108" t="s">
        <v>14</v>
      </c>
      <c r="G27" s="124"/>
      <c r="H27" s="124"/>
      <c r="I27" s="126"/>
      <c r="J27" s="113"/>
      <c r="K27" s="113"/>
      <c r="L27" s="121"/>
      <c r="M27" s="121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AB27" s="113"/>
      <c r="AC27" s="167" t="s">
        <v>166</v>
      </c>
      <c r="AD27" s="168"/>
      <c r="AE27" s="113"/>
      <c r="AF27" s="113"/>
      <c r="AG27" s="113"/>
      <c r="AH27" s="113"/>
      <c r="AK27" s="113"/>
      <c r="AL27" s="113"/>
      <c r="AM27" s="255"/>
    </row>
    <row r="28" spans="1:39" ht="16.149999999999999" customHeight="1" thickBot="1" x14ac:dyDescent="0.2">
      <c r="A28" s="137" t="s">
        <v>16</v>
      </c>
      <c r="B28" s="137"/>
      <c r="C28" s="137"/>
      <c r="D28" s="137"/>
      <c r="E28" s="74">
        <v>27.5</v>
      </c>
      <c r="F28" s="108" t="s">
        <v>11</v>
      </c>
      <c r="G28" s="104" t="s">
        <v>188</v>
      </c>
      <c r="H28" s="84" t="str">
        <f>CONCATENATE(ROUND(AVERAGE(E26,E28),1)," ",F26)</f>
        <v>27 °C</v>
      </c>
      <c r="I28" s="113"/>
      <c r="J28" s="113"/>
      <c r="K28" s="113"/>
      <c r="L28" s="121"/>
      <c r="M28" s="121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AB28" s="113"/>
      <c r="AC28" s="169"/>
      <c r="AD28" s="170"/>
      <c r="AE28" s="113"/>
      <c r="AF28" s="113"/>
      <c r="AG28" s="113"/>
      <c r="AH28" s="113"/>
      <c r="AK28" s="113"/>
      <c r="AL28" s="113"/>
      <c r="AM28" s="255"/>
    </row>
    <row r="29" spans="1:39" ht="16.149999999999999" customHeight="1" x14ac:dyDescent="0.15">
      <c r="A29" s="215" t="s">
        <v>17</v>
      </c>
      <c r="B29" s="215"/>
      <c r="C29" s="215"/>
      <c r="D29" s="215"/>
      <c r="E29" s="74">
        <v>57</v>
      </c>
      <c r="F29" s="108" t="s">
        <v>14</v>
      </c>
      <c r="G29" s="104" t="s">
        <v>189</v>
      </c>
      <c r="H29" s="84" t="str">
        <f>CONCATENATE(ROUND(AVERAGE(E27,E29),0), " ",F27)</f>
        <v>57 %RH</v>
      </c>
      <c r="I29" s="113"/>
      <c r="J29" s="113"/>
      <c r="K29" s="113"/>
      <c r="L29" s="121"/>
      <c r="M29" s="121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AB29" s="113"/>
      <c r="AC29" s="187" t="s">
        <v>142</v>
      </c>
      <c r="AD29" s="188"/>
      <c r="AE29" s="113"/>
      <c r="AF29" s="113"/>
      <c r="AG29" s="113"/>
      <c r="AH29" s="113"/>
      <c r="AK29" s="113"/>
      <c r="AL29" s="113"/>
      <c r="AM29" s="255"/>
    </row>
    <row r="30" spans="1:39" ht="16.149999999999999" customHeight="1" x14ac:dyDescent="0.15">
      <c r="A30" s="206" t="s">
        <v>18</v>
      </c>
      <c r="B30" s="206"/>
      <c r="C30" s="206"/>
      <c r="D30" s="206"/>
      <c r="E30" s="75" t="s">
        <v>74</v>
      </c>
      <c r="F30" s="127" t="str">
        <f>IF(LEN(E30) - LEN(SUBSTITUTE(E30, "-", "")) &gt; 1, "",IF(OR(TRIM(LOWER(E30))="na",TRIM(LOWER(E30))="nil",TRIM(LOWER(E30))="-",ISBLANK(E30)),"","mmHg"))</f>
        <v/>
      </c>
      <c r="G30" s="113"/>
      <c r="H30" s="113"/>
      <c r="I30" s="113"/>
      <c r="J30" s="113"/>
      <c r="K30" s="113"/>
      <c r="L30" s="121"/>
      <c r="M30" s="121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AA30" s="228" t="s">
        <v>202</v>
      </c>
      <c r="AB30" s="229"/>
      <c r="AC30" s="197" t="s">
        <v>173</v>
      </c>
      <c r="AD30" s="195" t="s">
        <v>159</v>
      </c>
      <c r="AE30" s="113"/>
      <c r="AF30" s="113"/>
      <c r="AG30" s="113"/>
      <c r="AH30" s="113"/>
      <c r="AK30" s="113"/>
      <c r="AL30" s="113"/>
      <c r="AM30" s="255"/>
    </row>
    <row r="31" spans="1:39" ht="19.899999999999999" customHeight="1" x14ac:dyDescent="0.15">
      <c r="A31" s="213"/>
      <c r="B31" s="223" t="s">
        <v>25</v>
      </c>
      <c r="C31" s="224"/>
      <c r="D31" s="224"/>
      <c r="E31" s="224"/>
      <c r="F31" s="224"/>
      <c r="G31" s="224"/>
      <c r="H31" s="225"/>
      <c r="I31" s="220" t="s">
        <v>199</v>
      </c>
      <c r="J31" s="221"/>
      <c r="K31" s="222"/>
      <c r="L31" s="128"/>
      <c r="M31" s="128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AA31" s="228"/>
      <c r="AB31" s="229"/>
      <c r="AC31" s="198"/>
      <c r="AD31" s="196"/>
      <c r="AE31" s="113"/>
      <c r="AF31" s="113"/>
      <c r="AG31" s="113"/>
      <c r="AH31" s="113"/>
      <c r="AK31" s="113"/>
      <c r="AL31" s="113"/>
      <c r="AM31" s="255"/>
    </row>
    <row r="32" spans="1:39" ht="19.899999999999999" customHeight="1" x14ac:dyDescent="0.15">
      <c r="A32" s="213"/>
      <c r="B32" s="190" t="s">
        <v>162</v>
      </c>
      <c r="C32" s="190"/>
      <c r="D32" s="190"/>
      <c r="E32" s="190"/>
      <c r="F32" s="190" t="s">
        <v>97</v>
      </c>
      <c r="G32" s="190"/>
      <c r="H32" s="190" t="s">
        <v>98</v>
      </c>
      <c r="I32" s="190"/>
      <c r="J32" s="190" t="s">
        <v>99</v>
      </c>
      <c r="K32" s="190"/>
      <c r="L32" s="128"/>
      <c r="M32" s="128"/>
      <c r="N32" s="113"/>
      <c r="O32" s="85" t="s">
        <v>125</v>
      </c>
      <c r="P32" s="86" t="s">
        <v>115</v>
      </c>
      <c r="Q32" s="86" t="s">
        <v>126</v>
      </c>
      <c r="R32" s="87" t="s">
        <v>123</v>
      </c>
      <c r="S32" s="87" t="s">
        <v>124</v>
      </c>
      <c r="T32" s="113"/>
      <c r="U32" s="113"/>
      <c r="V32" s="2"/>
      <c r="W32" s="2"/>
      <c r="X32" s="113"/>
      <c r="Y32" s="113"/>
      <c r="AA32" s="228"/>
      <c r="AB32" s="229"/>
      <c r="AC32" s="99">
        <v>-80.685000000000002</v>
      </c>
      <c r="AD32" s="100">
        <v>7.0000000000000007E-2</v>
      </c>
      <c r="AE32" s="113"/>
      <c r="AF32" s="113"/>
      <c r="AG32" s="113"/>
      <c r="AH32" s="113"/>
      <c r="AK32" s="113"/>
      <c r="AL32" s="113"/>
      <c r="AM32" s="255"/>
    </row>
    <row r="33" spans="1:39" ht="17.45" customHeight="1" x14ac:dyDescent="0.15">
      <c r="A33" s="104" t="s">
        <v>9</v>
      </c>
      <c r="B33" s="191" t="s">
        <v>120</v>
      </c>
      <c r="C33" s="191"/>
      <c r="D33" s="191"/>
      <c r="E33" s="191"/>
      <c r="F33" s="191" t="s">
        <v>148</v>
      </c>
      <c r="G33" s="191"/>
      <c r="H33" s="191" t="s">
        <v>141</v>
      </c>
      <c r="I33" s="191"/>
      <c r="J33" s="191"/>
      <c r="K33" s="191"/>
      <c r="L33" s="121"/>
      <c r="M33" s="121"/>
      <c r="N33" s="113"/>
      <c r="O33" s="2">
        <f>A54</f>
        <v>0</v>
      </c>
      <c r="P33" s="23" t="e">
        <f>#REF!</f>
        <v>#REF!</v>
      </c>
      <c r="Q33" s="24" t="e">
        <f>(P33-R33)/S33+O33</f>
        <v>#REF!</v>
      </c>
      <c r="R33" s="2">
        <v>115.54</v>
      </c>
      <c r="S33" s="2">
        <v>0.39</v>
      </c>
      <c r="T33" s="113"/>
      <c r="U33" s="113"/>
      <c r="V33" s="2">
        <f>T54/U54</f>
        <v>0</v>
      </c>
      <c r="W33" s="2">
        <f>ROUND((1/S33),3)</f>
        <v>2.5640000000000001</v>
      </c>
      <c r="X33" s="113"/>
      <c r="Y33" s="113"/>
      <c r="AB33" s="113"/>
      <c r="AC33" s="99">
        <v>0.48499999999999999</v>
      </c>
      <c r="AD33" s="100">
        <v>0.02</v>
      </c>
      <c r="AE33" s="113"/>
      <c r="AF33" s="113"/>
      <c r="AG33" s="113"/>
      <c r="AH33" s="113"/>
      <c r="AK33" s="113"/>
      <c r="AL33" s="113"/>
      <c r="AM33" s="255"/>
    </row>
    <row r="34" spans="1:39" ht="17.45" customHeight="1" x14ac:dyDescent="0.15">
      <c r="A34" s="104" t="s">
        <v>26</v>
      </c>
      <c r="B34" s="191" t="s">
        <v>121</v>
      </c>
      <c r="C34" s="191"/>
      <c r="D34" s="191"/>
      <c r="E34" s="191"/>
      <c r="F34" s="191" t="s">
        <v>168</v>
      </c>
      <c r="G34" s="191"/>
      <c r="H34" s="191" t="s">
        <v>142</v>
      </c>
      <c r="I34" s="191"/>
      <c r="J34" s="191"/>
      <c r="K34" s="191"/>
      <c r="L34" s="121"/>
      <c r="M34" s="121"/>
      <c r="N34" s="113"/>
      <c r="O34" s="2">
        <f>A57</f>
        <v>0</v>
      </c>
      <c r="P34" s="23" t="e">
        <f>#REF!</f>
        <v>#REF!</v>
      </c>
      <c r="Q34" s="24" t="e">
        <f t="shared" ref="Q34:Q36" si="0">(P34-R34)/S34+O34</f>
        <v>#REF!</v>
      </c>
      <c r="R34" s="24">
        <v>127.08</v>
      </c>
      <c r="S34" s="2">
        <v>0.38</v>
      </c>
      <c r="T34" s="113"/>
      <c r="U34" s="113"/>
      <c r="V34" s="2">
        <f>T57/U57</f>
        <v>0</v>
      </c>
      <c r="W34" s="2">
        <f t="shared" ref="W34:W37" si="1">ROUND((1/S34),3)</f>
        <v>2.6320000000000001</v>
      </c>
      <c r="X34" s="113"/>
      <c r="Y34" s="113"/>
      <c r="AB34" s="113"/>
      <c r="AC34" s="99">
        <v>50.658000000000001</v>
      </c>
      <c r="AD34" s="100">
        <v>0.02</v>
      </c>
      <c r="AE34" s="113"/>
      <c r="AF34" s="113"/>
      <c r="AG34" s="113"/>
      <c r="AH34" s="113"/>
      <c r="AK34" s="113"/>
      <c r="AL34" s="113"/>
      <c r="AM34" s="255"/>
    </row>
    <row r="35" spans="1:39" ht="17.45" customHeight="1" x14ac:dyDescent="0.15">
      <c r="A35" s="104" t="s">
        <v>165</v>
      </c>
      <c r="B35" s="191" t="s">
        <v>140</v>
      </c>
      <c r="C35" s="191"/>
      <c r="D35" s="191"/>
      <c r="E35" s="191"/>
      <c r="F35" s="191" t="s">
        <v>149</v>
      </c>
      <c r="G35" s="191"/>
      <c r="H35" s="191" t="s">
        <v>174</v>
      </c>
      <c r="I35" s="191"/>
      <c r="J35" s="191"/>
      <c r="K35" s="191"/>
      <c r="L35" s="121"/>
      <c r="M35" s="121"/>
      <c r="N35" s="113"/>
      <c r="O35" s="2">
        <f>A60</f>
        <v>0</v>
      </c>
      <c r="P35" s="23" t="e">
        <f>#REF!</f>
        <v>#REF!</v>
      </c>
      <c r="Q35" s="24" t="e">
        <f t="shared" si="0"/>
        <v>#REF!</v>
      </c>
      <c r="R35" s="24">
        <v>138.51</v>
      </c>
      <c r="S35" s="2">
        <v>0.38</v>
      </c>
      <c r="T35" s="113"/>
      <c r="U35" s="113"/>
      <c r="V35" s="2">
        <f>T60/U60</f>
        <v>0</v>
      </c>
      <c r="W35" s="2">
        <f t="shared" si="1"/>
        <v>2.6320000000000001</v>
      </c>
      <c r="X35" s="113"/>
      <c r="Y35" s="113"/>
      <c r="AB35" s="113"/>
      <c r="AC35" s="99">
        <v>100.384</v>
      </c>
      <c r="AD35" s="100">
        <v>0.02</v>
      </c>
      <c r="AE35" s="113"/>
      <c r="AF35" s="113"/>
      <c r="AG35" s="113"/>
      <c r="AH35" s="113"/>
      <c r="AK35" s="113"/>
      <c r="AL35" s="113"/>
      <c r="AM35" s="255"/>
    </row>
    <row r="36" spans="1:39" ht="17.45" customHeight="1" x14ac:dyDescent="0.15">
      <c r="A36" s="104" t="s">
        <v>96</v>
      </c>
      <c r="B36" s="191" t="s">
        <v>122</v>
      </c>
      <c r="C36" s="191"/>
      <c r="D36" s="191"/>
      <c r="E36" s="191"/>
      <c r="F36" s="191" t="s">
        <v>122</v>
      </c>
      <c r="G36" s="191"/>
      <c r="H36" s="191" t="s">
        <v>122</v>
      </c>
      <c r="I36" s="191"/>
      <c r="J36" s="191"/>
      <c r="K36" s="191"/>
      <c r="L36" s="121"/>
      <c r="M36" s="121"/>
      <c r="N36" s="113"/>
      <c r="O36" s="2">
        <v>60</v>
      </c>
      <c r="P36" s="23" t="e">
        <f>#REF!</f>
        <v>#REF!</v>
      </c>
      <c r="Q36" s="24" t="e">
        <f t="shared" si="0"/>
        <v>#REF!</v>
      </c>
      <c r="R36" s="2">
        <v>123.242</v>
      </c>
      <c r="S36" s="2">
        <v>0.37</v>
      </c>
      <c r="T36" s="113"/>
      <c r="U36" s="113"/>
      <c r="V36" s="2">
        <f>T63/U63</f>
        <v>0</v>
      </c>
      <c r="W36" s="2">
        <f t="shared" si="1"/>
        <v>2.7029999999999998</v>
      </c>
      <c r="X36" s="113"/>
      <c r="Y36" s="113"/>
      <c r="AB36" s="113"/>
      <c r="AC36" s="99">
        <v>200.685</v>
      </c>
      <c r="AD36" s="100">
        <v>0.08</v>
      </c>
      <c r="AE36" s="113"/>
      <c r="AF36"/>
      <c r="AG36"/>
      <c r="AH36"/>
      <c r="AI36"/>
      <c r="AJ36"/>
      <c r="AK36"/>
      <c r="AL36"/>
      <c r="AM36" s="255"/>
    </row>
    <row r="37" spans="1:39" ht="17.45" customHeight="1" x14ac:dyDescent="0.15">
      <c r="A37" s="104" t="s">
        <v>27</v>
      </c>
      <c r="B37" s="191" t="s">
        <v>139</v>
      </c>
      <c r="C37" s="191"/>
      <c r="D37" s="191"/>
      <c r="E37" s="191"/>
      <c r="F37" s="191" t="s">
        <v>150</v>
      </c>
      <c r="G37" s="191"/>
      <c r="H37" s="191" t="s">
        <v>175</v>
      </c>
      <c r="I37" s="191"/>
      <c r="J37" s="191"/>
      <c r="K37" s="191"/>
      <c r="L37" s="121"/>
      <c r="M37" s="121"/>
      <c r="N37" s="113"/>
      <c r="O37" s="2">
        <v>200</v>
      </c>
      <c r="P37" s="23" t="e">
        <f>#REF!</f>
        <v>#REF!</v>
      </c>
      <c r="Q37" s="24" t="e">
        <f>(P37-R37)/S37+O37</f>
        <v>#REF!</v>
      </c>
      <c r="R37" s="2">
        <v>175.85599999999999</v>
      </c>
      <c r="S37" s="2">
        <v>0.36</v>
      </c>
      <c r="T37" s="113"/>
      <c r="U37" s="113"/>
      <c r="V37" s="2">
        <f>T66/U66</f>
        <v>0</v>
      </c>
      <c r="W37" s="2">
        <f t="shared" si="1"/>
        <v>2.778</v>
      </c>
      <c r="X37" s="113"/>
      <c r="Y37" s="113"/>
      <c r="AB37" s="113"/>
      <c r="AC37" s="99">
        <v>400.286</v>
      </c>
      <c r="AD37" s="100">
        <v>0.08</v>
      </c>
      <c r="AE37" s="113"/>
      <c r="AF37"/>
      <c r="AG37"/>
      <c r="AH37"/>
      <c r="AI37"/>
      <c r="AJ37"/>
      <c r="AK37"/>
      <c r="AL37"/>
      <c r="AM37" s="255"/>
    </row>
    <row r="38" spans="1:39" ht="17.45" customHeight="1" x14ac:dyDescent="0.15">
      <c r="A38" s="104" t="s">
        <v>163</v>
      </c>
      <c r="B38" s="193"/>
      <c r="C38" s="241"/>
      <c r="D38" s="241"/>
      <c r="E38" s="194"/>
      <c r="F38" s="193"/>
      <c r="G38" s="194"/>
      <c r="H38" s="193"/>
      <c r="I38" s="194"/>
      <c r="J38" s="193"/>
      <c r="K38" s="194"/>
      <c r="L38" s="121"/>
      <c r="M38" s="121"/>
      <c r="N38" s="113"/>
      <c r="O38" s="2">
        <v>850</v>
      </c>
      <c r="P38" s="23" t="e">
        <f>J70</f>
        <v>#DIV/0!</v>
      </c>
      <c r="Q38" s="24" t="e">
        <f>(P38-R38)/S38+O38</f>
        <v>#DIV/0!</v>
      </c>
      <c r="R38" s="2">
        <v>390.5</v>
      </c>
      <c r="S38" s="2">
        <v>0.36</v>
      </c>
      <c r="T38" s="113"/>
      <c r="U38" s="113"/>
      <c r="V38" s="2">
        <f>T69/U69</f>
        <v>0</v>
      </c>
      <c r="W38" s="2">
        <f t="shared" ref="W38" si="2">ROUND((1/S38),3)</f>
        <v>2.778</v>
      </c>
      <c r="X38" s="113"/>
      <c r="Y38" s="113"/>
      <c r="AB38" s="113"/>
      <c r="AC38" s="99"/>
      <c r="AD38" s="100"/>
      <c r="AE38" s="113"/>
      <c r="AF38"/>
      <c r="AG38"/>
      <c r="AH38"/>
      <c r="AI38"/>
      <c r="AJ38"/>
      <c r="AK38"/>
      <c r="AL38"/>
      <c r="AM38" s="113"/>
    </row>
    <row r="39" spans="1:39" ht="17.45" customHeight="1" x14ac:dyDescent="0.15">
      <c r="A39" s="104" t="s">
        <v>28</v>
      </c>
      <c r="B39" s="193"/>
      <c r="C39" s="241"/>
      <c r="D39" s="194"/>
      <c r="E39" s="105"/>
      <c r="F39" s="94">
        <v>0.01</v>
      </c>
      <c r="G39" s="105"/>
      <c r="H39" s="94">
        <v>1E-3</v>
      </c>
      <c r="I39" s="105"/>
      <c r="J39" s="105"/>
      <c r="K39" s="105"/>
      <c r="L39" s="121"/>
      <c r="M39" s="121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AB39" s="113"/>
      <c r="AC39" s="99"/>
      <c r="AD39" s="101"/>
      <c r="AE39" s="113"/>
      <c r="AF39"/>
      <c r="AG39"/>
      <c r="AH39"/>
      <c r="AI39"/>
      <c r="AJ39"/>
      <c r="AK39"/>
      <c r="AL39"/>
      <c r="AM39" s="113"/>
    </row>
    <row r="40" spans="1:39" ht="17.45" customHeight="1" x14ac:dyDescent="0.15">
      <c r="A40" s="104" t="s">
        <v>12</v>
      </c>
      <c r="B40" s="226"/>
      <c r="C40" s="242"/>
      <c r="D40" s="242"/>
      <c r="E40" s="227"/>
      <c r="F40" s="226"/>
      <c r="G40" s="227"/>
      <c r="H40" s="226"/>
      <c r="I40" s="227"/>
      <c r="J40" s="226"/>
      <c r="K40" s="227"/>
      <c r="L40" s="121"/>
      <c r="M40" s="121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AB40" s="113"/>
      <c r="AC40" s="99"/>
      <c r="AD40" s="101"/>
      <c r="AE40" s="113"/>
      <c r="AF40"/>
      <c r="AG40"/>
      <c r="AH40"/>
      <c r="AI40"/>
      <c r="AJ40"/>
      <c r="AK40"/>
      <c r="AL40"/>
      <c r="AM40" s="113"/>
    </row>
    <row r="41" spans="1:39" ht="17.45" customHeight="1" thickBot="1" x14ac:dyDescent="0.2">
      <c r="A41" s="104" t="s">
        <v>164</v>
      </c>
      <c r="B41" s="226"/>
      <c r="C41" s="242"/>
      <c r="D41" s="242"/>
      <c r="E41" s="227"/>
      <c r="F41" s="226"/>
      <c r="G41" s="227"/>
      <c r="H41" s="226"/>
      <c r="I41" s="227"/>
      <c r="J41" s="226"/>
      <c r="K41" s="227"/>
      <c r="L41" s="121"/>
      <c r="M41" s="121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02"/>
      <c r="AD41" s="103"/>
      <c r="AE41" s="113"/>
      <c r="AF41"/>
      <c r="AG41"/>
      <c r="AH41"/>
      <c r="AI41"/>
      <c r="AJ41"/>
      <c r="AK41"/>
      <c r="AL41"/>
      <c r="AM41" s="113"/>
    </row>
    <row r="42" spans="1:39" ht="17.45" customHeight="1" x14ac:dyDescent="0.15">
      <c r="A42" s="104" t="s">
        <v>33</v>
      </c>
      <c r="B42" s="226"/>
      <c r="C42" s="242"/>
      <c r="D42" s="242"/>
      <c r="E42" s="227"/>
      <c r="F42" s="226"/>
      <c r="G42" s="227"/>
      <c r="H42" s="226"/>
      <c r="I42" s="227"/>
      <c r="J42" s="226"/>
      <c r="K42" s="227"/>
      <c r="L42" s="121"/>
      <c r="M42" s="121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/>
      <c r="AG42"/>
      <c r="AH42"/>
      <c r="AI42"/>
      <c r="AJ42"/>
      <c r="AK42"/>
      <c r="AL42"/>
      <c r="AM42" s="113"/>
    </row>
    <row r="43" spans="1:39" ht="17.45" customHeight="1" x14ac:dyDescent="0.15">
      <c r="A43" s="108"/>
      <c r="B43" s="192"/>
      <c r="C43" s="237"/>
      <c r="D43" s="237"/>
      <c r="E43" s="182"/>
      <c r="F43" s="192"/>
      <c r="G43" s="182"/>
      <c r="H43" s="192"/>
      <c r="I43" s="182"/>
      <c r="J43" s="192"/>
      <c r="K43" s="182"/>
      <c r="L43" s="121"/>
      <c r="M43" s="121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2"/>
      <c r="AD43" s="113"/>
      <c r="AE43" s="113"/>
      <c r="AF43"/>
      <c r="AG43"/>
      <c r="AH43"/>
      <c r="AI43"/>
      <c r="AJ43"/>
      <c r="AK43"/>
      <c r="AL43"/>
      <c r="AM43" s="113"/>
    </row>
    <row r="44" spans="1:39" ht="17.45" customHeight="1" x14ac:dyDescent="0.15">
      <c r="A44" s="108"/>
      <c r="B44" s="192"/>
      <c r="C44" s="237"/>
      <c r="D44" s="237"/>
      <c r="E44" s="182"/>
      <c r="F44" s="192"/>
      <c r="G44" s="182"/>
      <c r="H44" s="192"/>
      <c r="I44" s="182"/>
      <c r="J44" s="192"/>
      <c r="K44" s="182"/>
      <c r="L44" s="121"/>
      <c r="M44" s="121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/>
      <c r="AG44"/>
      <c r="AH44"/>
      <c r="AI44"/>
      <c r="AJ44"/>
      <c r="AK44"/>
      <c r="AL44"/>
      <c r="AM44" s="113"/>
    </row>
    <row r="45" spans="1:39" ht="17.45" customHeight="1" x14ac:dyDescent="0.15">
      <c r="A45" s="108"/>
      <c r="B45" s="192"/>
      <c r="C45" s="237"/>
      <c r="D45" s="237"/>
      <c r="E45" s="182"/>
      <c r="F45" s="192"/>
      <c r="G45" s="182"/>
      <c r="H45" s="192"/>
      <c r="I45" s="182"/>
      <c r="J45" s="192"/>
      <c r="K45" s="182"/>
      <c r="L45" s="121"/>
      <c r="M45" s="121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</row>
    <row r="46" spans="1:39" ht="17.45" customHeight="1" x14ac:dyDescent="0.15">
      <c r="A46" s="137" t="s">
        <v>93</v>
      </c>
      <c r="B46" s="137"/>
      <c r="C46" s="151" t="s">
        <v>100</v>
      </c>
      <c r="D46" s="151"/>
      <c r="E46" s="151"/>
      <c r="F46" s="121"/>
      <c r="G46" s="113"/>
      <c r="H46" s="121"/>
      <c r="I46" s="121"/>
      <c r="J46" s="121"/>
      <c r="K46" s="121"/>
      <c r="L46" s="121"/>
      <c r="M46" s="121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</row>
    <row r="47" spans="1:39" ht="17.45" customHeight="1" x14ac:dyDescent="0.15">
      <c r="A47" s="137" t="s">
        <v>94</v>
      </c>
      <c r="B47" s="137"/>
      <c r="C47" s="151" t="s">
        <v>101</v>
      </c>
      <c r="D47" s="151"/>
      <c r="E47" s="151"/>
      <c r="F47" s="113"/>
      <c r="G47" s="113"/>
      <c r="H47" s="121"/>
      <c r="I47" s="121"/>
      <c r="J47" s="121"/>
      <c r="K47" s="121"/>
      <c r="L47" s="121"/>
      <c r="M47" s="121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</row>
    <row r="48" spans="1:39" ht="19.899999999999999" customHeight="1" x14ac:dyDescent="0.15">
      <c r="A48" s="137" t="s">
        <v>92</v>
      </c>
      <c r="B48" s="137"/>
      <c r="C48" s="150" t="s">
        <v>70</v>
      </c>
      <c r="D48" s="150"/>
      <c r="E48" s="150"/>
      <c r="F48" s="121"/>
      <c r="G48" s="121"/>
      <c r="H48" s="121"/>
      <c r="I48" s="121"/>
      <c r="J48" s="121"/>
      <c r="K48" s="121"/>
      <c r="L48" s="121"/>
      <c r="M48" s="121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</row>
    <row r="49" spans="1:39" ht="19.899999999999999" customHeight="1" x14ac:dyDescent="0.15">
      <c r="A49" s="137" t="s">
        <v>91</v>
      </c>
      <c r="B49" s="137"/>
      <c r="C49" s="150" t="s">
        <v>154</v>
      </c>
      <c r="D49" s="150"/>
      <c r="E49" s="150"/>
      <c r="F49" s="121"/>
      <c r="G49" s="121"/>
      <c r="H49" s="121"/>
      <c r="I49" s="121"/>
      <c r="J49" s="121"/>
      <c r="K49" s="121"/>
      <c r="L49" s="121"/>
      <c r="M49" s="121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</row>
    <row r="50" spans="1:39" ht="19.899999999999999" customHeight="1" thickBot="1" x14ac:dyDescent="0.2">
      <c r="A50" s="88" t="s">
        <v>29</v>
      </c>
      <c r="B50" s="133">
        <v>5</v>
      </c>
      <c r="C50" s="96" t="s">
        <v>198</v>
      </c>
      <c r="D50" s="134">
        <f>B50-1</f>
        <v>4</v>
      </c>
      <c r="G50" s="189" t="s">
        <v>30</v>
      </c>
      <c r="H50" s="189"/>
      <c r="I50" s="189"/>
      <c r="J50" s="189"/>
      <c r="K50" s="129"/>
      <c r="L50" s="129"/>
      <c r="M50" s="129"/>
      <c r="N50" s="116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</row>
    <row r="51" spans="1:39" ht="19.899999999999999" customHeight="1" x14ac:dyDescent="0.15">
      <c r="A51" s="216" t="s">
        <v>160</v>
      </c>
      <c r="B51" s="235"/>
      <c r="C51" s="235"/>
      <c r="D51" s="147" t="s">
        <v>35</v>
      </c>
      <c r="E51" s="147"/>
      <c r="F51" s="147"/>
      <c r="G51" s="147"/>
      <c r="H51" s="147"/>
      <c r="I51" s="147"/>
      <c r="J51" s="147" t="s">
        <v>36</v>
      </c>
      <c r="K51" s="147" t="s">
        <v>128</v>
      </c>
      <c r="L51" s="147" t="s">
        <v>129</v>
      </c>
      <c r="M51" s="147"/>
      <c r="N51" s="165" t="s">
        <v>38</v>
      </c>
      <c r="O51" s="145" t="s">
        <v>39</v>
      </c>
      <c r="P51" s="142" t="s">
        <v>197</v>
      </c>
      <c r="Q51" s="145" t="s">
        <v>144</v>
      </c>
      <c r="R51" s="145"/>
      <c r="S51" s="145"/>
      <c r="T51" s="145" t="s">
        <v>113</v>
      </c>
      <c r="U51" s="145"/>
      <c r="V51" s="145"/>
      <c r="W51" s="145" t="s">
        <v>107</v>
      </c>
      <c r="X51" s="145"/>
      <c r="Y51" s="145" t="s">
        <v>108</v>
      </c>
      <c r="Z51" s="145"/>
      <c r="AA51" s="145" t="s">
        <v>111</v>
      </c>
      <c r="AB51" s="145"/>
      <c r="AC51" s="145" t="s">
        <v>109</v>
      </c>
      <c r="AD51" s="145"/>
      <c r="AE51" s="145" t="s">
        <v>110</v>
      </c>
      <c r="AF51" s="145"/>
      <c r="AG51" s="145" t="s">
        <v>112</v>
      </c>
      <c r="AH51" s="145"/>
      <c r="AI51" s="145" t="s">
        <v>40</v>
      </c>
      <c r="AJ51" s="145" t="s">
        <v>41</v>
      </c>
      <c r="AK51" s="145" t="s">
        <v>42</v>
      </c>
      <c r="AL51" s="145" t="s">
        <v>38</v>
      </c>
      <c r="AM51" s="145" t="s">
        <v>43</v>
      </c>
    </row>
    <row r="52" spans="1:39" ht="34.9" customHeight="1" x14ac:dyDescent="0.15">
      <c r="A52" s="217"/>
      <c r="B52" s="236"/>
      <c r="C52" s="236"/>
      <c r="D52" s="148" t="s">
        <v>161</v>
      </c>
      <c r="E52" s="148" t="s">
        <v>102</v>
      </c>
      <c r="F52" s="148" t="s">
        <v>103</v>
      </c>
      <c r="G52" s="148" t="s">
        <v>104</v>
      </c>
      <c r="H52" s="148" t="s">
        <v>105</v>
      </c>
      <c r="I52" s="148" t="s">
        <v>106</v>
      </c>
      <c r="J52" s="148"/>
      <c r="K52" s="148"/>
      <c r="L52" s="148"/>
      <c r="M52" s="148"/>
      <c r="N52" s="166"/>
      <c r="O52" s="146"/>
      <c r="P52" s="143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</row>
    <row r="53" spans="1:39" ht="19.899999999999999" customHeight="1" thickBot="1" x14ac:dyDescent="0.25">
      <c r="A53" s="70" t="s">
        <v>11</v>
      </c>
      <c r="B53" s="236"/>
      <c r="C53" s="236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66"/>
      <c r="O53" s="163"/>
      <c r="P53" s="144"/>
      <c r="Q53" s="109" t="s">
        <v>44</v>
      </c>
      <c r="R53" s="109" t="s">
        <v>45</v>
      </c>
      <c r="S53" s="95" t="s">
        <v>46</v>
      </c>
      <c r="T53" s="109" t="s">
        <v>44</v>
      </c>
      <c r="U53" s="109" t="s">
        <v>45</v>
      </c>
      <c r="V53" s="95" t="s">
        <v>48</v>
      </c>
      <c r="W53" s="109" t="s">
        <v>47</v>
      </c>
      <c r="X53" s="95" t="s">
        <v>49</v>
      </c>
      <c r="Y53" s="109" t="s">
        <v>47</v>
      </c>
      <c r="Z53" s="95" t="s">
        <v>50</v>
      </c>
      <c r="AA53" s="109" t="s">
        <v>47</v>
      </c>
      <c r="AB53" s="95" t="s">
        <v>116</v>
      </c>
      <c r="AC53" s="109" t="s">
        <v>47</v>
      </c>
      <c r="AD53" s="95" t="s">
        <v>117</v>
      </c>
      <c r="AE53" s="109" t="s">
        <v>47</v>
      </c>
      <c r="AF53" s="95" t="s">
        <v>118</v>
      </c>
      <c r="AG53" s="109" t="s">
        <v>47</v>
      </c>
      <c r="AH53" s="95" t="s">
        <v>119</v>
      </c>
      <c r="AI53" s="163"/>
      <c r="AJ53" s="163"/>
      <c r="AK53" s="163"/>
      <c r="AL53" s="163"/>
      <c r="AM53" s="163"/>
    </row>
    <row r="54" spans="1:39" ht="19.899999999999999" customHeight="1" x14ac:dyDescent="0.15">
      <c r="A54" s="219"/>
      <c r="B54" s="149" t="s">
        <v>194</v>
      </c>
      <c r="C54" s="149"/>
      <c r="D54" s="68" t="s">
        <v>11</v>
      </c>
      <c r="E54" s="69">
        <v>-40</v>
      </c>
      <c r="F54" s="69"/>
      <c r="G54" s="69"/>
      <c r="H54" s="69"/>
      <c r="I54" s="69"/>
      <c r="J54" s="107">
        <f>ROUND(AVERAGE(E54:I54),L54)</f>
        <v>-40</v>
      </c>
      <c r="K54" s="130">
        <f>$E$21</f>
        <v>1E-3</v>
      </c>
      <c r="L54" s="214">
        <f>IF(K54&lt;1, LEN(K54)-FIND(".", K54), 0)</f>
        <v>3</v>
      </c>
      <c r="M54" s="214"/>
      <c r="N54" s="162">
        <f>MAX(AL54,AM54)</f>
        <v>16.000219800573575</v>
      </c>
      <c r="O54" s="156">
        <f>STDEV(E56:I56)</f>
        <v>17.888543819998318</v>
      </c>
      <c r="P54" s="156">
        <f>O54/SQRT($B$50)</f>
        <v>8</v>
      </c>
      <c r="Q54" s="138">
        <f t="array" ref="Q54">IF(J54&lt;0,IF(J54&lt;$AC$32,"Out of Range",INDEX($AD$32:$AD$41, (MATCH(TRUE, $AC$32:$AC$41&gt;=J54, 0))-1)), _xlfn.IFNA(INDEX($AD$32:$AD$41, MATCH(TRUE, $AC$32:$AC$41&gt;=J54, 0)),"Out of Range"))</f>
        <v>7.0000000000000007E-2</v>
      </c>
      <c r="R54" s="156">
        <v>2</v>
      </c>
      <c r="S54" s="156">
        <f>Q54/R54</f>
        <v>3.5000000000000003E-2</v>
      </c>
      <c r="T54" s="154">
        <v>0</v>
      </c>
      <c r="U54" s="156">
        <v>2</v>
      </c>
      <c r="V54" s="157">
        <f>ROUND((V33*W33),3)</f>
        <v>0</v>
      </c>
      <c r="W54" s="159">
        <v>0</v>
      </c>
      <c r="X54" s="156">
        <f>W54/SQRT(3)</f>
        <v>0</v>
      </c>
      <c r="Y54" s="159">
        <v>0.04</v>
      </c>
      <c r="Z54" s="156">
        <f>Y54/SQRT(3)</f>
        <v>2.3094010767585032E-2</v>
      </c>
      <c r="AA54" s="159">
        <v>0</v>
      </c>
      <c r="AB54" s="156">
        <f>AA54/SQRT(3)</f>
        <v>0</v>
      </c>
      <c r="AC54" s="159">
        <v>0</v>
      </c>
      <c r="AD54" s="156">
        <f>AC54/SQRT(3)</f>
        <v>0</v>
      </c>
      <c r="AE54" s="164">
        <f>K54</f>
        <v>1E-3</v>
      </c>
      <c r="AF54" s="156">
        <f>AE54*0.5/SQRT(3)</f>
        <v>2.886751345948129E-4</v>
      </c>
      <c r="AG54" s="152">
        <v>0</v>
      </c>
      <c r="AH54" s="156">
        <f>AG54/SQRT(3)</f>
        <v>0</v>
      </c>
      <c r="AI54" s="156">
        <f>SQRT(P54^2+S54^2+V54^2+X54^2+Z54^2+AB54^2+AD54^2+AF54^2+AH54^2)</f>
        <v>8.0001099002867875</v>
      </c>
      <c r="AJ54" s="156">
        <f>IF(P54=0,"∞",(AI54^4/(P54^4/$D$50)))</f>
        <v>4.0002198051028941</v>
      </c>
      <c r="AK54" s="156">
        <v>2</v>
      </c>
      <c r="AL54" s="156">
        <f>AI54*AK54</f>
        <v>16.000219800573575</v>
      </c>
      <c r="AM54" s="259">
        <v>0.47</v>
      </c>
    </row>
    <row r="55" spans="1:39" ht="19.899999999999999" customHeight="1" x14ac:dyDescent="0.15">
      <c r="A55" s="219"/>
      <c r="B55" s="149" t="s">
        <v>196</v>
      </c>
      <c r="C55" s="149"/>
      <c r="D55" s="68" t="s">
        <v>11</v>
      </c>
      <c r="E55" s="64"/>
      <c r="F55" s="64"/>
      <c r="G55" s="64"/>
      <c r="H55" s="64"/>
      <c r="I55" s="64"/>
      <c r="J55" s="89" t="e">
        <f>ROUND(AVERAGE(E55:I55),L55)</f>
        <v>#DIV/0!</v>
      </c>
      <c r="K55" s="130">
        <f>$H$39</f>
        <v>1E-3</v>
      </c>
      <c r="L55" s="214">
        <f t="shared" ref="L55:L67" si="3">IF(K55&lt;1, LEN(K55)-FIND(".", K55), 0)</f>
        <v>3</v>
      </c>
      <c r="M55" s="214"/>
      <c r="N55" s="162"/>
      <c r="O55" s="141"/>
      <c r="P55" s="141"/>
      <c r="Q55" s="139"/>
      <c r="R55" s="141"/>
      <c r="S55" s="141"/>
      <c r="T55" s="155"/>
      <c r="U55" s="141"/>
      <c r="V55" s="158"/>
      <c r="W55" s="160"/>
      <c r="X55" s="141"/>
      <c r="Y55" s="160"/>
      <c r="Z55" s="141"/>
      <c r="AA55" s="160"/>
      <c r="AB55" s="141"/>
      <c r="AC55" s="160"/>
      <c r="AD55" s="141"/>
      <c r="AE55" s="161"/>
      <c r="AF55" s="141"/>
      <c r="AG55" s="153"/>
      <c r="AH55" s="141"/>
      <c r="AI55" s="141"/>
      <c r="AJ55" s="141"/>
      <c r="AK55" s="141"/>
      <c r="AL55" s="141"/>
      <c r="AM55" s="257"/>
    </row>
    <row r="56" spans="1:39" ht="19.899999999999999" customHeight="1" thickBot="1" x14ac:dyDescent="0.2">
      <c r="A56" s="219"/>
      <c r="B56" s="149" t="s">
        <v>195</v>
      </c>
      <c r="C56" s="149"/>
      <c r="D56" s="68" t="s">
        <v>11</v>
      </c>
      <c r="E56" s="90">
        <f t="shared" ref="E56:J56" si="4">E54-E55</f>
        <v>-40</v>
      </c>
      <c r="F56" s="90">
        <f t="shared" si="4"/>
        <v>0</v>
      </c>
      <c r="G56" s="90">
        <f t="shared" si="4"/>
        <v>0</v>
      </c>
      <c r="H56" s="90">
        <f t="shared" si="4"/>
        <v>0</v>
      </c>
      <c r="I56" s="90">
        <f t="shared" si="4"/>
        <v>0</v>
      </c>
      <c r="J56" s="91" t="e">
        <f t="shared" si="4"/>
        <v>#DIV/0!</v>
      </c>
      <c r="K56" s="131" t="s">
        <v>147</v>
      </c>
      <c r="L56" s="218" t="s">
        <v>147</v>
      </c>
      <c r="M56" s="214"/>
      <c r="N56" s="162"/>
      <c r="O56" s="141"/>
      <c r="P56" s="141"/>
      <c r="Q56" s="140"/>
      <c r="R56" s="141"/>
      <c r="S56" s="141"/>
      <c r="T56" s="155"/>
      <c r="U56" s="141"/>
      <c r="V56" s="158"/>
      <c r="W56" s="160"/>
      <c r="X56" s="141"/>
      <c r="Y56" s="160"/>
      <c r="Z56" s="141"/>
      <c r="AA56" s="160"/>
      <c r="AB56" s="141"/>
      <c r="AC56" s="160"/>
      <c r="AD56" s="141"/>
      <c r="AE56" s="161"/>
      <c r="AF56" s="141"/>
      <c r="AG56" s="153"/>
      <c r="AH56" s="141"/>
      <c r="AI56" s="141"/>
      <c r="AJ56" s="141"/>
      <c r="AK56" s="141"/>
      <c r="AL56" s="141"/>
      <c r="AM56" s="257"/>
    </row>
    <row r="57" spans="1:39" ht="19.899999999999999" customHeight="1" x14ac:dyDescent="0.15">
      <c r="A57" s="219"/>
      <c r="B57" s="149" t="s">
        <v>194</v>
      </c>
      <c r="C57" s="149"/>
      <c r="D57" s="68" t="s">
        <v>11</v>
      </c>
      <c r="E57" s="69">
        <v>-40</v>
      </c>
      <c r="F57" s="69"/>
      <c r="G57" s="69"/>
      <c r="H57" s="69"/>
      <c r="I57" s="69"/>
      <c r="J57" s="107">
        <f>ROUND(AVERAGE(E57:I57),L57)</f>
        <v>-40</v>
      </c>
      <c r="K57" s="130">
        <f t="shared" ref="K57" si="5">$E$21</f>
        <v>1E-3</v>
      </c>
      <c r="L57" s="214">
        <f t="shared" si="3"/>
        <v>3</v>
      </c>
      <c r="M57" s="214"/>
      <c r="N57" s="162">
        <f>MAX(AL57,AM57)</f>
        <v>16.000219800573575</v>
      </c>
      <c r="O57" s="141">
        <f>STDEV(E59:I59)</f>
        <v>17.888543819998318</v>
      </c>
      <c r="P57" s="141">
        <f>O57/SQRT($B$50)</f>
        <v>8</v>
      </c>
      <c r="Q57" s="138">
        <f t="array" ref="Q57">IF(J57&lt;0,IF(J57&lt;$AC$32,"Out of Range",INDEX($AD$32:$AD$41, (MATCH(TRUE, $AC$32:$AC$41&gt;=J57, 0))-1)), _xlfn.IFNA(INDEX($AD$32:$AD$41, MATCH(TRUE, $AC$32:$AC$41&gt;=J57, 0)),"Out of Range"))</f>
        <v>7.0000000000000007E-2</v>
      </c>
      <c r="R57" s="141">
        <v>2</v>
      </c>
      <c r="S57" s="141">
        <f>Q57/R57</f>
        <v>3.5000000000000003E-2</v>
      </c>
      <c r="T57" s="155">
        <v>0</v>
      </c>
      <c r="U57" s="141">
        <v>2</v>
      </c>
      <c r="V57" s="158">
        <f>ROUND((V34*W34),3)</f>
        <v>0</v>
      </c>
      <c r="W57" s="160">
        <v>0</v>
      </c>
      <c r="X57" s="141">
        <f>W57/SQRT(3)</f>
        <v>0</v>
      </c>
      <c r="Y57" s="160">
        <v>0.04</v>
      </c>
      <c r="Z57" s="141">
        <f>Y57/SQRT(3)</f>
        <v>2.3094010767585032E-2</v>
      </c>
      <c r="AA57" s="160">
        <v>0</v>
      </c>
      <c r="AB57" s="141">
        <f>AA57/SQRT(3)</f>
        <v>0</v>
      </c>
      <c r="AC57" s="160">
        <v>0</v>
      </c>
      <c r="AD57" s="141">
        <f>AC57/SQRT(3)</f>
        <v>0</v>
      </c>
      <c r="AE57" s="161">
        <f>K57</f>
        <v>1E-3</v>
      </c>
      <c r="AF57" s="141">
        <f>AE57*0.5/SQRT(3)</f>
        <v>2.886751345948129E-4</v>
      </c>
      <c r="AG57" s="153">
        <v>0</v>
      </c>
      <c r="AH57" s="141">
        <f>AG57/SQRT(3)</f>
        <v>0</v>
      </c>
      <c r="AI57" s="141">
        <f t="shared" ref="AI57" si="6">SQRT(P57^2+S57^2+V57^2+X57^2+Z57^2+AB57^2+AD57^2+AF57^2+AH57^2)</f>
        <v>8.0001099002867875</v>
      </c>
      <c r="AJ57" s="141">
        <f>IF(P57=0,"∞",(AI57^4/(P57^4/$D$50)))</f>
        <v>4.0002198051028941</v>
      </c>
      <c r="AK57" s="141">
        <v>2</v>
      </c>
      <c r="AL57" s="141">
        <f>AI57*AK57</f>
        <v>16.000219800573575</v>
      </c>
      <c r="AM57" s="257">
        <v>0.47</v>
      </c>
    </row>
    <row r="58" spans="1:39" ht="19.899999999999999" customHeight="1" x14ac:dyDescent="0.15">
      <c r="A58" s="219"/>
      <c r="B58" s="149" t="s">
        <v>196</v>
      </c>
      <c r="C58" s="149"/>
      <c r="D58" s="68" t="s">
        <v>11</v>
      </c>
      <c r="E58" s="64"/>
      <c r="F58" s="64"/>
      <c r="G58" s="64"/>
      <c r="H58" s="64"/>
      <c r="I58" s="64"/>
      <c r="J58" s="89" t="e">
        <f>ROUND(AVERAGE(E58:I58),L58)</f>
        <v>#DIV/0!</v>
      </c>
      <c r="K58" s="130">
        <f t="shared" ref="K58" si="7">$H$39</f>
        <v>1E-3</v>
      </c>
      <c r="L58" s="214">
        <f t="shared" si="3"/>
        <v>3</v>
      </c>
      <c r="M58" s="214"/>
      <c r="N58" s="162"/>
      <c r="O58" s="141"/>
      <c r="P58" s="141"/>
      <c r="Q58" s="139"/>
      <c r="R58" s="141"/>
      <c r="S58" s="141"/>
      <c r="T58" s="155"/>
      <c r="U58" s="141"/>
      <c r="V58" s="158"/>
      <c r="W58" s="160"/>
      <c r="X58" s="141"/>
      <c r="Y58" s="160"/>
      <c r="Z58" s="141"/>
      <c r="AA58" s="160"/>
      <c r="AB58" s="141"/>
      <c r="AC58" s="160"/>
      <c r="AD58" s="141"/>
      <c r="AE58" s="161"/>
      <c r="AF58" s="141"/>
      <c r="AG58" s="153"/>
      <c r="AH58" s="141"/>
      <c r="AI58" s="141"/>
      <c r="AJ58" s="141"/>
      <c r="AK58" s="141"/>
      <c r="AL58" s="141"/>
      <c r="AM58" s="257"/>
    </row>
    <row r="59" spans="1:39" ht="19.899999999999999" customHeight="1" thickBot="1" x14ac:dyDescent="0.2">
      <c r="A59" s="219"/>
      <c r="B59" s="149" t="s">
        <v>195</v>
      </c>
      <c r="C59" s="149"/>
      <c r="D59" s="68" t="s">
        <v>11</v>
      </c>
      <c r="E59" s="90">
        <f t="shared" ref="E59:J59" si="8">E57-E58</f>
        <v>-40</v>
      </c>
      <c r="F59" s="90">
        <f t="shared" si="8"/>
        <v>0</v>
      </c>
      <c r="G59" s="90">
        <f t="shared" si="8"/>
        <v>0</v>
      </c>
      <c r="H59" s="90">
        <f t="shared" si="8"/>
        <v>0</v>
      </c>
      <c r="I59" s="90">
        <f t="shared" si="8"/>
        <v>0</v>
      </c>
      <c r="J59" s="91" t="e">
        <f t="shared" si="8"/>
        <v>#DIV/0!</v>
      </c>
      <c r="K59" s="131" t="s">
        <v>147</v>
      </c>
      <c r="L59" s="218" t="s">
        <v>147</v>
      </c>
      <c r="M59" s="214"/>
      <c r="N59" s="162"/>
      <c r="O59" s="141"/>
      <c r="P59" s="141"/>
      <c r="Q59" s="140"/>
      <c r="R59" s="141"/>
      <c r="S59" s="141"/>
      <c r="T59" s="155"/>
      <c r="U59" s="141"/>
      <c r="V59" s="158"/>
      <c r="W59" s="160"/>
      <c r="X59" s="141"/>
      <c r="Y59" s="160"/>
      <c r="Z59" s="141"/>
      <c r="AA59" s="160"/>
      <c r="AB59" s="141"/>
      <c r="AC59" s="160"/>
      <c r="AD59" s="141"/>
      <c r="AE59" s="161"/>
      <c r="AF59" s="141"/>
      <c r="AG59" s="153"/>
      <c r="AH59" s="141"/>
      <c r="AI59" s="141"/>
      <c r="AJ59" s="141"/>
      <c r="AK59" s="141"/>
      <c r="AL59" s="141"/>
      <c r="AM59" s="257"/>
    </row>
    <row r="60" spans="1:39" ht="19.899999999999999" customHeight="1" x14ac:dyDescent="0.15">
      <c r="A60" s="219"/>
      <c r="B60" s="149" t="s">
        <v>194</v>
      </c>
      <c r="C60" s="149"/>
      <c r="D60" s="68" t="s">
        <v>11</v>
      </c>
      <c r="E60" s="69">
        <v>-40</v>
      </c>
      <c r="F60" s="69"/>
      <c r="G60" s="69"/>
      <c r="H60" s="69"/>
      <c r="I60" s="69"/>
      <c r="J60" s="107">
        <f>ROUND(AVERAGE(E60:I60),L60)</f>
        <v>-40</v>
      </c>
      <c r="K60" s="130">
        <f t="shared" ref="K60" si="9">$E$21</f>
        <v>1E-3</v>
      </c>
      <c r="L60" s="214">
        <f t="shared" si="3"/>
        <v>3</v>
      </c>
      <c r="M60" s="214"/>
      <c r="N60" s="162">
        <f>MAX(AL60,AM60)</f>
        <v>16.000219800573575</v>
      </c>
      <c r="O60" s="141">
        <f>STDEV(E62:I62)</f>
        <v>17.888543819998318</v>
      </c>
      <c r="P60" s="141">
        <f t="shared" ref="P60" si="10">O60/SQRT($B$50)</f>
        <v>8</v>
      </c>
      <c r="Q60" s="138">
        <f t="array" ref="Q60">IF(J60&lt;0,IF(J60&lt;$AC$32,"Out of Range",INDEX($AD$32:$AD$41, (MATCH(TRUE, $AC$32:$AC$41&gt;=J60, 0))-1)), _xlfn.IFNA(INDEX($AD$32:$AD$41, MATCH(TRUE, $AC$32:$AC$41&gt;=J60, 0)),"Out of Range"))</f>
        <v>7.0000000000000007E-2</v>
      </c>
      <c r="R60" s="141">
        <v>2</v>
      </c>
      <c r="S60" s="141">
        <f t="shared" ref="S60" si="11">Q60/R60</f>
        <v>3.5000000000000003E-2</v>
      </c>
      <c r="T60" s="155">
        <v>0</v>
      </c>
      <c r="U60" s="141">
        <v>2</v>
      </c>
      <c r="V60" s="158">
        <f>ROUND((V35*W35),3)</f>
        <v>0</v>
      </c>
      <c r="W60" s="160">
        <v>0</v>
      </c>
      <c r="X60" s="141">
        <f t="shared" ref="X60" si="12">W60/SQRT(3)</f>
        <v>0</v>
      </c>
      <c r="Y60" s="160">
        <v>0.04</v>
      </c>
      <c r="Z60" s="141">
        <f t="shared" ref="Z60:AD60" si="13">Y60/SQRT(3)</f>
        <v>2.3094010767585032E-2</v>
      </c>
      <c r="AA60" s="160">
        <v>0</v>
      </c>
      <c r="AB60" s="141">
        <f t="shared" ref="AB60" si="14">AA60/SQRT(3)</f>
        <v>0</v>
      </c>
      <c r="AC60" s="160">
        <v>0</v>
      </c>
      <c r="AD60" s="141">
        <f t="shared" si="13"/>
        <v>0</v>
      </c>
      <c r="AE60" s="161">
        <f>K60</f>
        <v>1E-3</v>
      </c>
      <c r="AF60" s="141">
        <f t="shared" ref="AF60" si="15">AE60*0.5/SQRT(3)</f>
        <v>2.886751345948129E-4</v>
      </c>
      <c r="AG60" s="153">
        <v>0</v>
      </c>
      <c r="AH60" s="141">
        <f t="shared" ref="AH60" si="16">AG60/SQRT(3)</f>
        <v>0</v>
      </c>
      <c r="AI60" s="141">
        <f t="shared" ref="AI60" si="17">SQRT(P60^2+S60^2+V60^2+X60^2+Z60^2+AB60^2+AD60^2+AF60^2+AH60^2)</f>
        <v>8.0001099002867875</v>
      </c>
      <c r="AJ60" s="141">
        <f>IF(P60=0,"∞",(AI60^4/(P60^4/$D$50)))</f>
        <v>4.0002198051028941</v>
      </c>
      <c r="AK60" s="141">
        <v>2</v>
      </c>
      <c r="AL60" s="141">
        <f t="shared" ref="AL60" si="18">AI60*AK60</f>
        <v>16.000219800573575</v>
      </c>
      <c r="AM60" s="257">
        <v>0.47</v>
      </c>
    </row>
    <row r="61" spans="1:39" ht="19.899999999999999" customHeight="1" x14ac:dyDescent="0.15">
      <c r="A61" s="219"/>
      <c r="B61" s="149" t="s">
        <v>196</v>
      </c>
      <c r="C61" s="149"/>
      <c r="D61" s="68" t="s">
        <v>11</v>
      </c>
      <c r="E61" s="64"/>
      <c r="F61" s="64"/>
      <c r="G61" s="64"/>
      <c r="H61" s="64"/>
      <c r="I61" s="64"/>
      <c r="J61" s="89" t="e">
        <f>ROUND(AVERAGE(E61:I61),L61)</f>
        <v>#DIV/0!</v>
      </c>
      <c r="K61" s="130">
        <f t="shared" ref="K61" si="19">$H$39</f>
        <v>1E-3</v>
      </c>
      <c r="L61" s="214">
        <f t="shared" si="3"/>
        <v>3</v>
      </c>
      <c r="M61" s="214"/>
      <c r="N61" s="162"/>
      <c r="O61" s="141"/>
      <c r="P61" s="141"/>
      <c r="Q61" s="139"/>
      <c r="R61" s="141"/>
      <c r="S61" s="141"/>
      <c r="T61" s="155"/>
      <c r="U61" s="141"/>
      <c r="V61" s="158"/>
      <c r="W61" s="160"/>
      <c r="X61" s="141"/>
      <c r="Y61" s="160"/>
      <c r="Z61" s="141"/>
      <c r="AA61" s="160"/>
      <c r="AB61" s="141"/>
      <c r="AC61" s="160"/>
      <c r="AD61" s="141"/>
      <c r="AE61" s="161"/>
      <c r="AF61" s="141"/>
      <c r="AG61" s="153"/>
      <c r="AH61" s="141"/>
      <c r="AI61" s="141"/>
      <c r="AJ61" s="141"/>
      <c r="AK61" s="141"/>
      <c r="AL61" s="141"/>
      <c r="AM61" s="257"/>
    </row>
    <row r="62" spans="1:39" ht="19.899999999999999" customHeight="1" thickBot="1" x14ac:dyDescent="0.2">
      <c r="A62" s="219"/>
      <c r="B62" s="149" t="s">
        <v>195</v>
      </c>
      <c r="C62" s="149"/>
      <c r="D62" s="68" t="s">
        <v>11</v>
      </c>
      <c r="E62" s="90">
        <f t="shared" ref="E62:J62" si="20">E60-E61</f>
        <v>-40</v>
      </c>
      <c r="F62" s="90">
        <f t="shared" si="20"/>
        <v>0</v>
      </c>
      <c r="G62" s="90">
        <f t="shared" si="20"/>
        <v>0</v>
      </c>
      <c r="H62" s="90">
        <f t="shared" si="20"/>
        <v>0</v>
      </c>
      <c r="I62" s="90">
        <f t="shared" si="20"/>
        <v>0</v>
      </c>
      <c r="J62" s="91" t="e">
        <f t="shared" si="20"/>
        <v>#DIV/0!</v>
      </c>
      <c r="K62" s="131" t="s">
        <v>147</v>
      </c>
      <c r="L62" s="218" t="s">
        <v>147</v>
      </c>
      <c r="M62" s="214"/>
      <c r="N62" s="162"/>
      <c r="O62" s="141"/>
      <c r="P62" s="141"/>
      <c r="Q62" s="140"/>
      <c r="R62" s="141"/>
      <c r="S62" s="141"/>
      <c r="T62" s="155"/>
      <c r="U62" s="141"/>
      <c r="V62" s="158"/>
      <c r="W62" s="160"/>
      <c r="X62" s="141"/>
      <c r="Y62" s="160"/>
      <c r="Z62" s="141"/>
      <c r="AA62" s="160"/>
      <c r="AB62" s="141"/>
      <c r="AC62" s="160"/>
      <c r="AD62" s="141"/>
      <c r="AE62" s="161"/>
      <c r="AF62" s="141"/>
      <c r="AG62" s="153"/>
      <c r="AH62" s="141"/>
      <c r="AI62" s="141"/>
      <c r="AJ62" s="141"/>
      <c r="AK62" s="141"/>
      <c r="AL62" s="141"/>
      <c r="AM62" s="257"/>
    </row>
    <row r="63" spans="1:39" ht="19.899999999999999" customHeight="1" x14ac:dyDescent="0.15">
      <c r="A63" s="219"/>
      <c r="B63" s="149" t="s">
        <v>194</v>
      </c>
      <c r="C63" s="149"/>
      <c r="D63" s="68" t="s">
        <v>11</v>
      </c>
      <c r="E63" s="69">
        <v>-40</v>
      </c>
      <c r="F63" s="69"/>
      <c r="G63" s="69"/>
      <c r="H63" s="69"/>
      <c r="I63" s="69"/>
      <c r="J63" s="107">
        <f>ROUND(AVERAGE(E63:I63),L63)</f>
        <v>-40</v>
      </c>
      <c r="K63" s="130">
        <f t="shared" ref="K63" si="21">$E$21</f>
        <v>1E-3</v>
      </c>
      <c r="L63" s="214">
        <f t="shared" si="3"/>
        <v>3</v>
      </c>
      <c r="M63" s="214"/>
      <c r="N63" s="162">
        <f>MAX(AL63,AM63)</f>
        <v>16.000219800573575</v>
      </c>
      <c r="O63" s="141">
        <f>STDEV(E65:I65)</f>
        <v>17.888543819998318</v>
      </c>
      <c r="P63" s="141">
        <f t="shared" ref="P63" si="22">O63/SQRT($B$50)</f>
        <v>8</v>
      </c>
      <c r="Q63" s="138">
        <f t="array" ref="Q63">IF(J63&lt;0,IF(J63&lt;$AC$32,"Out of Range",INDEX($AD$32:$AD$41, (MATCH(TRUE, $AC$32:$AC$41&gt;=J63, 0))-1)), _xlfn.IFNA(INDEX($AD$32:$AD$41, MATCH(TRUE, $AC$32:$AC$41&gt;=J63, 0)),"Out of Range"))</f>
        <v>7.0000000000000007E-2</v>
      </c>
      <c r="R63" s="141">
        <v>2</v>
      </c>
      <c r="S63" s="141">
        <f t="shared" ref="S63" si="23">Q63/R63</f>
        <v>3.5000000000000003E-2</v>
      </c>
      <c r="T63" s="155">
        <v>0</v>
      </c>
      <c r="U63" s="141">
        <v>2</v>
      </c>
      <c r="V63" s="158">
        <f>ROUND((V36*W36),3)</f>
        <v>0</v>
      </c>
      <c r="W63" s="160">
        <v>0</v>
      </c>
      <c r="X63" s="141">
        <f t="shared" ref="X63" si="24">W63/SQRT(3)</f>
        <v>0</v>
      </c>
      <c r="Y63" s="160">
        <v>0.04</v>
      </c>
      <c r="Z63" s="141">
        <f t="shared" ref="Z63:AD63" si="25">Y63/SQRT(3)</f>
        <v>2.3094010767585032E-2</v>
      </c>
      <c r="AA63" s="160">
        <v>0</v>
      </c>
      <c r="AB63" s="141">
        <f t="shared" ref="AB63" si="26">AA63/SQRT(3)</f>
        <v>0</v>
      </c>
      <c r="AC63" s="160">
        <v>0</v>
      </c>
      <c r="AD63" s="141">
        <f t="shared" si="25"/>
        <v>0</v>
      </c>
      <c r="AE63" s="161">
        <f>K63</f>
        <v>1E-3</v>
      </c>
      <c r="AF63" s="141">
        <f t="shared" ref="AF63" si="27">AE63*0.5/SQRT(3)</f>
        <v>2.886751345948129E-4</v>
      </c>
      <c r="AG63" s="153">
        <v>0</v>
      </c>
      <c r="AH63" s="141">
        <f t="shared" ref="AH63" si="28">AG63/SQRT(3)</f>
        <v>0</v>
      </c>
      <c r="AI63" s="141">
        <f t="shared" ref="AI63" si="29">SQRT(P63^2+S63^2+V63^2+X63^2+Z63^2+AB63^2+AD63^2+AF63^2+AH63^2)</f>
        <v>8.0001099002867875</v>
      </c>
      <c r="AJ63" s="141">
        <f>IF(P63=0,"∞",(AI63^4/(P63^4/$D$50)))</f>
        <v>4.0002198051028941</v>
      </c>
      <c r="AK63" s="141">
        <v>2</v>
      </c>
      <c r="AL63" s="141">
        <f t="shared" ref="AL63" si="30">AI63*AK63</f>
        <v>16.000219800573575</v>
      </c>
      <c r="AM63" s="257">
        <v>0.47</v>
      </c>
    </row>
    <row r="64" spans="1:39" ht="19.899999999999999" customHeight="1" x14ac:dyDescent="0.15">
      <c r="A64" s="219"/>
      <c r="B64" s="149" t="s">
        <v>196</v>
      </c>
      <c r="C64" s="149"/>
      <c r="D64" s="68" t="s">
        <v>11</v>
      </c>
      <c r="E64" s="64"/>
      <c r="F64" s="64"/>
      <c r="G64" s="64"/>
      <c r="H64" s="64"/>
      <c r="I64" s="64"/>
      <c r="J64" s="89" t="e">
        <f>ROUND(AVERAGE(E64:I64),L64)</f>
        <v>#DIV/0!</v>
      </c>
      <c r="K64" s="130">
        <f t="shared" ref="K64" si="31">$H$39</f>
        <v>1E-3</v>
      </c>
      <c r="L64" s="214">
        <f t="shared" si="3"/>
        <v>3</v>
      </c>
      <c r="M64" s="214"/>
      <c r="N64" s="162"/>
      <c r="O64" s="141"/>
      <c r="P64" s="141"/>
      <c r="Q64" s="139"/>
      <c r="R64" s="141"/>
      <c r="S64" s="141"/>
      <c r="T64" s="155"/>
      <c r="U64" s="141"/>
      <c r="V64" s="158"/>
      <c r="W64" s="160"/>
      <c r="X64" s="141"/>
      <c r="Y64" s="160"/>
      <c r="Z64" s="141"/>
      <c r="AA64" s="160"/>
      <c r="AB64" s="141"/>
      <c r="AC64" s="160"/>
      <c r="AD64" s="141"/>
      <c r="AE64" s="161"/>
      <c r="AF64" s="141"/>
      <c r="AG64" s="153"/>
      <c r="AH64" s="141"/>
      <c r="AI64" s="141"/>
      <c r="AJ64" s="141"/>
      <c r="AK64" s="141"/>
      <c r="AL64" s="141"/>
      <c r="AM64" s="257"/>
    </row>
    <row r="65" spans="1:39" ht="19.899999999999999" customHeight="1" thickBot="1" x14ac:dyDescent="0.2">
      <c r="A65" s="219"/>
      <c r="B65" s="149" t="s">
        <v>195</v>
      </c>
      <c r="C65" s="149"/>
      <c r="D65" s="68" t="s">
        <v>11</v>
      </c>
      <c r="E65" s="90">
        <f t="shared" ref="E65:J65" si="32">E63-E64</f>
        <v>-40</v>
      </c>
      <c r="F65" s="90">
        <f t="shared" si="32"/>
        <v>0</v>
      </c>
      <c r="G65" s="90">
        <f t="shared" si="32"/>
        <v>0</v>
      </c>
      <c r="H65" s="90">
        <f t="shared" si="32"/>
        <v>0</v>
      </c>
      <c r="I65" s="90">
        <f t="shared" si="32"/>
        <v>0</v>
      </c>
      <c r="J65" s="91" t="e">
        <f t="shared" si="32"/>
        <v>#DIV/0!</v>
      </c>
      <c r="K65" s="131" t="s">
        <v>147</v>
      </c>
      <c r="L65" s="218" t="s">
        <v>147</v>
      </c>
      <c r="M65" s="214"/>
      <c r="N65" s="162"/>
      <c r="O65" s="141"/>
      <c r="P65" s="141"/>
      <c r="Q65" s="140"/>
      <c r="R65" s="141"/>
      <c r="S65" s="141"/>
      <c r="T65" s="155"/>
      <c r="U65" s="141"/>
      <c r="V65" s="158"/>
      <c r="W65" s="160"/>
      <c r="X65" s="141"/>
      <c r="Y65" s="160"/>
      <c r="Z65" s="141"/>
      <c r="AA65" s="160"/>
      <c r="AB65" s="141"/>
      <c r="AC65" s="160"/>
      <c r="AD65" s="141"/>
      <c r="AE65" s="161"/>
      <c r="AF65" s="141"/>
      <c r="AG65" s="153"/>
      <c r="AH65" s="141"/>
      <c r="AI65" s="141"/>
      <c r="AJ65" s="141"/>
      <c r="AK65" s="141"/>
      <c r="AL65" s="141"/>
      <c r="AM65" s="257"/>
    </row>
    <row r="66" spans="1:39" ht="19.899999999999999" customHeight="1" x14ac:dyDescent="0.15">
      <c r="A66" s="219"/>
      <c r="B66" s="149" t="s">
        <v>194</v>
      </c>
      <c r="C66" s="149"/>
      <c r="D66" s="68" t="s">
        <v>11</v>
      </c>
      <c r="E66" s="69">
        <v>-40</v>
      </c>
      <c r="F66" s="69"/>
      <c r="G66" s="69"/>
      <c r="H66" s="69"/>
      <c r="I66" s="69"/>
      <c r="J66" s="107">
        <f>ROUND(AVERAGE(E66:I66),L66)</f>
        <v>-40</v>
      </c>
      <c r="K66" s="130">
        <f t="shared" ref="K66" si="33">$E$21</f>
        <v>1E-3</v>
      </c>
      <c r="L66" s="214">
        <f t="shared" si="3"/>
        <v>3</v>
      </c>
      <c r="M66" s="214"/>
      <c r="N66" s="162">
        <f>MAX(AL66,AM66)</f>
        <v>16.000219800573575</v>
      </c>
      <c r="O66" s="141">
        <f>STDEV(E68:I68)</f>
        <v>17.888543819998318</v>
      </c>
      <c r="P66" s="141">
        <f t="shared" ref="P66" si="34">O66/SQRT($B$50)</f>
        <v>8</v>
      </c>
      <c r="Q66" s="138">
        <f t="array" ref="Q66">IF(J66&lt;0,IF(J66&lt;$AC$32,"Out of Range",INDEX($AD$32:$AD$41, (MATCH(TRUE, $AC$32:$AC$41&gt;=J66, 0))-1)), _xlfn.IFNA(INDEX($AD$32:$AD$41, MATCH(TRUE, $AC$32:$AC$41&gt;=J66, 0)),"Out of Range"))</f>
        <v>7.0000000000000007E-2</v>
      </c>
      <c r="R66" s="141">
        <v>2</v>
      </c>
      <c r="S66" s="141">
        <f t="shared" ref="S66" si="35">Q66/R66</f>
        <v>3.5000000000000003E-2</v>
      </c>
      <c r="T66" s="155">
        <v>0</v>
      </c>
      <c r="U66" s="141">
        <v>2</v>
      </c>
      <c r="V66" s="158">
        <f>ROUND((V37*W37),3)</f>
        <v>0</v>
      </c>
      <c r="W66" s="160">
        <v>0</v>
      </c>
      <c r="X66" s="141">
        <f t="shared" ref="X66" si="36">W66/SQRT(3)</f>
        <v>0</v>
      </c>
      <c r="Y66" s="160">
        <v>0.04</v>
      </c>
      <c r="Z66" s="141">
        <f t="shared" ref="Z66:AD66" si="37">Y66/SQRT(3)</f>
        <v>2.3094010767585032E-2</v>
      </c>
      <c r="AA66" s="160">
        <v>0</v>
      </c>
      <c r="AB66" s="141">
        <f t="shared" ref="AB66" si="38">AA66/SQRT(3)</f>
        <v>0</v>
      </c>
      <c r="AC66" s="160">
        <v>0</v>
      </c>
      <c r="AD66" s="141">
        <f t="shared" si="37"/>
        <v>0</v>
      </c>
      <c r="AE66" s="161">
        <f>K66</f>
        <v>1E-3</v>
      </c>
      <c r="AF66" s="141">
        <f t="shared" ref="AF66" si="39">AE66*0.5/SQRT(3)</f>
        <v>2.886751345948129E-4</v>
      </c>
      <c r="AG66" s="153">
        <v>0</v>
      </c>
      <c r="AH66" s="141">
        <f t="shared" ref="AH66" si="40">AG66/SQRT(3)</f>
        <v>0</v>
      </c>
      <c r="AI66" s="141">
        <f t="shared" ref="AI66" si="41">SQRT(P66^2+S66^2+V66^2+X66^2+Z66^2+AB66^2+AD66^2+AF66^2+AH66^2)</f>
        <v>8.0001099002867875</v>
      </c>
      <c r="AJ66" s="141">
        <f>IF(P66=0,"∞",(AI66^4/(P66^4/$D$50)))</f>
        <v>4.0002198051028941</v>
      </c>
      <c r="AK66" s="141">
        <v>2</v>
      </c>
      <c r="AL66" s="141">
        <f t="shared" ref="AL66" si="42">AI66*AK66</f>
        <v>16.000219800573575</v>
      </c>
      <c r="AM66" s="257">
        <v>0.47</v>
      </c>
    </row>
    <row r="67" spans="1:39" ht="19.899999999999999" customHeight="1" x14ac:dyDescent="0.15">
      <c r="A67" s="219"/>
      <c r="B67" s="149" t="s">
        <v>196</v>
      </c>
      <c r="C67" s="149"/>
      <c r="D67" s="68" t="s">
        <v>11</v>
      </c>
      <c r="E67" s="64"/>
      <c r="F67" s="64"/>
      <c r="G67" s="64"/>
      <c r="H67" s="64"/>
      <c r="I67" s="64"/>
      <c r="J67" s="89" t="e">
        <f>ROUND(AVERAGE(E67:I67),L67)</f>
        <v>#DIV/0!</v>
      </c>
      <c r="K67" s="130">
        <f t="shared" ref="K67" si="43">$H$39</f>
        <v>1E-3</v>
      </c>
      <c r="L67" s="214">
        <f t="shared" si="3"/>
        <v>3</v>
      </c>
      <c r="M67" s="214"/>
      <c r="N67" s="162"/>
      <c r="O67" s="141"/>
      <c r="P67" s="141"/>
      <c r="Q67" s="139"/>
      <c r="R67" s="141"/>
      <c r="S67" s="141"/>
      <c r="T67" s="155"/>
      <c r="U67" s="141"/>
      <c r="V67" s="158"/>
      <c r="W67" s="160"/>
      <c r="X67" s="141"/>
      <c r="Y67" s="160"/>
      <c r="Z67" s="141"/>
      <c r="AA67" s="160"/>
      <c r="AB67" s="141"/>
      <c r="AC67" s="160"/>
      <c r="AD67" s="141"/>
      <c r="AE67" s="161"/>
      <c r="AF67" s="141"/>
      <c r="AG67" s="153"/>
      <c r="AH67" s="141"/>
      <c r="AI67" s="141"/>
      <c r="AJ67" s="141"/>
      <c r="AK67" s="141"/>
      <c r="AL67" s="141"/>
      <c r="AM67" s="257"/>
    </row>
    <row r="68" spans="1:39" ht="19.899999999999999" customHeight="1" thickBot="1" x14ac:dyDescent="0.2">
      <c r="A68" s="219"/>
      <c r="B68" s="149" t="s">
        <v>195</v>
      </c>
      <c r="C68" s="149"/>
      <c r="D68" s="68" t="s">
        <v>11</v>
      </c>
      <c r="E68" s="90">
        <f t="shared" ref="E68:J68" si="44">E66-E67</f>
        <v>-40</v>
      </c>
      <c r="F68" s="90">
        <f t="shared" si="44"/>
        <v>0</v>
      </c>
      <c r="G68" s="90">
        <f t="shared" si="44"/>
        <v>0</v>
      </c>
      <c r="H68" s="90">
        <f t="shared" si="44"/>
        <v>0</v>
      </c>
      <c r="I68" s="90">
        <f t="shared" si="44"/>
        <v>0</v>
      </c>
      <c r="J68" s="91" t="e">
        <f t="shared" si="44"/>
        <v>#DIV/0!</v>
      </c>
      <c r="K68" s="131" t="s">
        <v>147</v>
      </c>
      <c r="L68" s="218" t="s">
        <v>147</v>
      </c>
      <c r="M68" s="214"/>
      <c r="N68" s="162"/>
      <c r="O68" s="141"/>
      <c r="P68" s="141"/>
      <c r="Q68" s="140"/>
      <c r="R68" s="141"/>
      <c r="S68" s="141"/>
      <c r="T68" s="155"/>
      <c r="U68" s="141"/>
      <c r="V68" s="158"/>
      <c r="W68" s="160"/>
      <c r="X68" s="141"/>
      <c r="Y68" s="160"/>
      <c r="Z68" s="141"/>
      <c r="AA68" s="160"/>
      <c r="AB68" s="141"/>
      <c r="AC68" s="160"/>
      <c r="AD68" s="141"/>
      <c r="AE68" s="161"/>
      <c r="AF68" s="141"/>
      <c r="AG68" s="153"/>
      <c r="AH68" s="141"/>
      <c r="AI68" s="141"/>
      <c r="AJ68" s="141"/>
      <c r="AK68" s="141"/>
      <c r="AL68" s="141"/>
      <c r="AM68" s="257"/>
    </row>
    <row r="69" spans="1:39" ht="20.100000000000001" customHeight="1" x14ac:dyDescent="0.15">
      <c r="A69" s="219"/>
      <c r="B69" s="149" t="s">
        <v>194</v>
      </c>
      <c r="C69" s="149"/>
      <c r="D69" s="68" t="s">
        <v>11</v>
      </c>
      <c r="E69" s="69">
        <v>-40</v>
      </c>
      <c r="F69" s="69"/>
      <c r="G69" s="69"/>
      <c r="H69" s="69"/>
      <c r="I69" s="69"/>
      <c r="J69" s="107">
        <f t="shared" ref="J69:J70" si="45">ROUND(AVERAGE(E69:I69),L69)</f>
        <v>-40</v>
      </c>
      <c r="K69" s="130">
        <f t="shared" ref="K69" si="46">$E$21</f>
        <v>1E-3</v>
      </c>
      <c r="L69" s="214">
        <f t="shared" ref="L69:L70" si="47">IF(K69&lt;1, LEN(K69)-FIND(".", K69), 0)</f>
        <v>3</v>
      </c>
      <c r="M69" s="214"/>
      <c r="N69" s="162">
        <f t="shared" ref="N69" si="48">MAX(AL69,AM69)</f>
        <v>16.000219800573575</v>
      </c>
      <c r="O69" s="141">
        <f t="shared" ref="O69" si="49">STDEV(E71:I71)</f>
        <v>17.888543819998318</v>
      </c>
      <c r="P69" s="141">
        <f t="shared" ref="P69" si="50">O69/SQRT($B$50)</f>
        <v>8</v>
      </c>
      <c r="Q69" s="138">
        <f t="array" ref="Q69">IF(J69&lt;0,IF(J69&lt;$AC$32,"Out of Range",INDEX($AD$32:$AD$41, (MATCH(TRUE, $AC$32:$AC$41&gt;=J69, 0))-1)), _xlfn.IFNA(INDEX($AD$32:$AD$41, MATCH(TRUE, $AC$32:$AC$41&gt;=J69, 0)),"Out of Range"))</f>
        <v>7.0000000000000007E-2</v>
      </c>
      <c r="R69" s="141">
        <v>2</v>
      </c>
      <c r="S69" s="141">
        <f t="shared" ref="S69:S75" si="51">Q69/R69</f>
        <v>3.5000000000000003E-2</v>
      </c>
      <c r="T69" s="155">
        <v>0</v>
      </c>
      <c r="U69" s="141">
        <v>2</v>
      </c>
      <c r="V69" s="158">
        <f t="shared" ref="V69" si="52">ROUND((V40*W40),3)</f>
        <v>0</v>
      </c>
      <c r="W69" s="160">
        <v>0</v>
      </c>
      <c r="X69" s="141">
        <f t="shared" ref="X69" si="53">W69/SQRT(3)</f>
        <v>0</v>
      </c>
      <c r="Y69" s="160">
        <v>0.04</v>
      </c>
      <c r="Z69" s="141">
        <f t="shared" ref="Z69:Z75" si="54">Y69/SQRT(3)</f>
        <v>2.3094010767585032E-2</v>
      </c>
      <c r="AA69" s="160">
        <v>0</v>
      </c>
      <c r="AB69" s="141">
        <f t="shared" ref="AB69" si="55">AA69/SQRT(3)</f>
        <v>0</v>
      </c>
      <c r="AC69" s="160">
        <v>0</v>
      </c>
      <c r="AD69" s="141">
        <f t="shared" ref="AD69:AD75" si="56">AC69/SQRT(3)</f>
        <v>0</v>
      </c>
      <c r="AE69" s="161">
        <f t="shared" ref="AE69" si="57">K69</f>
        <v>1E-3</v>
      </c>
      <c r="AF69" s="141">
        <f t="shared" ref="AF69:AF75" si="58">AE69*0.5/SQRT(3)</f>
        <v>2.886751345948129E-4</v>
      </c>
      <c r="AG69" s="153">
        <v>0</v>
      </c>
      <c r="AH69" s="141">
        <f t="shared" ref="AH69" si="59">AG69/SQRT(3)</f>
        <v>0</v>
      </c>
      <c r="AI69" s="141">
        <f t="shared" ref="AI69:AI75" si="60">SQRT(P69^2+S69^2+V69^2+X69^2+Z69^2+AB69^2+AD69^2+AF69^2+AH69^2)</f>
        <v>8.0001099002867875</v>
      </c>
      <c r="AJ69" s="141">
        <f>IF(P69=0,"∞",(AI69^4/(P69^4/$D$50)))</f>
        <v>4.0002198051028941</v>
      </c>
      <c r="AK69" s="141">
        <v>2</v>
      </c>
      <c r="AL69" s="141">
        <f t="shared" ref="AL69" si="61">AI69*AK69</f>
        <v>16.000219800573575</v>
      </c>
      <c r="AM69" s="257">
        <v>0.47</v>
      </c>
    </row>
    <row r="70" spans="1:39" ht="20.100000000000001" customHeight="1" x14ac:dyDescent="0.15">
      <c r="A70" s="219"/>
      <c r="B70" s="149" t="s">
        <v>196</v>
      </c>
      <c r="C70" s="149"/>
      <c r="D70" s="68" t="s">
        <v>11</v>
      </c>
      <c r="E70" s="64"/>
      <c r="F70" s="64"/>
      <c r="G70" s="64"/>
      <c r="H70" s="64"/>
      <c r="I70" s="64"/>
      <c r="J70" s="89" t="e">
        <f t="shared" si="45"/>
        <v>#DIV/0!</v>
      </c>
      <c r="K70" s="130">
        <f t="shared" ref="K70" si="62">$H$39</f>
        <v>1E-3</v>
      </c>
      <c r="L70" s="214">
        <f t="shared" si="47"/>
        <v>3</v>
      </c>
      <c r="M70" s="214"/>
      <c r="N70" s="162"/>
      <c r="O70" s="141"/>
      <c r="P70" s="141"/>
      <c r="Q70" s="139"/>
      <c r="R70" s="141"/>
      <c r="S70" s="141"/>
      <c r="T70" s="155"/>
      <c r="U70" s="141"/>
      <c r="V70" s="158"/>
      <c r="W70" s="160"/>
      <c r="X70" s="141"/>
      <c r="Y70" s="160"/>
      <c r="Z70" s="141"/>
      <c r="AA70" s="160"/>
      <c r="AB70" s="141"/>
      <c r="AC70" s="160"/>
      <c r="AD70" s="141"/>
      <c r="AE70" s="161"/>
      <c r="AF70" s="141"/>
      <c r="AG70" s="153"/>
      <c r="AH70" s="141"/>
      <c r="AI70" s="141"/>
      <c r="AJ70" s="141"/>
      <c r="AK70" s="141"/>
      <c r="AL70" s="141"/>
      <c r="AM70" s="257"/>
    </row>
    <row r="71" spans="1:39" ht="20.100000000000001" customHeight="1" thickBot="1" x14ac:dyDescent="0.2">
      <c r="A71" s="219"/>
      <c r="B71" s="149" t="s">
        <v>195</v>
      </c>
      <c r="C71" s="149"/>
      <c r="D71" s="68" t="s">
        <v>11</v>
      </c>
      <c r="E71" s="90">
        <f t="shared" ref="E71:J71" si="63">E69-E70</f>
        <v>-40</v>
      </c>
      <c r="F71" s="90">
        <f t="shared" si="63"/>
        <v>0</v>
      </c>
      <c r="G71" s="90">
        <f t="shared" si="63"/>
        <v>0</v>
      </c>
      <c r="H71" s="90">
        <f t="shared" si="63"/>
        <v>0</v>
      </c>
      <c r="I71" s="90">
        <f t="shared" si="63"/>
        <v>0</v>
      </c>
      <c r="J71" s="91" t="e">
        <f t="shared" si="63"/>
        <v>#DIV/0!</v>
      </c>
      <c r="K71" s="131" t="s">
        <v>147</v>
      </c>
      <c r="L71" s="218" t="s">
        <v>147</v>
      </c>
      <c r="M71" s="214"/>
      <c r="N71" s="162"/>
      <c r="O71" s="141"/>
      <c r="P71" s="141"/>
      <c r="Q71" s="140"/>
      <c r="R71" s="141"/>
      <c r="S71" s="141"/>
      <c r="T71" s="155"/>
      <c r="U71" s="141"/>
      <c r="V71" s="158"/>
      <c r="W71" s="160"/>
      <c r="X71" s="141"/>
      <c r="Y71" s="160"/>
      <c r="Z71" s="141"/>
      <c r="AA71" s="160"/>
      <c r="AB71" s="141"/>
      <c r="AC71" s="160"/>
      <c r="AD71" s="141"/>
      <c r="AE71" s="161"/>
      <c r="AF71" s="141"/>
      <c r="AG71" s="153"/>
      <c r="AH71" s="141"/>
      <c r="AI71" s="141"/>
      <c r="AJ71" s="141"/>
      <c r="AK71" s="141"/>
      <c r="AL71" s="141"/>
      <c r="AM71" s="257"/>
    </row>
    <row r="72" spans="1:39" ht="20.100000000000001" customHeight="1" x14ac:dyDescent="0.15">
      <c r="A72" s="219"/>
      <c r="B72" s="149" t="s">
        <v>194</v>
      </c>
      <c r="C72" s="149"/>
      <c r="D72" s="68" t="s">
        <v>11</v>
      </c>
      <c r="E72" s="69">
        <v>-40</v>
      </c>
      <c r="F72" s="69"/>
      <c r="G72" s="69"/>
      <c r="H72" s="69"/>
      <c r="I72" s="69"/>
      <c r="J72" s="107">
        <f t="shared" ref="J72:J73" si="64">ROUND(AVERAGE(E72:I72),L72)</f>
        <v>-40</v>
      </c>
      <c r="K72" s="130">
        <f t="shared" ref="K72" si="65">$E$21</f>
        <v>1E-3</v>
      </c>
      <c r="L72" s="214">
        <f t="shared" ref="L72:L73" si="66">IF(K72&lt;1, LEN(K72)-FIND(".", K72), 0)</f>
        <v>3</v>
      </c>
      <c r="M72" s="214"/>
      <c r="N72" s="162">
        <f t="shared" ref="N72" si="67">MAX(AL72,AM72)</f>
        <v>16.000219800573575</v>
      </c>
      <c r="O72" s="141">
        <f t="shared" ref="O72" si="68">STDEV(E74:I74)</f>
        <v>17.888543819998318</v>
      </c>
      <c r="P72" s="141">
        <f t="shared" ref="P72" si="69">O72/SQRT($B$50)</f>
        <v>8</v>
      </c>
      <c r="Q72" s="138">
        <f t="array" ref="Q72">IF(J72&lt;0,IF(J72&lt;$AC$32,"Out of Range",INDEX($AD$32:$AD$41, (MATCH(TRUE, $AC$32:$AC$41&gt;=J72, 0))-1)), _xlfn.IFNA(INDEX($AD$32:$AD$41, MATCH(TRUE, $AC$32:$AC$41&gt;=J72, 0)),"Out of Range"))</f>
        <v>7.0000000000000007E-2</v>
      </c>
      <c r="R72" s="141">
        <v>2</v>
      </c>
      <c r="S72" s="141">
        <f t="shared" si="51"/>
        <v>3.5000000000000003E-2</v>
      </c>
      <c r="T72" s="155">
        <v>0</v>
      </c>
      <c r="U72" s="141">
        <v>2</v>
      </c>
      <c r="V72" s="158">
        <f t="shared" ref="V72" si="70">ROUND((V43*W43),3)</f>
        <v>0</v>
      </c>
      <c r="W72" s="160">
        <v>0</v>
      </c>
      <c r="X72" s="141">
        <f t="shared" ref="X72" si="71">W72/SQRT(3)</f>
        <v>0</v>
      </c>
      <c r="Y72" s="160">
        <v>0.04</v>
      </c>
      <c r="Z72" s="141">
        <f t="shared" si="54"/>
        <v>2.3094010767585032E-2</v>
      </c>
      <c r="AA72" s="160">
        <v>0</v>
      </c>
      <c r="AB72" s="141">
        <f t="shared" ref="AB72" si="72">AA72/SQRT(3)</f>
        <v>0</v>
      </c>
      <c r="AC72" s="160">
        <v>0</v>
      </c>
      <c r="AD72" s="141">
        <f t="shared" si="56"/>
        <v>0</v>
      </c>
      <c r="AE72" s="161">
        <f t="shared" ref="AE72" si="73">K72</f>
        <v>1E-3</v>
      </c>
      <c r="AF72" s="141">
        <f t="shared" si="58"/>
        <v>2.886751345948129E-4</v>
      </c>
      <c r="AG72" s="153">
        <v>0</v>
      </c>
      <c r="AH72" s="141">
        <f t="shared" ref="AH72" si="74">AG72/SQRT(3)</f>
        <v>0</v>
      </c>
      <c r="AI72" s="141">
        <f t="shared" si="60"/>
        <v>8.0001099002867875</v>
      </c>
      <c r="AJ72" s="141">
        <f>IF(P72=0,"∞",(AI72^4/(P72^4/$D$50)))</f>
        <v>4.0002198051028941</v>
      </c>
      <c r="AK72" s="141">
        <v>2</v>
      </c>
      <c r="AL72" s="141">
        <f t="shared" ref="AL72" si="75">AI72*AK72</f>
        <v>16.000219800573575</v>
      </c>
      <c r="AM72" s="257">
        <v>0.47</v>
      </c>
    </row>
    <row r="73" spans="1:39" ht="20.100000000000001" customHeight="1" x14ac:dyDescent="0.15">
      <c r="A73" s="219"/>
      <c r="B73" s="149" t="s">
        <v>196</v>
      </c>
      <c r="C73" s="149"/>
      <c r="D73" s="68" t="s">
        <v>11</v>
      </c>
      <c r="E73" s="64"/>
      <c r="F73" s="64"/>
      <c r="G73" s="64"/>
      <c r="H73" s="64"/>
      <c r="I73" s="64"/>
      <c r="J73" s="89" t="e">
        <f t="shared" si="64"/>
        <v>#DIV/0!</v>
      </c>
      <c r="K73" s="130">
        <f t="shared" ref="K73" si="76">$H$39</f>
        <v>1E-3</v>
      </c>
      <c r="L73" s="214">
        <f t="shared" si="66"/>
        <v>3</v>
      </c>
      <c r="M73" s="214"/>
      <c r="N73" s="162"/>
      <c r="O73" s="141"/>
      <c r="P73" s="141"/>
      <c r="Q73" s="139"/>
      <c r="R73" s="141"/>
      <c r="S73" s="141"/>
      <c r="T73" s="155"/>
      <c r="U73" s="141"/>
      <c r="V73" s="158"/>
      <c r="W73" s="160"/>
      <c r="X73" s="141"/>
      <c r="Y73" s="160"/>
      <c r="Z73" s="141"/>
      <c r="AA73" s="160"/>
      <c r="AB73" s="141"/>
      <c r="AC73" s="160"/>
      <c r="AD73" s="141"/>
      <c r="AE73" s="161"/>
      <c r="AF73" s="141"/>
      <c r="AG73" s="153"/>
      <c r="AH73" s="141"/>
      <c r="AI73" s="141"/>
      <c r="AJ73" s="141"/>
      <c r="AK73" s="141"/>
      <c r="AL73" s="141"/>
      <c r="AM73" s="257"/>
    </row>
    <row r="74" spans="1:39" ht="20.100000000000001" customHeight="1" thickBot="1" x14ac:dyDescent="0.2">
      <c r="A74" s="219"/>
      <c r="B74" s="149" t="s">
        <v>195</v>
      </c>
      <c r="C74" s="149"/>
      <c r="D74" s="68" t="s">
        <v>11</v>
      </c>
      <c r="E74" s="90">
        <f t="shared" ref="E74:J74" si="77">E72-E73</f>
        <v>-40</v>
      </c>
      <c r="F74" s="90">
        <f t="shared" si="77"/>
        <v>0</v>
      </c>
      <c r="G74" s="90">
        <f t="shared" si="77"/>
        <v>0</v>
      </c>
      <c r="H74" s="90">
        <f t="shared" si="77"/>
        <v>0</v>
      </c>
      <c r="I74" s="90">
        <f t="shared" si="77"/>
        <v>0</v>
      </c>
      <c r="J74" s="91" t="e">
        <f t="shared" si="77"/>
        <v>#DIV/0!</v>
      </c>
      <c r="K74" s="131" t="s">
        <v>147</v>
      </c>
      <c r="L74" s="218" t="s">
        <v>147</v>
      </c>
      <c r="M74" s="214"/>
      <c r="N74" s="162"/>
      <c r="O74" s="141"/>
      <c r="P74" s="141"/>
      <c r="Q74" s="140"/>
      <c r="R74" s="141"/>
      <c r="S74" s="141"/>
      <c r="T74" s="155"/>
      <c r="U74" s="141"/>
      <c r="V74" s="158"/>
      <c r="W74" s="160"/>
      <c r="X74" s="141"/>
      <c r="Y74" s="160"/>
      <c r="Z74" s="141"/>
      <c r="AA74" s="160"/>
      <c r="AB74" s="141"/>
      <c r="AC74" s="160"/>
      <c r="AD74" s="141"/>
      <c r="AE74" s="161"/>
      <c r="AF74" s="141"/>
      <c r="AG74" s="153"/>
      <c r="AH74" s="141"/>
      <c r="AI74" s="141"/>
      <c r="AJ74" s="141"/>
      <c r="AK74" s="141"/>
      <c r="AL74" s="141"/>
      <c r="AM74" s="257"/>
    </row>
    <row r="75" spans="1:39" ht="20.100000000000001" customHeight="1" x14ac:dyDescent="0.15">
      <c r="A75" s="219"/>
      <c r="B75" s="149" t="s">
        <v>194</v>
      </c>
      <c r="C75" s="149"/>
      <c r="D75" s="68" t="s">
        <v>11</v>
      </c>
      <c r="E75" s="69">
        <v>-40</v>
      </c>
      <c r="F75" s="69"/>
      <c r="G75" s="69"/>
      <c r="H75" s="69"/>
      <c r="I75" s="69"/>
      <c r="J75" s="107">
        <f t="shared" ref="J75:J76" si="78">ROUND(AVERAGE(E75:I75),L75)</f>
        <v>-40</v>
      </c>
      <c r="K75" s="130">
        <f t="shared" ref="K75" si="79">$E$21</f>
        <v>1E-3</v>
      </c>
      <c r="L75" s="214">
        <f t="shared" ref="L75:L76" si="80">IF(K75&lt;1, LEN(K75)-FIND(".", K75), 0)</f>
        <v>3</v>
      </c>
      <c r="M75" s="214"/>
      <c r="N75" s="162">
        <f t="shared" ref="N75" si="81">MAX(AL75,AM75)</f>
        <v>16.000219800573575</v>
      </c>
      <c r="O75" s="141">
        <f t="shared" ref="O75" si="82">STDEV(E77:I77)</f>
        <v>17.888543819998318</v>
      </c>
      <c r="P75" s="141">
        <f t="shared" ref="P75" si="83">O75/SQRT($B$50)</f>
        <v>8</v>
      </c>
      <c r="Q75" s="138">
        <f t="array" ref="Q75">IF(J75&lt;0,IF(J75&lt;$AC$32,"Out of Range",INDEX($AD$32:$AD$41, (MATCH(TRUE, $AC$32:$AC$41&gt;=J75, 0))-1)), _xlfn.IFNA(INDEX($AD$32:$AD$41, MATCH(TRUE, $AC$32:$AC$41&gt;=J75, 0)),"Out of Range"))</f>
        <v>7.0000000000000007E-2</v>
      </c>
      <c r="R75" s="141">
        <v>2</v>
      </c>
      <c r="S75" s="141">
        <f t="shared" si="51"/>
        <v>3.5000000000000003E-2</v>
      </c>
      <c r="T75" s="155">
        <v>0</v>
      </c>
      <c r="U75" s="141">
        <v>2</v>
      </c>
      <c r="V75" s="158">
        <f t="shared" ref="V75" si="84">ROUND((V46*W46),3)</f>
        <v>0</v>
      </c>
      <c r="W75" s="160">
        <v>0</v>
      </c>
      <c r="X75" s="141">
        <f t="shared" ref="X75" si="85">W75/SQRT(3)</f>
        <v>0</v>
      </c>
      <c r="Y75" s="160">
        <v>0.04</v>
      </c>
      <c r="Z75" s="141">
        <f t="shared" si="54"/>
        <v>2.3094010767585032E-2</v>
      </c>
      <c r="AA75" s="160">
        <v>0</v>
      </c>
      <c r="AB75" s="141">
        <f t="shared" ref="AB75" si="86">AA75/SQRT(3)</f>
        <v>0</v>
      </c>
      <c r="AC75" s="160">
        <v>0</v>
      </c>
      <c r="AD75" s="141">
        <f t="shared" si="56"/>
        <v>0</v>
      </c>
      <c r="AE75" s="161">
        <f t="shared" ref="AE75" si="87">K75</f>
        <v>1E-3</v>
      </c>
      <c r="AF75" s="141">
        <f t="shared" si="58"/>
        <v>2.886751345948129E-4</v>
      </c>
      <c r="AG75" s="153">
        <v>0</v>
      </c>
      <c r="AH75" s="141">
        <f t="shared" ref="AH75" si="88">AG75/SQRT(3)</f>
        <v>0</v>
      </c>
      <c r="AI75" s="141">
        <f t="shared" si="60"/>
        <v>8.0001099002867875</v>
      </c>
      <c r="AJ75" s="141">
        <f>IF(P75=0,"∞",(AI75^4/(P75^4/$D$50)))</f>
        <v>4.0002198051028941</v>
      </c>
      <c r="AK75" s="141">
        <v>2</v>
      </c>
      <c r="AL75" s="141">
        <f t="shared" ref="AL75" si="89">AI75*AK75</f>
        <v>16.000219800573575</v>
      </c>
      <c r="AM75" s="257">
        <v>0.47</v>
      </c>
    </row>
    <row r="76" spans="1:39" ht="20.100000000000001" customHeight="1" x14ac:dyDescent="0.15">
      <c r="A76" s="219"/>
      <c r="B76" s="149" t="s">
        <v>196</v>
      </c>
      <c r="C76" s="149"/>
      <c r="D76" s="68" t="s">
        <v>11</v>
      </c>
      <c r="E76" s="64"/>
      <c r="F76" s="64"/>
      <c r="G76" s="64"/>
      <c r="H76" s="64"/>
      <c r="I76" s="64"/>
      <c r="J76" s="89" t="e">
        <f t="shared" si="78"/>
        <v>#DIV/0!</v>
      </c>
      <c r="K76" s="130">
        <f t="shared" ref="K76" si="90">$H$39</f>
        <v>1E-3</v>
      </c>
      <c r="L76" s="214">
        <f t="shared" si="80"/>
        <v>3</v>
      </c>
      <c r="M76" s="214"/>
      <c r="N76" s="162"/>
      <c r="O76" s="141"/>
      <c r="P76" s="141"/>
      <c r="Q76" s="139"/>
      <c r="R76" s="141"/>
      <c r="S76" s="141"/>
      <c r="T76" s="155"/>
      <c r="U76" s="141"/>
      <c r="V76" s="158"/>
      <c r="W76" s="160"/>
      <c r="X76" s="141"/>
      <c r="Y76" s="160"/>
      <c r="Z76" s="141"/>
      <c r="AA76" s="160"/>
      <c r="AB76" s="141"/>
      <c r="AC76" s="160"/>
      <c r="AD76" s="141"/>
      <c r="AE76" s="161"/>
      <c r="AF76" s="141"/>
      <c r="AG76" s="153"/>
      <c r="AH76" s="141"/>
      <c r="AI76" s="141"/>
      <c r="AJ76" s="141"/>
      <c r="AK76" s="141"/>
      <c r="AL76" s="141"/>
      <c r="AM76" s="257"/>
    </row>
    <row r="77" spans="1:39" ht="20.100000000000001" customHeight="1" thickBot="1" x14ac:dyDescent="0.2">
      <c r="A77" s="243"/>
      <c r="B77" s="245" t="s">
        <v>195</v>
      </c>
      <c r="C77" s="245"/>
      <c r="D77" s="71" t="s">
        <v>11</v>
      </c>
      <c r="E77" s="92">
        <f t="shared" ref="E77" si="91">E75-E76</f>
        <v>-40</v>
      </c>
      <c r="F77" s="92">
        <f t="shared" ref="F77" si="92">F75-F76</f>
        <v>0</v>
      </c>
      <c r="G77" s="92">
        <f t="shared" ref="G77" si="93">G75-G76</f>
        <v>0</v>
      </c>
      <c r="H77" s="92">
        <f t="shared" ref="H77" si="94">H75-H76</f>
        <v>0</v>
      </c>
      <c r="I77" s="92">
        <f t="shared" ref="I77" si="95">I75-I76</f>
        <v>0</v>
      </c>
      <c r="J77" s="93" t="e">
        <f t="shared" ref="J77" si="96">J75-J76</f>
        <v>#DIV/0!</v>
      </c>
      <c r="K77" s="132" t="s">
        <v>147</v>
      </c>
      <c r="L77" s="246" t="s">
        <v>147</v>
      </c>
      <c r="M77" s="247"/>
      <c r="N77" s="244"/>
      <c r="O77" s="248"/>
      <c r="P77" s="248"/>
      <c r="Q77" s="249"/>
      <c r="R77" s="248"/>
      <c r="S77" s="248"/>
      <c r="T77" s="250"/>
      <c r="U77" s="248"/>
      <c r="V77" s="251"/>
      <c r="W77" s="252"/>
      <c r="X77" s="248"/>
      <c r="Y77" s="252"/>
      <c r="Z77" s="248"/>
      <c r="AA77" s="252"/>
      <c r="AB77" s="248"/>
      <c r="AC77" s="252"/>
      <c r="AD77" s="248"/>
      <c r="AE77" s="253"/>
      <c r="AF77" s="248"/>
      <c r="AG77" s="254"/>
      <c r="AH77" s="248"/>
      <c r="AI77" s="248"/>
      <c r="AJ77" s="248"/>
      <c r="AK77" s="248"/>
      <c r="AL77" s="248"/>
      <c r="AM77" s="258"/>
    </row>
  </sheetData>
  <sheetProtection formatCells="0" formatColumns="0" formatRows="0"/>
  <protectedRanges>
    <protectedRange password="BF34" sqref="B33:K42" name="Master Details"/>
    <protectedRange password="BF34" sqref="AC32:AD41" name="Master Unc."/>
  </protectedRanges>
  <mergeCells count="411">
    <mergeCell ref="AM21:AM37"/>
    <mergeCell ref="AI21:AL25"/>
    <mergeCell ref="AJ69:AJ71"/>
    <mergeCell ref="AJ72:AJ74"/>
    <mergeCell ref="AJ75:AJ77"/>
    <mergeCell ref="AK69:AK71"/>
    <mergeCell ref="AK72:AK74"/>
    <mergeCell ref="AK75:AK77"/>
    <mergeCell ref="AL69:AL71"/>
    <mergeCell ref="AM69:AM71"/>
    <mergeCell ref="AL72:AL74"/>
    <mergeCell ref="AM72:AM74"/>
    <mergeCell ref="AL75:AL77"/>
    <mergeCell ref="AM75:AM77"/>
    <mergeCell ref="AM66:AM68"/>
    <mergeCell ref="AM57:AM59"/>
    <mergeCell ref="AM60:AM62"/>
    <mergeCell ref="AM63:AM65"/>
    <mergeCell ref="AM51:AM53"/>
    <mergeCell ref="AK54:AK56"/>
    <mergeCell ref="AM54:AM56"/>
    <mergeCell ref="AK57:AK59"/>
    <mergeCell ref="AL57:AL59"/>
    <mergeCell ref="AL51:AL53"/>
    <mergeCell ref="AG69:AG71"/>
    <mergeCell ref="AH69:AH71"/>
    <mergeCell ref="AG72:AG74"/>
    <mergeCell ref="AH72:AH74"/>
    <mergeCell ref="AG75:AG77"/>
    <mergeCell ref="AH75:AH77"/>
    <mergeCell ref="AI69:AI71"/>
    <mergeCell ref="AI72:AI74"/>
    <mergeCell ref="AI75:AI77"/>
    <mergeCell ref="AA72:AA74"/>
    <mergeCell ref="AB72:AB74"/>
    <mergeCell ref="AA75:AA77"/>
    <mergeCell ref="AB75:AB77"/>
    <mergeCell ref="AC69:AC71"/>
    <mergeCell ref="AD69:AD71"/>
    <mergeCell ref="AE69:AE71"/>
    <mergeCell ref="AF69:AF71"/>
    <mergeCell ref="AC72:AC74"/>
    <mergeCell ref="AD72:AD74"/>
    <mergeCell ref="AE72:AE74"/>
    <mergeCell ref="AF72:AF74"/>
    <mergeCell ref="AC75:AC77"/>
    <mergeCell ref="AD75:AD77"/>
    <mergeCell ref="AE75:AE77"/>
    <mergeCell ref="AF75:AF77"/>
    <mergeCell ref="AA69:AA71"/>
    <mergeCell ref="AB69:AB71"/>
    <mergeCell ref="W72:W74"/>
    <mergeCell ref="X72:X74"/>
    <mergeCell ref="W75:W77"/>
    <mergeCell ref="X75:X77"/>
    <mergeCell ref="Y69:Y71"/>
    <mergeCell ref="Y72:Y74"/>
    <mergeCell ref="Y75:Y77"/>
    <mergeCell ref="Z69:Z71"/>
    <mergeCell ref="Z72:Z74"/>
    <mergeCell ref="Z75:Z77"/>
    <mergeCell ref="W69:W71"/>
    <mergeCell ref="X69:X71"/>
    <mergeCell ref="S72:S74"/>
    <mergeCell ref="S75:S77"/>
    <mergeCell ref="T69:T71"/>
    <mergeCell ref="U69:U71"/>
    <mergeCell ref="T72:T74"/>
    <mergeCell ref="U72:U74"/>
    <mergeCell ref="T75:T77"/>
    <mergeCell ref="U75:U77"/>
    <mergeCell ref="V69:V71"/>
    <mergeCell ref="V72:V74"/>
    <mergeCell ref="V75:V77"/>
    <mergeCell ref="S69:S71"/>
    <mergeCell ref="O72:O74"/>
    <mergeCell ref="P72:P74"/>
    <mergeCell ref="Q72:Q74"/>
    <mergeCell ref="O75:O77"/>
    <mergeCell ref="P75:P77"/>
    <mergeCell ref="Q75:Q77"/>
    <mergeCell ref="R69:R71"/>
    <mergeCell ref="R72:R74"/>
    <mergeCell ref="R75:R77"/>
    <mergeCell ref="P69:P71"/>
    <mergeCell ref="Q69:Q71"/>
    <mergeCell ref="A72:A74"/>
    <mergeCell ref="B72:C72"/>
    <mergeCell ref="L72:M72"/>
    <mergeCell ref="N72:N74"/>
    <mergeCell ref="B73:C73"/>
    <mergeCell ref="L73:M73"/>
    <mergeCell ref="B74:C74"/>
    <mergeCell ref="L74:M74"/>
    <mergeCell ref="A75:A77"/>
    <mergeCell ref="B75:C75"/>
    <mergeCell ref="L75:M75"/>
    <mergeCell ref="N75:N77"/>
    <mergeCell ref="B76:C76"/>
    <mergeCell ref="L76:M76"/>
    <mergeCell ref="B77:C77"/>
    <mergeCell ref="L77:M77"/>
    <mergeCell ref="B68:C68"/>
    <mergeCell ref="B39:D39"/>
    <mergeCell ref="B38:E38"/>
    <mergeCell ref="B40:E40"/>
    <mergeCell ref="B41:E41"/>
    <mergeCell ref="B42:E42"/>
    <mergeCell ref="B43:E43"/>
    <mergeCell ref="B44:E44"/>
    <mergeCell ref="B45:E45"/>
    <mergeCell ref="C47:E47"/>
    <mergeCell ref="B61:C61"/>
    <mergeCell ref="B62:C62"/>
    <mergeCell ref="B63:C63"/>
    <mergeCell ref="A69:A71"/>
    <mergeCell ref="B69:C69"/>
    <mergeCell ref="L69:M69"/>
    <mergeCell ref="N69:N71"/>
    <mergeCell ref="B70:C70"/>
    <mergeCell ref="L70:M70"/>
    <mergeCell ref="B71:C71"/>
    <mergeCell ref="L71:M71"/>
    <mergeCell ref="O69:O71"/>
    <mergeCell ref="A1:B1"/>
    <mergeCell ref="C1:D2"/>
    <mergeCell ref="D51:I51"/>
    <mergeCell ref="B51:C53"/>
    <mergeCell ref="F40:G40"/>
    <mergeCell ref="F41:G41"/>
    <mergeCell ref="F42:G42"/>
    <mergeCell ref="F43:G43"/>
    <mergeCell ref="F44:G44"/>
    <mergeCell ref="F45:G45"/>
    <mergeCell ref="H40:I40"/>
    <mergeCell ref="H41:I41"/>
    <mergeCell ref="H42:I42"/>
    <mergeCell ref="H43:I43"/>
    <mergeCell ref="H44:I44"/>
    <mergeCell ref="H45:I45"/>
    <mergeCell ref="E8:J8"/>
    <mergeCell ref="E9:J9"/>
    <mergeCell ref="J42:K42"/>
    <mergeCell ref="A15:D15"/>
    <mergeCell ref="A16:D16"/>
    <mergeCell ref="H33:I33"/>
    <mergeCell ref="H34:I34"/>
    <mergeCell ref="H35:I35"/>
    <mergeCell ref="AH66:AH68"/>
    <mergeCell ref="AK66:AK68"/>
    <mergeCell ref="AL66:AL68"/>
    <mergeCell ref="AH60:AH62"/>
    <mergeCell ref="AI60:AI62"/>
    <mergeCell ref="AK63:AK65"/>
    <mergeCell ref="AL63:AL65"/>
    <mergeCell ref="AC60:AC62"/>
    <mergeCell ref="AD60:AD62"/>
    <mergeCell ref="AJ60:AJ62"/>
    <mergeCell ref="AK60:AK62"/>
    <mergeCell ref="AL60:AL62"/>
    <mergeCell ref="AH63:AH65"/>
    <mergeCell ref="AI63:AI65"/>
    <mergeCell ref="AJ63:AJ65"/>
    <mergeCell ref="AI66:AI68"/>
    <mergeCell ref="AJ66:AJ68"/>
    <mergeCell ref="AF66:AF68"/>
    <mergeCell ref="AG66:AG68"/>
    <mergeCell ref="A10:D10"/>
    <mergeCell ref="A11:D11"/>
    <mergeCell ref="J37:K37"/>
    <mergeCell ref="F36:G36"/>
    <mergeCell ref="I31:K31"/>
    <mergeCell ref="B31:H31"/>
    <mergeCell ref="J40:K40"/>
    <mergeCell ref="J41:K41"/>
    <mergeCell ref="AA30:AB32"/>
    <mergeCell ref="Q66:Q68"/>
    <mergeCell ref="R66:R68"/>
    <mergeCell ref="S66:S68"/>
    <mergeCell ref="O63:O65"/>
    <mergeCell ref="P63:P65"/>
    <mergeCell ref="Q63:Q65"/>
    <mergeCell ref="AE66:AE68"/>
    <mergeCell ref="AC66:AC68"/>
    <mergeCell ref="AD66:AD68"/>
    <mergeCell ref="Z63:Z65"/>
    <mergeCell ref="T63:T65"/>
    <mergeCell ref="R63:R65"/>
    <mergeCell ref="S63:S65"/>
    <mergeCell ref="W63:W65"/>
    <mergeCell ref="X63:X65"/>
    <mergeCell ref="Y63:Y65"/>
    <mergeCell ref="W66:W68"/>
    <mergeCell ref="X66:X68"/>
    <mergeCell ref="Y66:Y68"/>
    <mergeCell ref="AE63:AE65"/>
    <mergeCell ref="T66:T68"/>
    <mergeCell ref="U66:U68"/>
    <mergeCell ref="AA66:AA68"/>
    <mergeCell ref="V66:V68"/>
    <mergeCell ref="W57:W59"/>
    <mergeCell ref="X57:X59"/>
    <mergeCell ref="Y57:Y59"/>
    <mergeCell ref="U57:U59"/>
    <mergeCell ref="U60:U62"/>
    <mergeCell ref="V60:V62"/>
    <mergeCell ref="U63:U65"/>
    <mergeCell ref="V63:V65"/>
    <mergeCell ref="AB66:AB68"/>
    <mergeCell ref="Z66:Z68"/>
    <mergeCell ref="AA60:AA62"/>
    <mergeCell ref="T60:T62"/>
    <mergeCell ref="V57:V59"/>
    <mergeCell ref="T57:T59"/>
    <mergeCell ref="O66:O68"/>
    <mergeCell ref="P66:P68"/>
    <mergeCell ref="A54:A56"/>
    <mergeCell ref="A57:A59"/>
    <mergeCell ref="A60:A62"/>
    <mergeCell ref="A63:A65"/>
    <mergeCell ref="L67:M67"/>
    <mergeCell ref="L54:M54"/>
    <mergeCell ref="L62:M62"/>
    <mergeCell ref="N60:N62"/>
    <mergeCell ref="L59:M59"/>
    <mergeCell ref="L60:M60"/>
    <mergeCell ref="L61:M61"/>
    <mergeCell ref="L63:M63"/>
    <mergeCell ref="L65:M65"/>
    <mergeCell ref="B64:C64"/>
    <mergeCell ref="B65:C65"/>
    <mergeCell ref="B66:C66"/>
    <mergeCell ref="B54:C54"/>
    <mergeCell ref="N63:N65"/>
    <mergeCell ref="L64:M64"/>
    <mergeCell ref="L68:M68"/>
    <mergeCell ref="O60:O62"/>
    <mergeCell ref="P60:P62"/>
    <mergeCell ref="H36:I36"/>
    <mergeCell ref="L57:M57"/>
    <mergeCell ref="L58:M58"/>
    <mergeCell ref="N66:N68"/>
    <mergeCell ref="A27:D27"/>
    <mergeCell ref="A28:D28"/>
    <mergeCell ref="A29:D29"/>
    <mergeCell ref="A49:B49"/>
    <mergeCell ref="A51:A52"/>
    <mergeCell ref="D52:D53"/>
    <mergeCell ref="E52:E53"/>
    <mergeCell ref="I52:I53"/>
    <mergeCell ref="H52:H53"/>
    <mergeCell ref="G52:G53"/>
    <mergeCell ref="F52:F53"/>
    <mergeCell ref="L55:M55"/>
    <mergeCell ref="L56:M56"/>
    <mergeCell ref="B55:C55"/>
    <mergeCell ref="B56:C56"/>
    <mergeCell ref="N57:N59"/>
    <mergeCell ref="L66:M66"/>
    <mergeCell ref="A66:A68"/>
    <mergeCell ref="J43:K43"/>
    <mergeCell ref="B67:C67"/>
    <mergeCell ref="AE51:AF52"/>
    <mergeCell ref="AG51:AH52"/>
    <mergeCell ref="L51:M53"/>
    <mergeCell ref="A3:D3"/>
    <mergeCell ref="A4:D4"/>
    <mergeCell ref="A5:D5"/>
    <mergeCell ref="A6:D6"/>
    <mergeCell ref="A7:D7"/>
    <mergeCell ref="J36:K36"/>
    <mergeCell ref="A30:D30"/>
    <mergeCell ref="H5:I5"/>
    <mergeCell ref="H4:I4"/>
    <mergeCell ref="A8:D8"/>
    <mergeCell ref="A9:D9"/>
    <mergeCell ref="A31:A32"/>
    <mergeCell ref="A18:C18"/>
    <mergeCell ref="A12:D12"/>
    <mergeCell ref="A13:D13"/>
    <mergeCell ref="A14:D14"/>
    <mergeCell ref="A24:D24"/>
    <mergeCell ref="B33:E33"/>
    <mergeCell ref="B34:E34"/>
    <mergeCell ref="B35:E35"/>
    <mergeCell ref="B36:E36"/>
    <mergeCell ref="AC29:AD29"/>
    <mergeCell ref="G50:J50"/>
    <mergeCell ref="B32:E32"/>
    <mergeCell ref="F32:G32"/>
    <mergeCell ref="H32:I32"/>
    <mergeCell ref="J32:K32"/>
    <mergeCell ref="F37:G37"/>
    <mergeCell ref="H37:I37"/>
    <mergeCell ref="A48:B48"/>
    <mergeCell ref="B37:E37"/>
    <mergeCell ref="J34:K34"/>
    <mergeCell ref="J35:K35"/>
    <mergeCell ref="J33:K33"/>
    <mergeCell ref="F33:G33"/>
    <mergeCell ref="F34:G34"/>
    <mergeCell ref="F35:G35"/>
    <mergeCell ref="J44:K44"/>
    <mergeCell ref="J45:K45"/>
    <mergeCell ref="F38:G38"/>
    <mergeCell ref="H38:I38"/>
    <mergeCell ref="J38:K38"/>
    <mergeCell ref="AD30:AD31"/>
    <mergeCell ref="AC30:AC31"/>
    <mergeCell ref="A46:B46"/>
    <mergeCell ref="AC27:AD28"/>
    <mergeCell ref="H1:I1"/>
    <mergeCell ref="E10:F10"/>
    <mergeCell ref="E12:F12"/>
    <mergeCell ref="E13:F13"/>
    <mergeCell ref="E11:F11"/>
    <mergeCell ref="E15:F15"/>
    <mergeCell ref="E16:F16"/>
    <mergeCell ref="E17:F17"/>
    <mergeCell ref="E22:F22"/>
    <mergeCell ref="E23:F23"/>
    <mergeCell ref="E24:F24"/>
    <mergeCell ref="AC26:AD26"/>
    <mergeCell ref="E25:F25"/>
    <mergeCell ref="AJ54:AJ56"/>
    <mergeCell ref="N54:N56"/>
    <mergeCell ref="AC51:AD52"/>
    <mergeCell ref="AL54:AL56"/>
    <mergeCell ref="AA51:AB52"/>
    <mergeCell ref="AK51:AK53"/>
    <mergeCell ref="AI54:AI56"/>
    <mergeCell ref="AE54:AE56"/>
    <mergeCell ref="AF54:AF56"/>
    <mergeCell ref="T51:V52"/>
    <mergeCell ref="AB54:AB56"/>
    <mergeCell ref="AA54:AA56"/>
    <mergeCell ref="Z54:Z56"/>
    <mergeCell ref="AC54:AC56"/>
    <mergeCell ref="AD54:AD56"/>
    <mergeCell ref="W51:X52"/>
    <mergeCell ref="Y51:Z52"/>
    <mergeCell ref="N51:N53"/>
    <mergeCell ref="O54:O56"/>
    <mergeCell ref="P54:P56"/>
    <mergeCell ref="AI51:AI53"/>
    <mergeCell ref="AJ51:AJ53"/>
    <mergeCell ref="O51:O53"/>
    <mergeCell ref="AH54:AH56"/>
    <mergeCell ref="AI57:AI59"/>
    <mergeCell ref="AJ57:AJ59"/>
    <mergeCell ref="AA57:AA59"/>
    <mergeCell ref="AB57:AB59"/>
    <mergeCell ref="AE57:AE59"/>
    <mergeCell ref="AF57:AF59"/>
    <mergeCell ref="AG57:AG59"/>
    <mergeCell ref="AD63:AD65"/>
    <mergeCell ref="AB60:AB62"/>
    <mergeCell ref="AA63:AA65"/>
    <mergeCell ref="AB63:AB65"/>
    <mergeCell ref="AG63:AG65"/>
    <mergeCell ref="AG60:AG62"/>
    <mergeCell ref="AE60:AE62"/>
    <mergeCell ref="AF60:AF62"/>
    <mergeCell ref="AC63:AC65"/>
    <mergeCell ref="AC57:AC59"/>
    <mergeCell ref="AD57:AD59"/>
    <mergeCell ref="AF63:AF65"/>
    <mergeCell ref="AG54:AG56"/>
    <mergeCell ref="T54:T56"/>
    <mergeCell ref="U54:U56"/>
    <mergeCell ref="V54:V56"/>
    <mergeCell ref="X54:X56"/>
    <mergeCell ref="Y54:Y56"/>
    <mergeCell ref="S60:S62"/>
    <mergeCell ref="Q54:Q56"/>
    <mergeCell ref="AH57:AH59"/>
    <mergeCell ref="R57:R59"/>
    <mergeCell ref="S57:S59"/>
    <mergeCell ref="Z57:Z59"/>
    <mergeCell ref="R54:R56"/>
    <mergeCell ref="S54:S56"/>
    <mergeCell ref="W54:W56"/>
    <mergeCell ref="X60:X62"/>
    <mergeCell ref="Y60:Y62"/>
    <mergeCell ref="Z60:Z62"/>
    <mergeCell ref="W60:W62"/>
    <mergeCell ref="Q60:Q62"/>
    <mergeCell ref="A17:D17"/>
    <mergeCell ref="A19:D19"/>
    <mergeCell ref="A20:D20"/>
    <mergeCell ref="A21:D21"/>
    <mergeCell ref="A22:D22"/>
    <mergeCell ref="A23:D23"/>
    <mergeCell ref="A25:D25"/>
    <mergeCell ref="Q57:Q59"/>
    <mergeCell ref="R60:R62"/>
    <mergeCell ref="P51:P53"/>
    <mergeCell ref="Q51:S52"/>
    <mergeCell ref="J51:J53"/>
    <mergeCell ref="K51:K53"/>
    <mergeCell ref="A26:D26"/>
    <mergeCell ref="O57:O59"/>
    <mergeCell ref="P57:P59"/>
    <mergeCell ref="B57:C57"/>
    <mergeCell ref="B58:C58"/>
    <mergeCell ref="B59:C59"/>
    <mergeCell ref="B60:C60"/>
    <mergeCell ref="A47:B47"/>
    <mergeCell ref="C48:E48"/>
    <mergeCell ref="C49:E49"/>
    <mergeCell ref="C46:E46"/>
  </mergeCells>
  <pageMargins left="0.2" right="0" top="1.42" bottom="0.36" header="0.31496062992126" footer="0.41"/>
  <pageSetup paperSize="9" scale="82" orientation="portrait" horizontalDpi="4294967293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pageSetUpPr fitToPage="1"/>
  </sheetPr>
  <dimension ref="A1:W51"/>
  <sheetViews>
    <sheetView view="pageBreakPreview" topLeftCell="A2" zoomScale="85" zoomScaleNormal="100" zoomScaleSheetLayoutView="85" workbookViewId="0">
      <selection activeCell="N14" sqref="N14:Q14"/>
    </sheetView>
  </sheetViews>
  <sheetFormatPr defaultColWidth="8.76171875" defaultRowHeight="14.25" x14ac:dyDescent="0.15"/>
  <cols>
    <col min="1" max="1" width="5.2578125" style="21" customWidth="1"/>
    <col min="2" max="2" width="11.8671875" style="21" customWidth="1"/>
    <col min="3" max="3" width="1.48046875" style="1" customWidth="1"/>
    <col min="4" max="4" width="7.68359375" style="1" customWidth="1"/>
    <col min="5" max="5" width="2.01953125" style="1" customWidth="1"/>
    <col min="6" max="6" width="15.37109375" style="1" customWidth="1"/>
    <col min="7" max="7" width="13.078125" style="1" customWidth="1"/>
    <col min="8" max="8" width="16.85546875" style="1" customWidth="1"/>
    <col min="9" max="9" width="11.73046875" style="21" customWidth="1"/>
    <col min="10" max="10" width="7.55078125" style="21" customWidth="1"/>
    <col min="11" max="11" width="6.7421875" style="21" customWidth="1"/>
    <col min="12" max="12" width="6.47265625" style="21" customWidth="1"/>
    <col min="13" max="13" width="12.67578125" style="21" customWidth="1"/>
    <col min="14" max="14" width="12.26953125" style="21" customWidth="1"/>
    <col min="15" max="15" width="2.6953125" style="21" customWidth="1"/>
    <col min="16" max="16" width="7.14453125" style="21" customWidth="1"/>
    <col min="17" max="17" width="9.9765625" style="21" customWidth="1"/>
    <col min="18" max="19" width="8.76171875" style="21"/>
    <col min="20" max="20" width="21.03515625" style="21" bestFit="1" customWidth="1"/>
    <col min="21" max="257" width="8.76171875" style="21"/>
    <col min="258" max="258" width="5.2578125" style="21" customWidth="1"/>
    <col min="259" max="259" width="9.84375" style="21" customWidth="1"/>
    <col min="260" max="260" width="1.34765625" style="21" customWidth="1"/>
    <col min="261" max="261" width="8.76171875" style="21"/>
    <col min="262" max="262" width="3.50390625" style="21" customWidth="1"/>
    <col min="263" max="266" width="11.73046875" style="21" customWidth="1"/>
    <col min="267" max="268" width="6.3359375" style="21" customWidth="1"/>
    <col min="269" max="269" width="12.80859375" style="21" customWidth="1"/>
    <col min="270" max="270" width="8.22265625" style="21" customWidth="1"/>
    <col min="271" max="271" width="1.75" style="21" customWidth="1"/>
    <col min="272" max="272" width="2.6953125" style="21" customWidth="1"/>
    <col min="273" max="273" width="12.13671875" style="21" customWidth="1"/>
    <col min="274" max="513" width="8.76171875" style="21"/>
    <col min="514" max="514" width="5.2578125" style="21" customWidth="1"/>
    <col min="515" max="515" width="9.84375" style="21" customWidth="1"/>
    <col min="516" max="516" width="1.34765625" style="21" customWidth="1"/>
    <col min="517" max="517" width="8.76171875" style="21"/>
    <col min="518" max="518" width="3.50390625" style="21" customWidth="1"/>
    <col min="519" max="522" width="11.73046875" style="21" customWidth="1"/>
    <col min="523" max="524" width="6.3359375" style="21" customWidth="1"/>
    <col min="525" max="525" width="12.80859375" style="21" customWidth="1"/>
    <col min="526" max="526" width="8.22265625" style="21" customWidth="1"/>
    <col min="527" max="527" width="1.75" style="21" customWidth="1"/>
    <col min="528" max="528" width="2.6953125" style="21" customWidth="1"/>
    <col min="529" max="529" width="12.13671875" style="21" customWidth="1"/>
    <col min="530" max="769" width="8.76171875" style="21"/>
    <col min="770" max="770" width="5.2578125" style="21" customWidth="1"/>
    <col min="771" max="771" width="9.84375" style="21" customWidth="1"/>
    <col min="772" max="772" width="1.34765625" style="21" customWidth="1"/>
    <col min="773" max="773" width="8.76171875" style="21"/>
    <col min="774" max="774" width="3.50390625" style="21" customWidth="1"/>
    <col min="775" max="778" width="11.73046875" style="21" customWidth="1"/>
    <col min="779" max="780" width="6.3359375" style="21" customWidth="1"/>
    <col min="781" max="781" width="12.80859375" style="21" customWidth="1"/>
    <col min="782" max="782" width="8.22265625" style="21" customWidth="1"/>
    <col min="783" max="783" width="1.75" style="21" customWidth="1"/>
    <col min="784" max="784" width="2.6953125" style="21" customWidth="1"/>
    <col min="785" max="785" width="12.13671875" style="21" customWidth="1"/>
    <col min="786" max="1025" width="8.76171875" style="21"/>
    <col min="1026" max="1026" width="5.2578125" style="21" customWidth="1"/>
    <col min="1027" max="1027" width="9.84375" style="21" customWidth="1"/>
    <col min="1028" max="1028" width="1.34765625" style="21" customWidth="1"/>
    <col min="1029" max="1029" width="8.76171875" style="21"/>
    <col min="1030" max="1030" width="3.50390625" style="21" customWidth="1"/>
    <col min="1031" max="1034" width="11.73046875" style="21" customWidth="1"/>
    <col min="1035" max="1036" width="6.3359375" style="21" customWidth="1"/>
    <col min="1037" max="1037" width="12.80859375" style="21" customWidth="1"/>
    <col min="1038" max="1038" width="8.22265625" style="21" customWidth="1"/>
    <col min="1039" max="1039" width="1.75" style="21" customWidth="1"/>
    <col min="1040" max="1040" width="2.6953125" style="21" customWidth="1"/>
    <col min="1041" max="1041" width="12.13671875" style="21" customWidth="1"/>
    <col min="1042" max="1281" width="8.76171875" style="21"/>
    <col min="1282" max="1282" width="5.2578125" style="21" customWidth="1"/>
    <col min="1283" max="1283" width="9.84375" style="21" customWidth="1"/>
    <col min="1284" max="1284" width="1.34765625" style="21" customWidth="1"/>
    <col min="1285" max="1285" width="8.76171875" style="21"/>
    <col min="1286" max="1286" width="3.50390625" style="21" customWidth="1"/>
    <col min="1287" max="1290" width="11.73046875" style="21" customWidth="1"/>
    <col min="1291" max="1292" width="6.3359375" style="21" customWidth="1"/>
    <col min="1293" max="1293" width="12.80859375" style="21" customWidth="1"/>
    <col min="1294" max="1294" width="8.22265625" style="21" customWidth="1"/>
    <col min="1295" max="1295" width="1.75" style="21" customWidth="1"/>
    <col min="1296" max="1296" width="2.6953125" style="21" customWidth="1"/>
    <col min="1297" max="1297" width="12.13671875" style="21" customWidth="1"/>
    <col min="1298" max="1537" width="8.76171875" style="21"/>
    <col min="1538" max="1538" width="5.2578125" style="21" customWidth="1"/>
    <col min="1539" max="1539" width="9.84375" style="21" customWidth="1"/>
    <col min="1540" max="1540" width="1.34765625" style="21" customWidth="1"/>
    <col min="1541" max="1541" width="8.76171875" style="21"/>
    <col min="1542" max="1542" width="3.50390625" style="21" customWidth="1"/>
    <col min="1543" max="1546" width="11.73046875" style="21" customWidth="1"/>
    <col min="1547" max="1548" width="6.3359375" style="21" customWidth="1"/>
    <col min="1549" max="1549" width="12.80859375" style="21" customWidth="1"/>
    <col min="1550" max="1550" width="8.22265625" style="21" customWidth="1"/>
    <col min="1551" max="1551" width="1.75" style="21" customWidth="1"/>
    <col min="1552" max="1552" width="2.6953125" style="21" customWidth="1"/>
    <col min="1553" max="1553" width="12.13671875" style="21" customWidth="1"/>
    <col min="1554" max="1793" width="8.76171875" style="21"/>
    <col min="1794" max="1794" width="5.2578125" style="21" customWidth="1"/>
    <col min="1795" max="1795" width="9.84375" style="21" customWidth="1"/>
    <col min="1796" max="1796" width="1.34765625" style="21" customWidth="1"/>
    <col min="1797" max="1797" width="8.76171875" style="21"/>
    <col min="1798" max="1798" width="3.50390625" style="21" customWidth="1"/>
    <col min="1799" max="1802" width="11.73046875" style="21" customWidth="1"/>
    <col min="1803" max="1804" width="6.3359375" style="21" customWidth="1"/>
    <col min="1805" max="1805" width="12.80859375" style="21" customWidth="1"/>
    <col min="1806" max="1806" width="8.22265625" style="21" customWidth="1"/>
    <col min="1807" max="1807" width="1.75" style="21" customWidth="1"/>
    <col min="1808" max="1808" width="2.6953125" style="21" customWidth="1"/>
    <col min="1809" max="1809" width="12.13671875" style="21" customWidth="1"/>
    <col min="1810" max="2049" width="8.76171875" style="21"/>
    <col min="2050" max="2050" width="5.2578125" style="21" customWidth="1"/>
    <col min="2051" max="2051" width="9.84375" style="21" customWidth="1"/>
    <col min="2052" max="2052" width="1.34765625" style="21" customWidth="1"/>
    <col min="2053" max="2053" width="8.76171875" style="21"/>
    <col min="2054" max="2054" width="3.50390625" style="21" customWidth="1"/>
    <col min="2055" max="2058" width="11.73046875" style="21" customWidth="1"/>
    <col min="2059" max="2060" width="6.3359375" style="21" customWidth="1"/>
    <col min="2061" max="2061" width="12.80859375" style="21" customWidth="1"/>
    <col min="2062" max="2062" width="8.22265625" style="21" customWidth="1"/>
    <col min="2063" max="2063" width="1.75" style="21" customWidth="1"/>
    <col min="2064" max="2064" width="2.6953125" style="21" customWidth="1"/>
    <col min="2065" max="2065" width="12.13671875" style="21" customWidth="1"/>
    <col min="2066" max="2305" width="8.76171875" style="21"/>
    <col min="2306" max="2306" width="5.2578125" style="21" customWidth="1"/>
    <col min="2307" max="2307" width="9.84375" style="21" customWidth="1"/>
    <col min="2308" max="2308" width="1.34765625" style="21" customWidth="1"/>
    <col min="2309" max="2309" width="8.76171875" style="21"/>
    <col min="2310" max="2310" width="3.50390625" style="21" customWidth="1"/>
    <col min="2311" max="2314" width="11.73046875" style="21" customWidth="1"/>
    <col min="2315" max="2316" width="6.3359375" style="21" customWidth="1"/>
    <col min="2317" max="2317" width="12.80859375" style="21" customWidth="1"/>
    <col min="2318" max="2318" width="8.22265625" style="21" customWidth="1"/>
    <col min="2319" max="2319" width="1.75" style="21" customWidth="1"/>
    <col min="2320" max="2320" width="2.6953125" style="21" customWidth="1"/>
    <col min="2321" max="2321" width="12.13671875" style="21" customWidth="1"/>
    <col min="2322" max="2561" width="8.76171875" style="21"/>
    <col min="2562" max="2562" width="5.2578125" style="21" customWidth="1"/>
    <col min="2563" max="2563" width="9.84375" style="21" customWidth="1"/>
    <col min="2564" max="2564" width="1.34765625" style="21" customWidth="1"/>
    <col min="2565" max="2565" width="8.76171875" style="21"/>
    <col min="2566" max="2566" width="3.50390625" style="21" customWidth="1"/>
    <col min="2567" max="2570" width="11.73046875" style="21" customWidth="1"/>
    <col min="2571" max="2572" width="6.3359375" style="21" customWidth="1"/>
    <col min="2573" max="2573" width="12.80859375" style="21" customWidth="1"/>
    <col min="2574" max="2574" width="8.22265625" style="21" customWidth="1"/>
    <col min="2575" max="2575" width="1.75" style="21" customWidth="1"/>
    <col min="2576" max="2576" width="2.6953125" style="21" customWidth="1"/>
    <col min="2577" max="2577" width="12.13671875" style="21" customWidth="1"/>
    <col min="2578" max="2817" width="8.76171875" style="21"/>
    <col min="2818" max="2818" width="5.2578125" style="21" customWidth="1"/>
    <col min="2819" max="2819" width="9.84375" style="21" customWidth="1"/>
    <col min="2820" max="2820" width="1.34765625" style="21" customWidth="1"/>
    <col min="2821" max="2821" width="8.76171875" style="21"/>
    <col min="2822" max="2822" width="3.50390625" style="21" customWidth="1"/>
    <col min="2823" max="2826" width="11.73046875" style="21" customWidth="1"/>
    <col min="2827" max="2828" width="6.3359375" style="21" customWidth="1"/>
    <col min="2829" max="2829" width="12.80859375" style="21" customWidth="1"/>
    <col min="2830" max="2830" width="8.22265625" style="21" customWidth="1"/>
    <col min="2831" max="2831" width="1.75" style="21" customWidth="1"/>
    <col min="2832" max="2832" width="2.6953125" style="21" customWidth="1"/>
    <col min="2833" max="2833" width="12.13671875" style="21" customWidth="1"/>
    <col min="2834" max="3073" width="8.76171875" style="21"/>
    <col min="3074" max="3074" width="5.2578125" style="21" customWidth="1"/>
    <col min="3075" max="3075" width="9.84375" style="21" customWidth="1"/>
    <col min="3076" max="3076" width="1.34765625" style="21" customWidth="1"/>
    <col min="3077" max="3077" width="8.76171875" style="21"/>
    <col min="3078" max="3078" width="3.50390625" style="21" customWidth="1"/>
    <col min="3079" max="3082" width="11.73046875" style="21" customWidth="1"/>
    <col min="3083" max="3084" width="6.3359375" style="21" customWidth="1"/>
    <col min="3085" max="3085" width="12.80859375" style="21" customWidth="1"/>
    <col min="3086" max="3086" width="8.22265625" style="21" customWidth="1"/>
    <col min="3087" max="3087" width="1.75" style="21" customWidth="1"/>
    <col min="3088" max="3088" width="2.6953125" style="21" customWidth="1"/>
    <col min="3089" max="3089" width="12.13671875" style="21" customWidth="1"/>
    <col min="3090" max="3329" width="8.76171875" style="21"/>
    <col min="3330" max="3330" width="5.2578125" style="21" customWidth="1"/>
    <col min="3331" max="3331" width="9.84375" style="21" customWidth="1"/>
    <col min="3332" max="3332" width="1.34765625" style="21" customWidth="1"/>
    <col min="3333" max="3333" width="8.76171875" style="21"/>
    <col min="3334" max="3334" width="3.50390625" style="21" customWidth="1"/>
    <col min="3335" max="3338" width="11.73046875" style="21" customWidth="1"/>
    <col min="3339" max="3340" width="6.3359375" style="21" customWidth="1"/>
    <col min="3341" max="3341" width="12.80859375" style="21" customWidth="1"/>
    <col min="3342" max="3342" width="8.22265625" style="21" customWidth="1"/>
    <col min="3343" max="3343" width="1.75" style="21" customWidth="1"/>
    <col min="3344" max="3344" width="2.6953125" style="21" customWidth="1"/>
    <col min="3345" max="3345" width="12.13671875" style="21" customWidth="1"/>
    <col min="3346" max="3585" width="8.76171875" style="21"/>
    <col min="3586" max="3586" width="5.2578125" style="21" customWidth="1"/>
    <col min="3587" max="3587" width="9.84375" style="21" customWidth="1"/>
    <col min="3588" max="3588" width="1.34765625" style="21" customWidth="1"/>
    <col min="3589" max="3589" width="8.76171875" style="21"/>
    <col min="3590" max="3590" width="3.50390625" style="21" customWidth="1"/>
    <col min="3591" max="3594" width="11.73046875" style="21" customWidth="1"/>
    <col min="3595" max="3596" width="6.3359375" style="21" customWidth="1"/>
    <col min="3597" max="3597" width="12.80859375" style="21" customWidth="1"/>
    <col min="3598" max="3598" width="8.22265625" style="21" customWidth="1"/>
    <col min="3599" max="3599" width="1.75" style="21" customWidth="1"/>
    <col min="3600" max="3600" width="2.6953125" style="21" customWidth="1"/>
    <col min="3601" max="3601" width="12.13671875" style="21" customWidth="1"/>
    <col min="3602" max="3841" width="8.76171875" style="21"/>
    <col min="3842" max="3842" width="5.2578125" style="21" customWidth="1"/>
    <col min="3843" max="3843" width="9.84375" style="21" customWidth="1"/>
    <col min="3844" max="3844" width="1.34765625" style="21" customWidth="1"/>
    <col min="3845" max="3845" width="8.76171875" style="21"/>
    <col min="3846" max="3846" width="3.50390625" style="21" customWidth="1"/>
    <col min="3847" max="3850" width="11.73046875" style="21" customWidth="1"/>
    <col min="3851" max="3852" width="6.3359375" style="21" customWidth="1"/>
    <col min="3853" max="3853" width="12.80859375" style="21" customWidth="1"/>
    <col min="3854" max="3854" width="8.22265625" style="21" customWidth="1"/>
    <col min="3855" max="3855" width="1.75" style="21" customWidth="1"/>
    <col min="3856" max="3856" width="2.6953125" style="21" customWidth="1"/>
    <col min="3857" max="3857" width="12.13671875" style="21" customWidth="1"/>
    <col min="3858" max="4097" width="8.76171875" style="21"/>
    <col min="4098" max="4098" width="5.2578125" style="21" customWidth="1"/>
    <col min="4099" max="4099" width="9.84375" style="21" customWidth="1"/>
    <col min="4100" max="4100" width="1.34765625" style="21" customWidth="1"/>
    <col min="4101" max="4101" width="8.76171875" style="21"/>
    <col min="4102" max="4102" width="3.50390625" style="21" customWidth="1"/>
    <col min="4103" max="4106" width="11.73046875" style="21" customWidth="1"/>
    <col min="4107" max="4108" width="6.3359375" style="21" customWidth="1"/>
    <col min="4109" max="4109" width="12.80859375" style="21" customWidth="1"/>
    <col min="4110" max="4110" width="8.22265625" style="21" customWidth="1"/>
    <col min="4111" max="4111" width="1.75" style="21" customWidth="1"/>
    <col min="4112" max="4112" width="2.6953125" style="21" customWidth="1"/>
    <col min="4113" max="4113" width="12.13671875" style="21" customWidth="1"/>
    <col min="4114" max="4353" width="8.76171875" style="21"/>
    <col min="4354" max="4354" width="5.2578125" style="21" customWidth="1"/>
    <col min="4355" max="4355" width="9.84375" style="21" customWidth="1"/>
    <col min="4356" max="4356" width="1.34765625" style="21" customWidth="1"/>
    <col min="4357" max="4357" width="8.76171875" style="21"/>
    <col min="4358" max="4358" width="3.50390625" style="21" customWidth="1"/>
    <col min="4359" max="4362" width="11.73046875" style="21" customWidth="1"/>
    <col min="4363" max="4364" width="6.3359375" style="21" customWidth="1"/>
    <col min="4365" max="4365" width="12.80859375" style="21" customWidth="1"/>
    <col min="4366" max="4366" width="8.22265625" style="21" customWidth="1"/>
    <col min="4367" max="4367" width="1.75" style="21" customWidth="1"/>
    <col min="4368" max="4368" width="2.6953125" style="21" customWidth="1"/>
    <col min="4369" max="4369" width="12.13671875" style="21" customWidth="1"/>
    <col min="4370" max="4609" width="8.76171875" style="21"/>
    <col min="4610" max="4610" width="5.2578125" style="21" customWidth="1"/>
    <col min="4611" max="4611" width="9.84375" style="21" customWidth="1"/>
    <col min="4612" max="4612" width="1.34765625" style="21" customWidth="1"/>
    <col min="4613" max="4613" width="8.76171875" style="21"/>
    <col min="4614" max="4614" width="3.50390625" style="21" customWidth="1"/>
    <col min="4615" max="4618" width="11.73046875" style="21" customWidth="1"/>
    <col min="4619" max="4620" width="6.3359375" style="21" customWidth="1"/>
    <col min="4621" max="4621" width="12.80859375" style="21" customWidth="1"/>
    <col min="4622" max="4622" width="8.22265625" style="21" customWidth="1"/>
    <col min="4623" max="4623" width="1.75" style="21" customWidth="1"/>
    <col min="4624" max="4624" width="2.6953125" style="21" customWidth="1"/>
    <col min="4625" max="4625" width="12.13671875" style="21" customWidth="1"/>
    <col min="4626" max="4865" width="8.76171875" style="21"/>
    <col min="4866" max="4866" width="5.2578125" style="21" customWidth="1"/>
    <col min="4867" max="4867" width="9.84375" style="21" customWidth="1"/>
    <col min="4868" max="4868" width="1.34765625" style="21" customWidth="1"/>
    <col min="4869" max="4869" width="8.76171875" style="21"/>
    <col min="4870" max="4870" width="3.50390625" style="21" customWidth="1"/>
    <col min="4871" max="4874" width="11.73046875" style="21" customWidth="1"/>
    <col min="4875" max="4876" width="6.3359375" style="21" customWidth="1"/>
    <col min="4877" max="4877" width="12.80859375" style="21" customWidth="1"/>
    <col min="4878" max="4878" width="8.22265625" style="21" customWidth="1"/>
    <col min="4879" max="4879" width="1.75" style="21" customWidth="1"/>
    <col min="4880" max="4880" width="2.6953125" style="21" customWidth="1"/>
    <col min="4881" max="4881" width="12.13671875" style="21" customWidth="1"/>
    <col min="4882" max="5121" width="8.76171875" style="21"/>
    <col min="5122" max="5122" width="5.2578125" style="21" customWidth="1"/>
    <col min="5123" max="5123" width="9.84375" style="21" customWidth="1"/>
    <col min="5124" max="5124" width="1.34765625" style="21" customWidth="1"/>
    <col min="5125" max="5125" width="8.76171875" style="21"/>
    <col min="5126" max="5126" width="3.50390625" style="21" customWidth="1"/>
    <col min="5127" max="5130" width="11.73046875" style="21" customWidth="1"/>
    <col min="5131" max="5132" width="6.3359375" style="21" customWidth="1"/>
    <col min="5133" max="5133" width="12.80859375" style="21" customWidth="1"/>
    <col min="5134" max="5134" width="8.22265625" style="21" customWidth="1"/>
    <col min="5135" max="5135" width="1.75" style="21" customWidth="1"/>
    <col min="5136" max="5136" width="2.6953125" style="21" customWidth="1"/>
    <col min="5137" max="5137" width="12.13671875" style="21" customWidth="1"/>
    <col min="5138" max="5377" width="8.76171875" style="21"/>
    <col min="5378" max="5378" width="5.2578125" style="21" customWidth="1"/>
    <col min="5379" max="5379" width="9.84375" style="21" customWidth="1"/>
    <col min="5380" max="5380" width="1.34765625" style="21" customWidth="1"/>
    <col min="5381" max="5381" width="8.76171875" style="21"/>
    <col min="5382" max="5382" width="3.50390625" style="21" customWidth="1"/>
    <col min="5383" max="5386" width="11.73046875" style="21" customWidth="1"/>
    <col min="5387" max="5388" width="6.3359375" style="21" customWidth="1"/>
    <col min="5389" max="5389" width="12.80859375" style="21" customWidth="1"/>
    <col min="5390" max="5390" width="8.22265625" style="21" customWidth="1"/>
    <col min="5391" max="5391" width="1.75" style="21" customWidth="1"/>
    <col min="5392" max="5392" width="2.6953125" style="21" customWidth="1"/>
    <col min="5393" max="5393" width="12.13671875" style="21" customWidth="1"/>
    <col min="5394" max="5633" width="8.76171875" style="21"/>
    <col min="5634" max="5634" width="5.2578125" style="21" customWidth="1"/>
    <col min="5635" max="5635" width="9.84375" style="21" customWidth="1"/>
    <col min="5636" max="5636" width="1.34765625" style="21" customWidth="1"/>
    <col min="5637" max="5637" width="8.76171875" style="21"/>
    <col min="5638" max="5638" width="3.50390625" style="21" customWidth="1"/>
    <col min="5639" max="5642" width="11.73046875" style="21" customWidth="1"/>
    <col min="5643" max="5644" width="6.3359375" style="21" customWidth="1"/>
    <col min="5645" max="5645" width="12.80859375" style="21" customWidth="1"/>
    <col min="5646" max="5646" width="8.22265625" style="21" customWidth="1"/>
    <col min="5647" max="5647" width="1.75" style="21" customWidth="1"/>
    <col min="5648" max="5648" width="2.6953125" style="21" customWidth="1"/>
    <col min="5649" max="5649" width="12.13671875" style="21" customWidth="1"/>
    <col min="5650" max="5889" width="8.76171875" style="21"/>
    <col min="5890" max="5890" width="5.2578125" style="21" customWidth="1"/>
    <col min="5891" max="5891" width="9.84375" style="21" customWidth="1"/>
    <col min="5892" max="5892" width="1.34765625" style="21" customWidth="1"/>
    <col min="5893" max="5893" width="8.76171875" style="21"/>
    <col min="5894" max="5894" width="3.50390625" style="21" customWidth="1"/>
    <col min="5895" max="5898" width="11.73046875" style="21" customWidth="1"/>
    <col min="5899" max="5900" width="6.3359375" style="21" customWidth="1"/>
    <col min="5901" max="5901" width="12.80859375" style="21" customWidth="1"/>
    <col min="5902" max="5902" width="8.22265625" style="21" customWidth="1"/>
    <col min="5903" max="5903" width="1.75" style="21" customWidth="1"/>
    <col min="5904" max="5904" width="2.6953125" style="21" customWidth="1"/>
    <col min="5905" max="5905" width="12.13671875" style="21" customWidth="1"/>
    <col min="5906" max="6145" width="8.76171875" style="21"/>
    <col min="6146" max="6146" width="5.2578125" style="21" customWidth="1"/>
    <col min="6147" max="6147" width="9.84375" style="21" customWidth="1"/>
    <col min="6148" max="6148" width="1.34765625" style="21" customWidth="1"/>
    <col min="6149" max="6149" width="8.76171875" style="21"/>
    <col min="6150" max="6150" width="3.50390625" style="21" customWidth="1"/>
    <col min="6151" max="6154" width="11.73046875" style="21" customWidth="1"/>
    <col min="6155" max="6156" width="6.3359375" style="21" customWidth="1"/>
    <col min="6157" max="6157" width="12.80859375" style="21" customWidth="1"/>
    <col min="6158" max="6158" width="8.22265625" style="21" customWidth="1"/>
    <col min="6159" max="6159" width="1.75" style="21" customWidth="1"/>
    <col min="6160" max="6160" width="2.6953125" style="21" customWidth="1"/>
    <col min="6161" max="6161" width="12.13671875" style="21" customWidth="1"/>
    <col min="6162" max="6401" width="8.76171875" style="21"/>
    <col min="6402" max="6402" width="5.2578125" style="21" customWidth="1"/>
    <col min="6403" max="6403" width="9.84375" style="21" customWidth="1"/>
    <col min="6404" max="6404" width="1.34765625" style="21" customWidth="1"/>
    <col min="6405" max="6405" width="8.76171875" style="21"/>
    <col min="6406" max="6406" width="3.50390625" style="21" customWidth="1"/>
    <col min="6407" max="6410" width="11.73046875" style="21" customWidth="1"/>
    <col min="6411" max="6412" width="6.3359375" style="21" customWidth="1"/>
    <col min="6413" max="6413" width="12.80859375" style="21" customWidth="1"/>
    <col min="6414" max="6414" width="8.22265625" style="21" customWidth="1"/>
    <col min="6415" max="6415" width="1.75" style="21" customWidth="1"/>
    <col min="6416" max="6416" width="2.6953125" style="21" customWidth="1"/>
    <col min="6417" max="6417" width="12.13671875" style="21" customWidth="1"/>
    <col min="6418" max="6657" width="8.76171875" style="21"/>
    <col min="6658" max="6658" width="5.2578125" style="21" customWidth="1"/>
    <col min="6659" max="6659" width="9.84375" style="21" customWidth="1"/>
    <col min="6660" max="6660" width="1.34765625" style="21" customWidth="1"/>
    <col min="6661" max="6661" width="8.76171875" style="21"/>
    <col min="6662" max="6662" width="3.50390625" style="21" customWidth="1"/>
    <col min="6663" max="6666" width="11.73046875" style="21" customWidth="1"/>
    <col min="6667" max="6668" width="6.3359375" style="21" customWidth="1"/>
    <col min="6669" max="6669" width="12.80859375" style="21" customWidth="1"/>
    <col min="6670" max="6670" width="8.22265625" style="21" customWidth="1"/>
    <col min="6671" max="6671" width="1.75" style="21" customWidth="1"/>
    <col min="6672" max="6672" width="2.6953125" style="21" customWidth="1"/>
    <col min="6673" max="6673" width="12.13671875" style="21" customWidth="1"/>
    <col min="6674" max="6913" width="8.76171875" style="21"/>
    <col min="6914" max="6914" width="5.2578125" style="21" customWidth="1"/>
    <col min="6915" max="6915" width="9.84375" style="21" customWidth="1"/>
    <col min="6916" max="6916" width="1.34765625" style="21" customWidth="1"/>
    <col min="6917" max="6917" width="8.76171875" style="21"/>
    <col min="6918" max="6918" width="3.50390625" style="21" customWidth="1"/>
    <col min="6919" max="6922" width="11.73046875" style="21" customWidth="1"/>
    <col min="6923" max="6924" width="6.3359375" style="21" customWidth="1"/>
    <col min="6925" max="6925" width="12.80859375" style="21" customWidth="1"/>
    <col min="6926" max="6926" width="8.22265625" style="21" customWidth="1"/>
    <col min="6927" max="6927" width="1.75" style="21" customWidth="1"/>
    <col min="6928" max="6928" width="2.6953125" style="21" customWidth="1"/>
    <col min="6929" max="6929" width="12.13671875" style="21" customWidth="1"/>
    <col min="6930" max="7169" width="8.76171875" style="21"/>
    <col min="7170" max="7170" width="5.2578125" style="21" customWidth="1"/>
    <col min="7171" max="7171" width="9.84375" style="21" customWidth="1"/>
    <col min="7172" max="7172" width="1.34765625" style="21" customWidth="1"/>
    <col min="7173" max="7173" width="8.76171875" style="21"/>
    <col min="7174" max="7174" width="3.50390625" style="21" customWidth="1"/>
    <col min="7175" max="7178" width="11.73046875" style="21" customWidth="1"/>
    <col min="7179" max="7180" width="6.3359375" style="21" customWidth="1"/>
    <col min="7181" max="7181" width="12.80859375" style="21" customWidth="1"/>
    <col min="7182" max="7182" width="8.22265625" style="21" customWidth="1"/>
    <col min="7183" max="7183" width="1.75" style="21" customWidth="1"/>
    <col min="7184" max="7184" width="2.6953125" style="21" customWidth="1"/>
    <col min="7185" max="7185" width="12.13671875" style="21" customWidth="1"/>
    <col min="7186" max="7425" width="8.76171875" style="21"/>
    <col min="7426" max="7426" width="5.2578125" style="21" customWidth="1"/>
    <col min="7427" max="7427" width="9.84375" style="21" customWidth="1"/>
    <col min="7428" max="7428" width="1.34765625" style="21" customWidth="1"/>
    <col min="7429" max="7429" width="8.76171875" style="21"/>
    <col min="7430" max="7430" width="3.50390625" style="21" customWidth="1"/>
    <col min="7431" max="7434" width="11.73046875" style="21" customWidth="1"/>
    <col min="7435" max="7436" width="6.3359375" style="21" customWidth="1"/>
    <col min="7437" max="7437" width="12.80859375" style="21" customWidth="1"/>
    <col min="7438" max="7438" width="8.22265625" style="21" customWidth="1"/>
    <col min="7439" max="7439" width="1.75" style="21" customWidth="1"/>
    <col min="7440" max="7440" width="2.6953125" style="21" customWidth="1"/>
    <col min="7441" max="7441" width="12.13671875" style="21" customWidth="1"/>
    <col min="7442" max="7681" width="8.76171875" style="21"/>
    <col min="7682" max="7682" width="5.2578125" style="21" customWidth="1"/>
    <col min="7683" max="7683" width="9.84375" style="21" customWidth="1"/>
    <col min="7684" max="7684" width="1.34765625" style="21" customWidth="1"/>
    <col min="7685" max="7685" width="8.76171875" style="21"/>
    <col min="7686" max="7686" width="3.50390625" style="21" customWidth="1"/>
    <col min="7687" max="7690" width="11.73046875" style="21" customWidth="1"/>
    <col min="7691" max="7692" width="6.3359375" style="21" customWidth="1"/>
    <col min="7693" max="7693" width="12.80859375" style="21" customWidth="1"/>
    <col min="7694" max="7694" width="8.22265625" style="21" customWidth="1"/>
    <col min="7695" max="7695" width="1.75" style="21" customWidth="1"/>
    <col min="7696" max="7696" width="2.6953125" style="21" customWidth="1"/>
    <col min="7697" max="7697" width="12.13671875" style="21" customWidth="1"/>
    <col min="7698" max="7937" width="8.76171875" style="21"/>
    <col min="7938" max="7938" width="5.2578125" style="21" customWidth="1"/>
    <col min="7939" max="7939" width="9.84375" style="21" customWidth="1"/>
    <col min="7940" max="7940" width="1.34765625" style="21" customWidth="1"/>
    <col min="7941" max="7941" width="8.76171875" style="21"/>
    <col min="7942" max="7942" width="3.50390625" style="21" customWidth="1"/>
    <col min="7943" max="7946" width="11.73046875" style="21" customWidth="1"/>
    <col min="7947" max="7948" width="6.3359375" style="21" customWidth="1"/>
    <col min="7949" max="7949" width="12.80859375" style="21" customWidth="1"/>
    <col min="7950" max="7950" width="8.22265625" style="21" customWidth="1"/>
    <col min="7951" max="7951" width="1.75" style="21" customWidth="1"/>
    <col min="7952" max="7952" width="2.6953125" style="21" customWidth="1"/>
    <col min="7953" max="7953" width="12.13671875" style="21" customWidth="1"/>
    <col min="7954" max="8193" width="8.76171875" style="21"/>
    <col min="8194" max="8194" width="5.2578125" style="21" customWidth="1"/>
    <col min="8195" max="8195" width="9.84375" style="21" customWidth="1"/>
    <col min="8196" max="8196" width="1.34765625" style="21" customWidth="1"/>
    <col min="8197" max="8197" width="8.76171875" style="21"/>
    <col min="8198" max="8198" width="3.50390625" style="21" customWidth="1"/>
    <col min="8199" max="8202" width="11.73046875" style="21" customWidth="1"/>
    <col min="8203" max="8204" width="6.3359375" style="21" customWidth="1"/>
    <col min="8205" max="8205" width="12.80859375" style="21" customWidth="1"/>
    <col min="8206" max="8206" width="8.22265625" style="21" customWidth="1"/>
    <col min="8207" max="8207" width="1.75" style="21" customWidth="1"/>
    <col min="8208" max="8208" width="2.6953125" style="21" customWidth="1"/>
    <col min="8209" max="8209" width="12.13671875" style="21" customWidth="1"/>
    <col min="8210" max="8449" width="8.76171875" style="21"/>
    <col min="8450" max="8450" width="5.2578125" style="21" customWidth="1"/>
    <col min="8451" max="8451" width="9.84375" style="21" customWidth="1"/>
    <col min="8452" max="8452" width="1.34765625" style="21" customWidth="1"/>
    <col min="8453" max="8453" width="8.76171875" style="21"/>
    <col min="8454" max="8454" width="3.50390625" style="21" customWidth="1"/>
    <col min="8455" max="8458" width="11.73046875" style="21" customWidth="1"/>
    <col min="8459" max="8460" width="6.3359375" style="21" customWidth="1"/>
    <col min="8461" max="8461" width="12.80859375" style="21" customWidth="1"/>
    <col min="8462" max="8462" width="8.22265625" style="21" customWidth="1"/>
    <col min="8463" max="8463" width="1.75" style="21" customWidth="1"/>
    <col min="8464" max="8464" width="2.6953125" style="21" customWidth="1"/>
    <col min="8465" max="8465" width="12.13671875" style="21" customWidth="1"/>
    <col min="8466" max="8705" width="8.76171875" style="21"/>
    <col min="8706" max="8706" width="5.2578125" style="21" customWidth="1"/>
    <col min="8707" max="8707" width="9.84375" style="21" customWidth="1"/>
    <col min="8708" max="8708" width="1.34765625" style="21" customWidth="1"/>
    <col min="8709" max="8709" width="8.76171875" style="21"/>
    <col min="8710" max="8710" width="3.50390625" style="21" customWidth="1"/>
    <col min="8711" max="8714" width="11.73046875" style="21" customWidth="1"/>
    <col min="8715" max="8716" width="6.3359375" style="21" customWidth="1"/>
    <col min="8717" max="8717" width="12.80859375" style="21" customWidth="1"/>
    <col min="8718" max="8718" width="8.22265625" style="21" customWidth="1"/>
    <col min="8719" max="8719" width="1.75" style="21" customWidth="1"/>
    <col min="8720" max="8720" width="2.6953125" style="21" customWidth="1"/>
    <col min="8721" max="8721" width="12.13671875" style="21" customWidth="1"/>
    <col min="8722" max="8961" width="8.76171875" style="21"/>
    <col min="8962" max="8962" width="5.2578125" style="21" customWidth="1"/>
    <col min="8963" max="8963" width="9.84375" style="21" customWidth="1"/>
    <col min="8964" max="8964" width="1.34765625" style="21" customWidth="1"/>
    <col min="8965" max="8965" width="8.76171875" style="21"/>
    <col min="8966" max="8966" width="3.50390625" style="21" customWidth="1"/>
    <col min="8967" max="8970" width="11.73046875" style="21" customWidth="1"/>
    <col min="8971" max="8972" width="6.3359375" style="21" customWidth="1"/>
    <col min="8973" max="8973" width="12.80859375" style="21" customWidth="1"/>
    <col min="8974" max="8974" width="8.22265625" style="21" customWidth="1"/>
    <col min="8975" max="8975" width="1.75" style="21" customWidth="1"/>
    <col min="8976" max="8976" width="2.6953125" style="21" customWidth="1"/>
    <col min="8977" max="8977" width="12.13671875" style="21" customWidth="1"/>
    <col min="8978" max="9217" width="8.76171875" style="21"/>
    <col min="9218" max="9218" width="5.2578125" style="21" customWidth="1"/>
    <col min="9219" max="9219" width="9.84375" style="21" customWidth="1"/>
    <col min="9220" max="9220" width="1.34765625" style="21" customWidth="1"/>
    <col min="9221" max="9221" width="8.76171875" style="21"/>
    <col min="9222" max="9222" width="3.50390625" style="21" customWidth="1"/>
    <col min="9223" max="9226" width="11.73046875" style="21" customWidth="1"/>
    <col min="9227" max="9228" width="6.3359375" style="21" customWidth="1"/>
    <col min="9229" max="9229" width="12.80859375" style="21" customWidth="1"/>
    <col min="9230" max="9230" width="8.22265625" style="21" customWidth="1"/>
    <col min="9231" max="9231" width="1.75" style="21" customWidth="1"/>
    <col min="9232" max="9232" width="2.6953125" style="21" customWidth="1"/>
    <col min="9233" max="9233" width="12.13671875" style="21" customWidth="1"/>
    <col min="9234" max="9473" width="8.76171875" style="21"/>
    <col min="9474" max="9474" width="5.2578125" style="21" customWidth="1"/>
    <col min="9475" max="9475" width="9.84375" style="21" customWidth="1"/>
    <col min="9476" max="9476" width="1.34765625" style="21" customWidth="1"/>
    <col min="9477" max="9477" width="8.76171875" style="21"/>
    <col min="9478" max="9478" width="3.50390625" style="21" customWidth="1"/>
    <col min="9479" max="9482" width="11.73046875" style="21" customWidth="1"/>
    <col min="9483" max="9484" width="6.3359375" style="21" customWidth="1"/>
    <col min="9485" max="9485" width="12.80859375" style="21" customWidth="1"/>
    <col min="9486" max="9486" width="8.22265625" style="21" customWidth="1"/>
    <col min="9487" max="9487" width="1.75" style="21" customWidth="1"/>
    <col min="9488" max="9488" width="2.6953125" style="21" customWidth="1"/>
    <col min="9489" max="9489" width="12.13671875" style="21" customWidth="1"/>
    <col min="9490" max="9729" width="8.76171875" style="21"/>
    <col min="9730" max="9730" width="5.2578125" style="21" customWidth="1"/>
    <col min="9731" max="9731" width="9.84375" style="21" customWidth="1"/>
    <col min="9732" max="9732" width="1.34765625" style="21" customWidth="1"/>
    <col min="9733" max="9733" width="8.76171875" style="21"/>
    <col min="9734" max="9734" width="3.50390625" style="21" customWidth="1"/>
    <col min="9735" max="9738" width="11.73046875" style="21" customWidth="1"/>
    <col min="9739" max="9740" width="6.3359375" style="21" customWidth="1"/>
    <col min="9741" max="9741" width="12.80859375" style="21" customWidth="1"/>
    <col min="9742" max="9742" width="8.22265625" style="21" customWidth="1"/>
    <col min="9743" max="9743" width="1.75" style="21" customWidth="1"/>
    <col min="9744" max="9744" width="2.6953125" style="21" customWidth="1"/>
    <col min="9745" max="9745" width="12.13671875" style="21" customWidth="1"/>
    <col min="9746" max="9985" width="8.76171875" style="21"/>
    <col min="9986" max="9986" width="5.2578125" style="21" customWidth="1"/>
    <col min="9987" max="9987" width="9.84375" style="21" customWidth="1"/>
    <col min="9988" max="9988" width="1.34765625" style="21" customWidth="1"/>
    <col min="9989" max="9989" width="8.76171875" style="21"/>
    <col min="9990" max="9990" width="3.50390625" style="21" customWidth="1"/>
    <col min="9991" max="9994" width="11.73046875" style="21" customWidth="1"/>
    <col min="9995" max="9996" width="6.3359375" style="21" customWidth="1"/>
    <col min="9997" max="9997" width="12.80859375" style="21" customWidth="1"/>
    <col min="9998" max="9998" width="8.22265625" style="21" customWidth="1"/>
    <col min="9999" max="9999" width="1.75" style="21" customWidth="1"/>
    <col min="10000" max="10000" width="2.6953125" style="21" customWidth="1"/>
    <col min="10001" max="10001" width="12.13671875" style="21" customWidth="1"/>
    <col min="10002" max="10241" width="8.76171875" style="21"/>
    <col min="10242" max="10242" width="5.2578125" style="21" customWidth="1"/>
    <col min="10243" max="10243" width="9.84375" style="21" customWidth="1"/>
    <col min="10244" max="10244" width="1.34765625" style="21" customWidth="1"/>
    <col min="10245" max="10245" width="8.76171875" style="21"/>
    <col min="10246" max="10246" width="3.50390625" style="21" customWidth="1"/>
    <col min="10247" max="10250" width="11.73046875" style="21" customWidth="1"/>
    <col min="10251" max="10252" width="6.3359375" style="21" customWidth="1"/>
    <col min="10253" max="10253" width="12.80859375" style="21" customWidth="1"/>
    <col min="10254" max="10254" width="8.22265625" style="21" customWidth="1"/>
    <col min="10255" max="10255" width="1.75" style="21" customWidth="1"/>
    <col min="10256" max="10256" width="2.6953125" style="21" customWidth="1"/>
    <col min="10257" max="10257" width="12.13671875" style="21" customWidth="1"/>
    <col min="10258" max="10497" width="8.76171875" style="21"/>
    <col min="10498" max="10498" width="5.2578125" style="21" customWidth="1"/>
    <col min="10499" max="10499" width="9.84375" style="21" customWidth="1"/>
    <col min="10500" max="10500" width="1.34765625" style="21" customWidth="1"/>
    <col min="10501" max="10501" width="8.76171875" style="21"/>
    <col min="10502" max="10502" width="3.50390625" style="21" customWidth="1"/>
    <col min="10503" max="10506" width="11.73046875" style="21" customWidth="1"/>
    <col min="10507" max="10508" width="6.3359375" style="21" customWidth="1"/>
    <col min="10509" max="10509" width="12.80859375" style="21" customWidth="1"/>
    <col min="10510" max="10510" width="8.22265625" style="21" customWidth="1"/>
    <col min="10511" max="10511" width="1.75" style="21" customWidth="1"/>
    <col min="10512" max="10512" width="2.6953125" style="21" customWidth="1"/>
    <col min="10513" max="10513" width="12.13671875" style="21" customWidth="1"/>
    <col min="10514" max="10753" width="8.76171875" style="21"/>
    <col min="10754" max="10754" width="5.2578125" style="21" customWidth="1"/>
    <col min="10755" max="10755" width="9.84375" style="21" customWidth="1"/>
    <col min="10756" max="10756" width="1.34765625" style="21" customWidth="1"/>
    <col min="10757" max="10757" width="8.76171875" style="21"/>
    <col min="10758" max="10758" width="3.50390625" style="21" customWidth="1"/>
    <col min="10759" max="10762" width="11.73046875" style="21" customWidth="1"/>
    <col min="10763" max="10764" width="6.3359375" style="21" customWidth="1"/>
    <col min="10765" max="10765" width="12.80859375" style="21" customWidth="1"/>
    <col min="10766" max="10766" width="8.22265625" style="21" customWidth="1"/>
    <col min="10767" max="10767" width="1.75" style="21" customWidth="1"/>
    <col min="10768" max="10768" width="2.6953125" style="21" customWidth="1"/>
    <col min="10769" max="10769" width="12.13671875" style="21" customWidth="1"/>
    <col min="10770" max="11009" width="8.76171875" style="21"/>
    <col min="11010" max="11010" width="5.2578125" style="21" customWidth="1"/>
    <col min="11011" max="11011" width="9.84375" style="21" customWidth="1"/>
    <col min="11012" max="11012" width="1.34765625" style="21" customWidth="1"/>
    <col min="11013" max="11013" width="8.76171875" style="21"/>
    <col min="11014" max="11014" width="3.50390625" style="21" customWidth="1"/>
    <col min="11015" max="11018" width="11.73046875" style="21" customWidth="1"/>
    <col min="11019" max="11020" width="6.3359375" style="21" customWidth="1"/>
    <col min="11021" max="11021" width="12.80859375" style="21" customWidth="1"/>
    <col min="11022" max="11022" width="8.22265625" style="21" customWidth="1"/>
    <col min="11023" max="11023" width="1.75" style="21" customWidth="1"/>
    <col min="11024" max="11024" width="2.6953125" style="21" customWidth="1"/>
    <col min="11025" max="11025" width="12.13671875" style="21" customWidth="1"/>
    <col min="11026" max="11265" width="8.76171875" style="21"/>
    <col min="11266" max="11266" width="5.2578125" style="21" customWidth="1"/>
    <col min="11267" max="11267" width="9.84375" style="21" customWidth="1"/>
    <col min="11268" max="11268" width="1.34765625" style="21" customWidth="1"/>
    <col min="11269" max="11269" width="8.76171875" style="21"/>
    <col min="11270" max="11270" width="3.50390625" style="21" customWidth="1"/>
    <col min="11271" max="11274" width="11.73046875" style="21" customWidth="1"/>
    <col min="11275" max="11276" width="6.3359375" style="21" customWidth="1"/>
    <col min="11277" max="11277" width="12.80859375" style="21" customWidth="1"/>
    <col min="11278" max="11278" width="8.22265625" style="21" customWidth="1"/>
    <col min="11279" max="11279" width="1.75" style="21" customWidth="1"/>
    <col min="11280" max="11280" width="2.6953125" style="21" customWidth="1"/>
    <col min="11281" max="11281" width="12.13671875" style="21" customWidth="1"/>
    <col min="11282" max="11521" width="8.76171875" style="21"/>
    <col min="11522" max="11522" width="5.2578125" style="21" customWidth="1"/>
    <col min="11523" max="11523" width="9.84375" style="21" customWidth="1"/>
    <col min="11524" max="11524" width="1.34765625" style="21" customWidth="1"/>
    <col min="11525" max="11525" width="8.76171875" style="21"/>
    <col min="11526" max="11526" width="3.50390625" style="21" customWidth="1"/>
    <col min="11527" max="11530" width="11.73046875" style="21" customWidth="1"/>
    <col min="11531" max="11532" width="6.3359375" style="21" customWidth="1"/>
    <col min="11533" max="11533" width="12.80859375" style="21" customWidth="1"/>
    <col min="11534" max="11534" width="8.22265625" style="21" customWidth="1"/>
    <col min="11535" max="11535" width="1.75" style="21" customWidth="1"/>
    <col min="11536" max="11536" width="2.6953125" style="21" customWidth="1"/>
    <col min="11537" max="11537" width="12.13671875" style="21" customWidth="1"/>
    <col min="11538" max="11777" width="8.76171875" style="21"/>
    <col min="11778" max="11778" width="5.2578125" style="21" customWidth="1"/>
    <col min="11779" max="11779" width="9.84375" style="21" customWidth="1"/>
    <col min="11780" max="11780" width="1.34765625" style="21" customWidth="1"/>
    <col min="11781" max="11781" width="8.76171875" style="21"/>
    <col min="11782" max="11782" width="3.50390625" style="21" customWidth="1"/>
    <col min="11783" max="11786" width="11.73046875" style="21" customWidth="1"/>
    <col min="11787" max="11788" width="6.3359375" style="21" customWidth="1"/>
    <col min="11789" max="11789" width="12.80859375" style="21" customWidth="1"/>
    <col min="11790" max="11790" width="8.22265625" style="21" customWidth="1"/>
    <col min="11791" max="11791" width="1.75" style="21" customWidth="1"/>
    <col min="11792" max="11792" width="2.6953125" style="21" customWidth="1"/>
    <col min="11793" max="11793" width="12.13671875" style="21" customWidth="1"/>
    <col min="11794" max="12033" width="8.76171875" style="21"/>
    <col min="12034" max="12034" width="5.2578125" style="21" customWidth="1"/>
    <col min="12035" max="12035" width="9.84375" style="21" customWidth="1"/>
    <col min="12036" max="12036" width="1.34765625" style="21" customWidth="1"/>
    <col min="12037" max="12037" width="8.76171875" style="21"/>
    <col min="12038" max="12038" width="3.50390625" style="21" customWidth="1"/>
    <col min="12039" max="12042" width="11.73046875" style="21" customWidth="1"/>
    <col min="12043" max="12044" width="6.3359375" style="21" customWidth="1"/>
    <col min="12045" max="12045" width="12.80859375" style="21" customWidth="1"/>
    <col min="12046" max="12046" width="8.22265625" style="21" customWidth="1"/>
    <col min="12047" max="12047" width="1.75" style="21" customWidth="1"/>
    <col min="12048" max="12048" width="2.6953125" style="21" customWidth="1"/>
    <col min="12049" max="12049" width="12.13671875" style="21" customWidth="1"/>
    <col min="12050" max="12289" width="8.76171875" style="21"/>
    <col min="12290" max="12290" width="5.2578125" style="21" customWidth="1"/>
    <col min="12291" max="12291" width="9.84375" style="21" customWidth="1"/>
    <col min="12292" max="12292" width="1.34765625" style="21" customWidth="1"/>
    <col min="12293" max="12293" width="8.76171875" style="21"/>
    <col min="12294" max="12294" width="3.50390625" style="21" customWidth="1"/>
    <col min="12295" max="12298" width="11.73046875" style="21" customWidth="1"/>
    <col min="12299" max="12300" width="6.3359375" style="21" customWidth="1"/>
    <col min="12301" max="12301" width="12.80859375" style="21" customWidth="1"/>
    <col min="12302" max="12302" width="8.22265625" style="21" customWidth="1"/>
    <col min="12303" max="12303" width="1.75" style="21" customWidth="1"/>
    <col min="12304" max="12304" width="2.6953125" style="21" customWidth="1"/>
    <col min="12305" max="12305" width="12.13671875" style="21" customWidth="1"/>
    <col min="12306" max="12545" width="8.76171875" style="21"/>
    <col min="12546" max="12546" width="5.2578125" style="21" customWidth="1"/>
    <col min="12547" max="12547" width="9.84375" style="21" customWidth="1"/>
    <col min="12548" max="12548" width="1.34765625" style="21" customWidth="1"/>
    <col min="12549" max="12549" width="8.76171875" style="21"/>
    <col min="12550" max="12550" width="3.50390625" style="21" customWidth="1"/>
    <col min="12551" max="12554" width="11.73046875" style="21" customWidth="1"/>
    <col min="12555" max="12556" width="6.3359375" style="21" customWidth="1"/>
    <col min="12557" max="12557" width="12.80859375" style="21" customWidth="1"/>
    <col min="12558" max="12558" width="8.22265625" style="21" customWidth="1"/>
    <col min="12559" max="12559" width="1.75" style="21" customWidth="1"/>
    <col min="12560" max="12560" width="2.6953125" style="21" customWidth="1"/>
    <col min="12561" max="12561" width="12.13671875" style="21" customWidth="1"/>
    <col min="12562" max="12801" width="8.76171875" style="21"/>
    <col min="12802" max="12802" width="5.2578125" style="21" customWidth="1"/>
    <col min="12803" max="12803" width="9.84375" style="21" customWidth="1"/>
    <col min="12804" max="12804" width="1.34765625" style="21" customWidth="1"/>
    <col min="12805" max="12805" width="8.76171875" style="21"/>
    <col min="12806" max="12806" width="3.50390625" style="21" customWidth="1"/>
    <col min="12807" max="12810" width="11.73046875" style="21" customWidth="1"/>
    <col min="12811" max="12812" width="6.3359375" style="21" customWidth="1"/>
    <col min="12813" max="12813" width="12.80859375" style="21" customWidth="1"/>
    <col min="12814" max="12814" width="8.22265625" style="21" customWidth="1"/>
    <col min="12815" max="12815" width="1.75" style="21" customWidth="1"/>
    <col min="12816" max="12816" width="2.6953125" style="21" customWidth="1"/>
    <col min="12817" max="12817" width="12.13671875" style="21" customWidth="1"/>
    <col min="12818" max="13057" width="8.76171875" style="21"/>
    <col min="13058" max="13058" width="5.2578125" style="21" customWidth="1"/>
    <col min="13059" max="13059" width="9.84375" style="21" customWidth="1"/>
    <col min="13060" max="13060" width="1.34765625" style="21" customWidth="1"/>
    <col min="13061" max="13061" width="8.76171875" style="21"/>
    <col min="13062" max="13062" width="3.50390625" style="21" customWidth="1"/>
    <col min="13063" max="13066" width="11.73046875" style="21" customWidth="1"/>
    <col min="13067" max="13068" width="6.3359375" style="21" customWidth="1"/>
    <col min="13069" max="13069" width="12.80859375" style="21" customWidth="1"/>
    <col min="13070" max="13070" width="8.22265625" style="21" customWidth="1"/>
    <col min="13071" max="13071" width="1.75" style="21" customWidth="1"/>
    <col min="13072" max="13072" width="2.6953125" style="21" customWidth="1"/>
    <col min="13073" max="13073" width="12.13671875" style="21" customWidth="1"/>
    <col min="13074" max="13313" width="8.76171875" style="21"/>
    <col min="13314" max="13314" width="5.2578125" style="21" customWidth="1"/>
    <col min="13315" max="13315" width="9.84375" style="21" customWidth="1"/>
    <col min="13316" max="13316" width="1.34765625" style="21" customWidth="1"/>
    <col min="13317" max="13317" width="8.76171875" style="21"/>
    <col min="13318" max="13318" width="3.50390625" style="21" customWidth="1"/>
    <col min="13319" max="13322" width="11.73046875" style="21" customWidth="1"/>
    <col min="13323" max="13324" width="6.3359375" style="21" customWidth="1"/>
    <col min="13325" max="13325" width="12.80859375" style="21" customWidth="1"/>
    <col min="13326" max="13326" width="8.22265625" style="21" customWidth="1"/>
    <col min="13327" max="13327" width="1.75" style="21" customWidth="1"/>
    <col min="13328" max="13328" width="2.6953125" style="21" customWidth="1"/>
    <col min="13329" max="13329" width="12.13671875" style="21" customWidth="1"/>
    <col min="13330" max="13569" width="8.76171875" style="21"/>
    <col min="13570" max="13570" width="5.2578125" style="21" customWidth="1"/>
    <col min="13571" max="13571" width="9.84375" style="21" customWidth="1"/>
    <col min="13572" max="13572" width="1.34765625" style="21" customWidth="1"/>
    <col min="13573" max="13573" width="8.76171875" style="21"/>
    <col min="13574" max="13574" width="3.50390625" style="21" customWidth="1"/>
    <col min="13575" max="13578" width="11.73046875" style="21" customWidth="1"/>
    <col min="13579" max="13580" width="6.3359375" style="21" customWidth="1"/>
    <col min="13581" max="13581" width="12.80859375" style="21" customWidth="1"/>
    <col min="13582" max="13582" width="8.22265625" style="21" customWidth="1"/>
    <col min="13583" max="13583" width="1.75" style="21" customWidth="1"/>
    <col min="13584" max="13584" width="2.6953125" style="21" customWidth="1"/>
    <col min="13585" max="13585" width="12.13671875" style="21" customWidth="1"/>
    <col min="13586" max="13825" width="8.76171875" style="21"/>
    <col min="13826" max="13826" width="5.2578125" style="21" customWidth="1"/>
    <col min="13827" max="13827" width="9.84375" style="21" customWidth="1"/>
    <col min="13828" max="13828" width="1.34765625" style="21" customWidth="1"/>
    <col min="13829" max="13829" width="8.76171875" style="21"/>
    <col min="13830" max="13830" width="3.50390625" style="21" customWidth="1"/>
    <col min="13831" max="13834" width="11.73046875" style="21" customWidth="1"/>
    <col min="13835" max="13836" width="6.3359375" style="21" customWidth="1"/>
    <col min="13837" max="13837" width="12.80859375" style="21" customWidth="1"/>
    <col min="13838" max="13838" width="8.22265625" style="21" customWidth="1"/>
    <col min="13839" max="13839" width="1.75" style="21" customWidth="1"/>
    <col min="13840" max="13840" width="2.6953125" style="21" customWidth="1"/>
    <col min="13841" max="13841" width="12.13671875" style="21" customWidth="1"/>
    <col min="13842" max="14081" width="8.76171875" style="21"/>
    <col min="14082" max="14082" width="5.2578125" style="21" customWidth="1"/>
    <col min="14083" max="14083" width="9.84375" style="21" customWidth="1"/>
    <col min="14084" max="14084" width="1.34765625" style="21" customWidth="1"/>
    <col min="14085" max="14085" width="8.76171875" style="21"/>
    <col min="14086" max="14086" width="3.50390625" style="21" customWidth="1"/>
    <col min="14087" max="14090" width="11.73046875" style="21" customWidth="1"/>
    <col min="14091" max="14092" width="6.3359375" style="21" customWidth="1"/>
    <col min="14093" max="14093" width="12.80859375" style="21" customWidth="1"/>
    <col min="14094" max="14094" width="8.22265625" style="21" customWidth="1"/>
    <col min="14095" max="14095" width="1.75" style="21" customWidth="1"/>
    <col min="14096" max="14096" width="2.6953125" style="21" customWidth="1"/>
    <col min="14097" max="14097" width="12.13671875" style="21" customWidth="1"/>
    <col min="14098" max="14337" width="8.76171875" style="21"/>
    <col min="14338" max="14338" width="5.2578125" style="21" customWidth="1"/>
    <col min="14339" max="14339" width="9.84375" style="21" customWidth="1"/>
    <col min="14340" max="14340" width="1.34765625" style="21" customWidth="1"/>
    <col min="14341" max="14341" width="8.76171875" style="21"/>
    <col min="14342" max="14342" width="3.50390625" style="21" customWidth="1"/>
    <col min="14343" max="14346" width="11.73046875" style="21" customWidth="1"/>
    <col min="14347" max="14348" width="6.3359375" style="21" customWidth="1"/>
    <col min="14349" max="14349" width="12.80859375" style="21" customWidth="1"/>
    <col min="14350" max="14350" width="8.22265625" style="21" customWidth="1"/>
    <col min="14351" max="14351" width="1.75" style="21" customWidth="1"/>
    <col min="14352" max="14352" width="2.6953125" style="21" customWidth="1"/>
    <col min="14353" max="14353" width="12.13671875" style="21" customWidth="1"/>
    <col min="14354" max="14593" width="8.76171875" style="21"/>
    <col min="14594" max="14594" width="5.2578125" style="21" customWidth="1"/>
    <col min="14595" max="14595" width="9.84375" style="21" customWidth="1"/>
    <col min="14596" max="14596" width="1.34765625" style="21" customWidth="1"/>
    <col min="14597" max="14597" width="8.76171875" style="21"/>
    <col min="14598" max="14598" width="3.50390625" style="21" customWidth="1"/>
    <col min="14599" max="14602" width="11.73046875" style="21" customWidth="1"/>
    <col min="14603" max="14604" width="6.3359375" style="21" customWidth="1"/>
    <col min="14605" max="14605" width="12.80859375" style="21" customWidth="1"/>
    <col min="14606" max="14606" width="8.22265625" style="21" customWidth="1"/>
    <col min="14607" max="14607" width="1.75" style="21" customWidth="1"/>
    <col min="14608" max="14608" width="2.6953125" style="21" customWidth="1"/>
    <col min="14609" max="14609" width="12.13671875" style="21" customWidth="1"/>
    <col min="14610" max="14849" width="8.76171875" style="21"/>
    <col min="14850" max="14850" width="5.2578125" style="21" customWidth="1"/>
    <col min="14851" max="14851" width="9.84375" style="21" customWidth="1"/>
    <col min="14852" max="14852" width="1.34765625" style="21" customWidth="1"/>
    <col min="14853" max="14853" width="8.76171875" style="21"/>
    <col min="14854" max="14854" width="3.50390625" style="21" customWidth="1"/>
    <col min="14855" max="14858" width="11.73046875" style="21" customWidth="1"/>
    <col min="14859" max="14860" width="6.3359375" style="21" customWidth="1"/>
    <col min="14861" max="14861" width="12.80859375" style="21" customWidth="1"/>
    <col min="14862" max="14862" width="8.22265625" style="21" customWidth="1"/>
    <col min="14863" max="14863" width="1.75" style="21" customWidth="1"/>
    <col min="14864" max="14864" width="2.6953125" style="21" customWidth="1"/>
    <col min="14865" max="14865" width="12.13671875" style="21" customWidth="1"/>
    <col min="14866" max="15105" width="8.76171875" style="21"/>
    <col min="15106" max="15106" width="5.2578125" style="21" customWidth="1"/>
    <col min="15107" max="15107" width="9.84375" style="21" customWidth="1"/>
    <col min="15108" max="15108" width="1.34765625" style="21" customWidth="1"/>
    <col min="15109" max="15109" width="8.76171875" style="21"/>
    <col min="15110" max="15110" width="3.50390625" style="21" customWidth="1"/>
    <col min="15111" max="15114" width="11.73046875" style="21" customWidth="1"/>
    <col min="15115" max="15116" width="6.3359375" style="21" customWidth="1"/>
    <col min="15117" max="15117" width="12.80859375" style="21" customWidth="1"/>
    <col min="15118" max="15118" width="8.22265625" style="21" customWidth="1"/>
    <col min="15119" max="15119" width="1.75" style="21" customWidth="1"/>
    <col min="15120" max="15120" width="2.6953125" style="21" customWidth="1"/>
    <col min="15121" max="15121" width="12.13671875" style="21" customWidth="1"/>
    <col min="15122" max="15361" width="8.76171875" style="21"/>
    <col min="15362" max="15362" width="5.2578125" style="21" customWidth="1"/>
    <col min="15363" max="15363" width="9.84375" style="21" customWidth="1"/>
    <col min="15364" max="15364" width="1.34765625" style="21" customWidth="1"/>
    <col min="15365" max="15365" width="8.76171875" style="21"/>
    <col min="15366" max="15366" width="3.50390625" style="21" customWidth="1"/>
    <col min="15367" max="15370" width="11.73046875" style="21" customWidth="1"/>
    <col min="15371" max="15372" width="6.3359375" style="21" customWidth="1"/>
    <col min="15373" max="15373" width="12.80859375" style="21" customWidth="1"/>
    <col min="15374" max="15374" width="8.22265625" style="21" customWidth="1"/>
    <col min="15375" max="15375" width="1.75" style="21" customWidth="1"/>
    <col min="15376" max="15376" width="2.6953125" style="21" customWidth="1"/>
    <col min="15377" max="15377" width="12.13671875" style="21" customWidth="1"/>
    <col min="15378" max="15617" width="8.76171875" style="21"/>
    <col min="15618" max="15618" width="5.2578125" style="21" customWidth="1"/>
    <col min="15619" max="15619" width="9.84375" style="21" customWidth="1"/>
    <col min="15620" max="15620" width="1.34765625" style="21" customWidth="1"/>
    <col min="15621" max="15621" width="8.76171875" style="21"/>
    <col min="15622" max="15622" width="3.50390625" style="21" customWidth="1"/>
    <col min="15623" max="15626" width="11.73046875" style="21" customWidth="1"/>
    <col min="15627" max="15628" width="6.3359375" style="21" customWidth="1"/>
    <col min="15629" max="15629" width="12.80859375" style="21" customWidth="1"/>
    <col min="15630" max="15630" width="8.22265625" style="21" customWidth="1"/>
    <col min="15631" max="15631" width="1.75" style="21" customWidth="1"/>
    <col min="15632" max="15632" width="2.6953125" style="21" customWidth="1"/>
    <col min="15633" max="15633" width="12.13671875" style="21" customWidth="1"/>
    <col min="15634" max="15873" width="8.76171875" style="21"/>
    <col min="15874" max="15874" width="5.2578125" style="21" customWidth="1"/>
    <col min="15875" max="15875" width="9.84375" style="21" customWidth="1"/>
    <col min="15876" max="15876" width="1.34765625" style="21" customWidth="1"/>
    <col min="15877" max="15877" width="8.76171875" style="21"/>
    <col min="15878" max="15878" width="3.50390625" style="21" customWidth="1"/>
    <col min="15879" max="15882" width="11.73046875" style="21" customWidth="1"/>
    <col min="15883" max="15884" width="6.3359375" style="21" customWidth="1"/>
    <col min="15885" max="15885" width="12.80859375" style="21" customWidth="1"/>
    <col min="15886" max="15886" width="8.22265625" style="21" customWidth="1"/>
    <col min="15887" max="15887" width="1.75" style="21" customWidth="1"/>
    <col min="15888" max="15888" width="2.6953125" style="21" customWidth="1"/>
    <col min="15889" max="15889" width="12.13671875" style="21" customWidth="1"/>
    <col min="15890" max="16129" width="8.76171875" style="21"/>
    <col min="16130" max="16130" width="5.2578125" style="21" customWidth="1"/>
    <col min="16131" max="16131" width="9.84375" style="21" customWidth="1"/>
    <col min="16132" max="16132" width="1.34765625" style="21" customWidth="1"/>
    <col min="16133" max="16133" width="8.76171875" style="21"/>
    <col min="16134" max="16134" width="3.50390625" style="21" customWidth="1"/>
    <col min="16135" max="16138" width="11.73046875" style="21" customWidth="1"/>
    <col min="16139" max="16140" width="6.3359375" style="21" customWidth="1"/>
    <col min="16141" max="16141" width="12.80859375" style="21" customWidth="1"/>
    <col min="16142" max="16142" width="8.22265625" style="21" customWidth="1"/>
    <col min="16143" max="16143" width="1.75" style="21" customWidth="1"/>
    <col min="16144" max="16144" width="2.6953125" style="21" customWidth="1"/>
    <col min="16145" max="16145" width="12.13671875" style="21" customWidth="1"/>
    <col min="16146" max="16384" width="8.76171875" style="21"/>
  </cols>
  <sheetData>
    <row r="1" spans="1:22" s="14" customFormat="1" ht="23.45" hidden="1" customHeight="1" x14ac:dyDescent="0.2">
      <c r="A1" s="366" t="str">
        <f>'Enter Data here'!H4</f>
        <v>ULR No.: CC352525000000F</v>
      </c>
      <c r="B1" s="366"/>
      <c r="C1" s="366"/>
      <c r="D1" s="366"/>
      <c r="E1" s="366"/>
      <c r="F1" s="366"/>
      <c r="G1" s="13"/>
      <c r="H1" s="13"/>
      <c r="I1" s="13"/>
      <c r="J1" s="13"/>
      <c r="K1" s="13"/>
      <c r="L1" s="13"/>
      <c r="M1" s="13"/>
      <c r="N1" s="367"/>
      <c r="O1" s="367"/>
      <c r="P1" s="367"/>
      <c r="Q1" s="367"/>
    </row>
    <row r="2" spans="1:22" s="14" customFormat="1" ht="28.5" customHeight="1" x14ac:dyDescent="0.25">
      <c r="A2" s="31" t="str">
        <f>'Enter Data here'!H4</f>
        <v>ULR No.: CC352525000000F</v>
      </c>
      <c r="B2" s="31"/>
      <c r="C2" s="31"/>
      <c r="D2" s="31"/>
      <c r="E2" s="31"/>
      <c r="F2" s="31"/>
      <c r="G2" s="32"/>
      <c r="H2" s="32"/>
      <c r="I2" s="32"/>
      <c r="J2" s="32"/>
      <c r="K2" s="32"/>
      <c r="L2" s="32"/>
      <c r="M2" s="32"/>
      <c r="N2" s="33"/>
      <c r="O2" s="33"/>
      <c r="P2" s="33"/>
      <c r="Q2" s="33"/>
    </row>
    <row r="3" spans="1:22" s="7" customFormat="1" ht="24" customHeight="1" x14ac:dyDescent="0.15">
      <c r="A3" s="324" t="s">
        <v>51</v>
      </c>
      <c r="B3" s="325"/>
      <c r="C3" s="34"/>
      <c r="D3" s="34" t="s">
        <v>52</v>
      </c>
      <c r="E3" s="329" t="str">
        <f>'Enter Data here'!H5</f>
        <v>STPL/2526/-</v>
      </c>
      <c r="F3" s="329"/>
      <c r="G3" s="329"/>
      <c r="H3" s="35"/>
      <c r="I3" s="35" t="s">
        <v>53</v>
      </c>
      <c r="J3" s="35"/>
      <c r="K3" s="35"/>
      <c r="L3" s="34" t="s">
        <v>52</v>
      </c>
      <c r="M3" s="368">
        <f>'Enter Data here'!E10</f>
        <v>45751</v>
      </c>
      <c r="N3" s="368"/>
      <c r="O3" s="368"/>
      <c r="P3" s="368"/>
      <c r="Q3" s="369"/>
    </row>
    <row r="4" spans="1:22" s="7" customFormat="1" ht="24" customHeight="1" x14ac:dyDescent="0.15">
      <c r="A4" s="275" t="s">
        <v>54</v>
      </c>
      <c r="B4" s="277"/>
      <c r="C4" s="36"/>
      <c r="D4" s="36" t="s">
        <v>52</v>
      </c>
      <c r="E4" s="370">
        <f>'Enter Data here'!E12</f>
        <v>45710</v>
      </c>
      <c r="F4" s="370"/>
      <c r="G4" s="370"/>
      <c r="H4" s="37"/>
      <c r="I4" s="32" t="s">
        <v>55</v>
      </c>
      <c r="J4" s="32"/>
      <c r="K4" s="32"/>
      <c r="L4" s="36" t="s">
        <v>52</v>
      </c>
      <c r="M4" s="72">
        <f>'Enter Data here'!E11</f>
        <v>46070</v>
      </c>
      <c r="N4" s="380" t="s">
        <v>56</v>
      </c>
      <c r="O4" s="380"/>
      <c r="P4" s="380"/>
      <c r="Q4" s="381"/>
    </row>
    <row r="5" spans="1:22" s="7" customFormat="1" ht="27.75" customHeight="1" x14ac:dyDescent="0.15">
      <c r="A5" s="376" t="s">
        <v>7</v>
      </c>
      <c r="B5" s="377"/>
      <c r="C5" s="377"/>
      <c r="D5" s="377"/>
      <c r="E5" s="377" t="s">
        <v>52</v>
      </c>
      <c r="F5" s="382">
        <f>'Enter Data here'!E8</f>
        <v>0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</row>
    <row r="6" spans="1:22" s="7" customFormat="1" ht="28.5" customHeight="1" x14ac:dyDescent="0.15">
      <c r="A6" s="378"/>
      <c r="B6" s="379"/>
      <c r="C6" s="379"/>
      <c r="D6" s="379"/>
      <c r="E6" s="379"/>
      <c r="F6" s="274">
        <f>'Enter Data here'!E9</f>
        <v>0</v>
      </c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384"/>
      <c r="R6" s="7" t="s">
        <v>57</v>
      </c>
    </row>
    <row r="7" spans="1:22" s="7" customFormat="1" ht="24" customHeight="1" x14ac:dyDescent="0.15">
      <c r="A7" s="288" t="s">
        <v>158</v>
      </c>
      <c r="B7" s="289"/>
      <c r="C7" s="261" t="str">
        <f>'Enter Data here'!E13</f>
        <v>Verbal</v>
      </c>
      <c r="D7" s="261"/>
      <c r="E7" s="261"/>
      <c r="F7" s="261"/>
      <c r="G7" s="261"/>
      <c r="H7" s="260" t="s">
        <v>157</v>
      </c>
      <c r="I7" s="260"/>
      <c r="J7" s="385">
        <f>'Enter Data here'!E14</f>
        <v>45706</v>
      </c>
      <c r="K7" s="385"/>
      <c r="L7" s="260" t="s">
        <v>167</v>
      </c>
      <c r="M7" s="260"/>
      <c r="N7" s="260"/>
      <c r="O7" s="260"/>
      <c r="P7" s="261" t="str">
        <f>'Enter Data here'!F14</f>
        <v>Good</v>
      </c>
      <c r="Q7" s="262"/>
    </row>
    <row r="8" spans="1:22" s="7" customFormat="1" ht="18" hidden="1" customHeight="1" x14ac:dyDescent="0.15">
      <c r="A8" s="371" t="s">
        <v>58</v>
      </c>
      <c r="B8" s="372"/>
      <c r="C8" s="373"/>
      <c r="D8" s="371" t="s">
        <v>59</v>
      </c>
      <c r="E8" s="374"/>
      <c r="F8" s="373"/>
      <c r="G8" s="371" t="s">
        <v>60</v>
      </c>
      <c r="H8" s="372"/>
      <c r="I8" s="373"/>
      <c r="J8" s="373"/>
      <c r="K8" s="41"/>
      <c r="L8" s="41"/>
      <c r="M8" s="371" t="s">
        <v>61</v>
      </c>
      <c r="N8" s="372"/>
      <c r="O8" s="375"/>
      <c r="P8" s="38"/>
      <c r="Q8" s="38"/>
    </row>
    <row r="9" spans="1:22" s="7" customFormat="1" ht="16.149999999999999" hidden="1" customHeight="1" x14ac:dyDescent="0.15">
      <c r="A9" s="42"/>
      <c r="B9" s="43" t="s">
        <v>62</v>
      </c>
      <c r="C9" s="44"/>
      <c r="D9" s="326"/>
      <c r="E9" s="327"/>
      <c r="F9" s="328"/>
      <c r="G9" s="326"/>
      <c r="H9" s="330"/>
      <c r="I9" s="328"/>
      <c r="J9" s="328"/>
      <c r="K9" s="45"/>
      <c r="L9" s="45"/>
      <c r="M9" s="331" t="s">
        <v>63</v>
      </c>
      <c r="N9" s="331"/>
      <c r="O9" s="331"/>
      <c r="P9" s="38"/>
      <c r="Q9" s="38"/>
    </row>
    <row r="10" spans="1:22" s="7" customFormat="1" ht="24" customHeight="1" x14ac:dyDescent="0.15">
      <c r="A10" s="323" t="s">
        <v>64</v>
      </c>
      <c r="B10" s="323"/>
      <c r="C10" s="323"/>
      <c r="D10" s="323"/>
      <c r="E10" s="323"/>
      <c r="F10" s="323"/>
      <c r="G10" s="323"/>
      <c r="H10" s="323"/>
      <c r="I10" s="323"/>
      <c r="J10" s="323"/>
      <c r="K10" s="323"/>
      <c r="L10" s="323"/>
      <c r="M10" s="323"/>
      <c r="N10" s="323"/>
      <c r="O10" s="323"/>
      <c r="P10" s="38"/>
      <c r="Q10" s="38"/>
    </row>
    <row r="11" spans="1:22" s="7" customFormat="1" ht="21" customHeight="1" x14ac:dyDescent="0.15">
      <c r="A11" s="324" t="s">
        <v>65</v>
      </c>
      <c r="B11" s="325"/>
      <c r="C11" s="325"/>
      <c r="D11" s="325"/>
      <c r="E11" s="46" t="s">
        <v>52</v>
      </c>
      <c r="F11" s="329" t="str">
        <f>'Enter Data here'!E15</f>
        <v>Under Counter</v>
      </c>
      <c r="G11" s="329"/>
      <c r="H11" s="329"/>
      <c r="I11" s="329"/>
      <c r="J11" s="332" t="s">
        <v>130</v>
      </c>
      <c r="K11" s="332"/>
      <c r="L11" s="332"/>
      <c r="M11" s="34" t="s">
        <v>52</v>
      </c>
      <c r="N11" s="263" t="str">
        <f>CONCATENATE('Enter Data here'!E19,'Enter Data here'!F19)</f>
        <v>--</v>
      </c>
      <c r="O11" s="263"/>
      <c r="P11" s="263"/>
      <c r="Q11" s="264"/>
      <c r="V11" s="3"/>
    </row>
    <row r="12" spans="1:22" s="7" customFormat="1" ht="21" customHeight="1" x14ac:dyDescent="0.15">
      <c r="A12" s="275" t="s">
        <v>66</v>
      </c>
      <c r="B12" s="277"/>
      <c r="C12" s="277"/>
      <c r="D12" s="277"/>
      <c r="E12" s="37" t="s">
        <v>52</v>
      </c>
      <c r="F12" s="271" t="str">
        <f>'Enter Data here'!E22</f>
        <v>01</v>
      </c>
      <c r="G12" s="271"/>
      <c r="H12" s="271"/>
      <c r="I12" s="271"/>
      <c r="J12" s="333" t="s">
        <v>131</v>
      </c>
      <c r="K12" s="333"/>
      <c r="L12" s="333"/>
      <c r="M12" s="36" t="s">
        <v>52</v>
      </c>
      <c r="N12" s="265" t="str">
        <f>CONCATENATE('Enter Data here'!E20,'Enter Data here'!F20)</f>
        <v>------</v>
      </c>
      <c r="O12" s="265"/>
      <c r="P12" s="265"/>
      <c r="Q12" s="266"/>
    </row>
    <row r="13" spans="1:22" s="7" customFormat="1" ht="21" customHeight="1" x14ac:dyDescent="0.15">
      <c r="A13" s="275" t="s">
        <v>67</v>
      </c>
      <c r="B13" s="277"/>
      <c r="C13" s="277"/>
      <c r="D13" s="277"/>
      <c r="E13" s="37" t="s">
        <v>52</v>
      </c>
      <c r="F13" s="272" t="str">
        <f>'Enter Data here'!E23</f>
        <v>----</v>
      </c>
      <c r="G13" s="272"/>
      <c r="H13" s="272"/>
      <c r="I13" s="272"/>
      <c r="J13" s="333" t="s">
        <v>132</v>
      </c>
      <c r="K13" s="333"/>
      <c r="L13" s="333"/>
      <c r="M13" s="36" t="s">
        <v>52</v>
      </c>
      <c r="N13" s="265" t="str">
        <f>CONCATENATE('Enter Data here'!E21,'Enter Data here'!F21)</f>
        <v>0.001 °C</v>
      </c>
      <c r="O13" s="265"/>
      <c r="P13" s="265"/>
      <c r="Q13" s="266"/>
    </row>
    <row r="14" spans="1:22" s="7" customFormat="1" ht="21" customHeight="1" x14ac:dyDescent="0.15">
      <c r="A14" s="275" t="s">
        <v>68</v>
      </c>
      <c r="B14" s="277"/>
      <c r="C14" s="277"/>
      <c r="D14" s="277"/>
      <c r="E14" s="37" t="s">
        <v>52</v>
      </c>
      <c r="F14" s="271" t="str">
        <f>CONCATENATE('Enter Data here'!E16," / ", 'Enter Data here'!E17)</f>
        <v>Sub Zero / ----</v>
      </c>
      <c r="G14" s="271"/>
      <c r="H14" s="271"/>
      <c r="I14" s="271"/>
      <c r="J14" s="333" t="s">
        <v>133</v>
      </c>
      <c r="K14" s="333"/>
      <c r="L14" s="333"/>
      <c r="M14" s="36" t="s">
        <v>52</v>
      </c>
      <c r="N14" s="265" t="str">
        <f>CONCATENATE('Enter Data here'!D18," ",'Enter Data here'!E18,'Enter Data here'!F18)</f>
        <v xml:space="preserve"> ----</v>
      </c>
      <c r="O14" s="265"/>
      <c r="P14" s="265"/>
      <c r="Q14" s="266"/>
    </row>
    <row r="15" spans="1:22" s="7" customFormat="1" ht="21" customHeight="1" x14ac:dyDescent="0.15">
      <c r="A15" s="275" t="s">
        <v>69</v>
      </c>
      <c r="B15" s="277"/>
      <c r="C15" s="277"/>
      <c r="D15" s="277"/>
      <c r="E15" s="37" t="s">
        <v>52</v>
      </c>
      <c r="F15" s="273" t="str">
        <f>'Enter Data here'!C48</f>
        <v>Comparison Method</v>
      </c>
      <c r="G15" s="273"/>
      <c r="H15" s="273"/>
      <c r="I15" s="273"/>
      <c r="J15" s="333" t="s">
        <v>24</v>
      </c>
      <c r="K15" s="333"/>
      <c r="L15" s="333"/>
      <c r="M15" s="36" t="s">
        <v>52</v>
      </c>
      <c r="N15" s="267" t="str">
        <f>'Enter Data here'!E25</f>
        <v>Bakery</v>
      </c>
      <c r="O15" s="267"/>
      <c r="P15" s="267"/>
      <c r="Q15" s="268"/>
      <c r="R15" s="22"/>
      <c r="T15" s="7" t="s">
        <v>134</v>
      </c>
    </row>
    <row r="16" spans="1:22" s="7" customFormat="1" ht="21" customHeight="1" x14ac:dyDescent="0.15">
      <c r="A16" s="339" t="s">
        <v>71</v>
      </c>
      <c r="B16" s="276"/>
      <c r="C16" s="276"/>
      <c r="D16" s="276"/>
      <c r="E16" s="47" t="s">
        <v>52</v>
      </c>
      <c r="F16" s="274" t="str">
        <f>'Enter Data here'!C49</f>
        <v>STPL/WI/T-06</v>
      </c>
      <c r="G16" s="274"/>
      <c r="H16" s="274"/>
      <c r="I16" s="274"/>
      <c r="J16" s="334" t="s">
        <v>23</v>
      </c>
      <c r="K16" s="334"/>
      <c r="L16" s="334"/>
      <c r="M16" s="49" t="s">
        <v>52</v>
      </c>
      <c r="N16" s="269" t="str">
        <f>'Enter Data here'!E24</f>
        <v>----</v>
      </c>
      <c r="O16" s="269"/>
      <c r="P16" s="269"/>
      <c r="Q16" s="270"/>
      <c r="R16" s="22"/>
    </row>
    <row r="17" spans="1:23" s="7" customFormat="1" ht="27.75" customHeight="1" x14ac:dyDescent="0.15">
      <c r="A17" s="275" t="s">
        <v>72</v>
      </c>
      <c r="B17" s="276"/>
      <c r="C17" s="276"/>
      <c r="D17" s="276"/>
      <c r="E17" s="47" t="s">
        <v>52</v>
      </c>
      <c r="F17" s="50">
        <f>'Enter Data here'!E7</f>
        <v>0</v>
      </c>
      <c r="G17" s="260" t="s">
        <v>136</v>
      </c>
      <c r="H17" s="260"/>
      <c r="I17" s="51" t="str">
        <f>CONCATENATE('Enter Data here'!H28," / ",'Enter Data here'!H29)</f>
        <v>27 °C / 57 %RH</v>
      </c>
      <c r="J17" s="51"/>
      <c r="K17" s="51"/>
      <c r="L17" s="51"/>
      <c r="M17" s="260" t="s">
        <v>73</v>
      </c>
      <c r="N17" s="260"/>
      <c r="O17" s="261" t="str">
        <f>CONCATENATE('Enter Data here'!E30,'Enter Data here'!F30)</f>
        <v>NA</v>
      </c>
      <c r="P17" s="261"/>
      <c r="Q17" s="262"/>
    </row>
    <row r="18" spans="1:23" s="7" customFormat="1" ht="34.5" customHeight="1" x14ac:dyDescent="0.15">
      <c r="A18" s="40" t="s">
        <v>145</v>
      </c>
      <c r="B18" s="32"/>
      <c r="C18" s="32"/>
      <c r="D18" s="52"/>
      <c r="E18" s="52"/>
      <c r="F18" s="52"/>
      <c r="G18" s="52"/>
      <c r="H18" s="52"/>
      <c r="I18" s="52"/>
      <c r="J18" s="52"/>
      <c r="K18" s="52"/>
      <c r="L18" s="52"/>
      <c r="M18" s="57"/>
      <c r="N18" s="57"/>
      <c r="O18" s="57"/>
      <c r="P18" s="57"/>
      <c r="Q18" s="57"/>
    </row>
    <row r="19" spans="1:23" s="6" customFormat="1" ht="27" customHeight="1" x14ac:dyDescent="0.15">
      <c r="A19" s="365" t="s">
        <v>75</v>
      </c>
      <c r="B19" s="344"/>
      <c r="C19" s="344"/>
      <c r="D19" s="344"/>
      <c r="E19" s="345"/>
      <c r="F19" s="346" t="s">
        <v>26</v>
      </c>
      <c r="G19" s="346"/>
      <c r="H19" s="346" t="s">
        <v>76</v>
      </c>
      <c r="I19" s="346"/>
      <c r="J19" s="346"/>
      <c r="K19" s="346" t="s">
        <v>146</v>
      </c>
      <c r="L19" s="346"/>
      <c r="M19" s="346"/>
      <c r="N19" s="343" t="s">
        <v>77</v>
      </c>
      <c r="O19" s="344"/>
      <c r="P19" s="344"/>
      <c r="Q19" s="345"/>
    </row>
    <row r="20" spans="1:23" s="2" customFormat="1" ht="44.25" customHeight="1" x14ac:dyDescent="0.15">
      <c r="A20" s="352" t="str">
        <f>'Enter Data here'!H33</f>
        <v>Digital Thermometer with sensor</v>
      </c>
      <c r="B20" s="353"/>
      <c r="C20" s="353"/>
      <c r="D20" s="353"/>
      <c r="E20" s="354"/>
      <c r="F20" s="355" t="str">
        <f>'Enter Data here'!H34</f>
        <v>STPL/DTIS-01</v>
      </c>
      <c r="G20" s="355"/>
      <c r="H20" s="292" t="str">
        <f>'Enter Data here'!H35</f>
        <v>TSC/24-25/18117-1</v>
      </c>
      <c r="I20" s="292"/>
      <c r="J20" s="292"/>
      <c r="K20" s="292" t="str">
        <f>'Enter Data here'!H36</f>
        <v>CC-2231</v>
      </c>
      <c r="L20" s="292"/>
      <c r="M20" s="292"/>
      <c r="N20" s="279" t="str">
        <f>'Enter Data here'!H37</f>
        <v>14.01.2026</v>
      </c>
      <c r="O20" s="280"/>
      <c r="P20" s="280"/>
      <c r="Q20" s="281"/>
    </row>
    <row r="21" spans="1:23" s="2" customFormat="1" ht="43.5" hidden="1" customHeight="1" x14ac:dyDescent="0.15">
      <c r="A21" s="284" t="str">
        <f>'Enter Data here'!F33</f>
        <v>RTD Sensor with Indicator [Precision]</v>
      </c>
      <c r="B21" s="285"/>
      <c r="C21" s="285"/>
      <c r="D21" s="285"/>
      <c r="E21" s="286"/>
      <c r="F21" s="348" t="str">
        <f>'Enter Data here'!F34</f>
        <v>STPL/TH-04 / STPL/TH-05</v>
      </c>
      <c r="G21" s="348"/>
      <c r="H21" s="296" t="str">
        <f>'Enter Data here'!F35</f>
        <v>TSC/24-25/11493-1</v>
      </c>
      <c r="I21" s="296"/>
      <c r="J21" s="296"/>
      <c r="K21" s="296" t="str">
        <f>'Enter Data here'!F36</f>
        <v>CC-2231</v>
      </c>
      <c r="L21" s="296"/>
      <c r="M21" s="296"/>
      <c r="N21" s="349" t="str">
        <f>'Enter Data here'!F37</f>
        <v>26.09.2025</v>
      </c>
      <c r="O21" s="350"/>
      <c r="P21" s="350"/>
      <c r="Q21" s="351"/>
    </row>
    <row r="22" spans="1:23" s="4" customFormat="1" ht="5.25" customHeight="1" x14ac:dyDescent="0.15">
      <c r="A22" s="347"/>
      <c r="B22" s="347"/>
      <c r="C22" s="347"/>
      <c r="D22" s="347"/>
      <c r="E22" s="347"/>
      <c r="F22" s="347"/>
      <c r="G22" s="347"/>
      <c r="H22" s="347"/>
      <c r="I22" s="347"/>
      <c r="J22" s="347"/>
      <c r="K22" s="347"/>
      <c r="L22" s="347"/>
      <c r="M22" s="347"/>
      <c r="N22" s="347"/>
      <c r="O22" s="347"/>
      <c r="P22" s="33"/>
      <c r="Q22" s="33"/>
    </row>
    <row r="23" spans="1:23" s="14" customFormat="1" ht="21.6" customHeight="1" x14ac:dyDescent="0.15">
      <c r="A23" s="48"/>
      <c r="B23" s="48"/>
      <c r="C23" s="48"/>
      <c r="D23" s="48"/>
      <c r="E23" s="48"/>
      <c r="F23" s="48"/>
      <c r="G23" s="287" t="s">
        <v>30</v>
      </c>
      <c r="H23" s="287"/>
      <c r="I23" s="287"/>
      <c r="J23" s="287"/>
      <c r="K23" s="53"/>
      <c r="L23" s="48"/>
      <c r="M23" s="48"/>
      <c r="N23" s="48"/>
      <c r="O23" s="48"/>
      <c r="P23" s="48"/>
      <c r="Q23" s="48"/>
    </row>
    <row r="24" spans="1:23" s="14" customFormat="1" ht="24" customHeight="1" x14ac:dyDescent="0.15">
      <c r="A24" s="288" t="s">
        <v>31</v>
      </c>
      <c r="B24" s="289"/>
      <c r="C24" s="54" t="s">
        <v>52</v>
      </c>
      <c r="D24" s="39" t="str">
        <f>'Enter Data here'!C46</f>
        <v>Thermal Calibration</v>
      </c>
      <c r="E24" s="39"/>
      <c r="F24" s="54"/>
      <c r="G24" s="54"/>
      <c r="H24" s="54"/>
      <c r="I24" s="55" t="s">
        <v>32</v>
      </c>
      <c r="J24" s="54"/>
      <c r="K24" s="261" t="str">
        <f>'Enter Data here'!C47</f>
        <v>Temperature</v>
      </c>
      <c r="L24" s="261"/>
      <c r="M24" s="261"/>
      <c r="N24" s="261"/>
      <c r="O24" s="261"/>
      <c r="P24" s="261"/>
      <c r="Q24" s="262"/>
    </row>
    <row r="25" spans="1:23" s="8" customFormat="1" ht="8.1" customHeight="1" x14ac:dyDescent="0.15">
      <c r="A25" s="291" t="s">
        <v>33</v>
      </c>
      <c r="B25" s="356" t="s">
        <v>151</v>
      </c>
      <c r="C25" s="357"/>
      <c r="D25" s="358"/>
      <c r="E25" s="356" t="s">
        <v>35</v>
      </c>
      <c r="F25" s="357"/>
      <c r="G25" s="358"/>
      <c r="H25" s="291" t="s">
        <v>34</v>
      </c>
      <c r="I25" s="291"/>
      <c r="J25" s="291"/>
      <c r="K25" s="291" t="s">
        <v>37</v>
      </c>
      <c r="L25" s="291"/>
      <c r="M25" s="291"/>
      <c r="N25" s="291" t="s">
        <v>135</v>
      </c>
      <c r="O25" s="291"/>
      <c r="P25" s="291"/>
      <c r="Q25" s="291"/>
    </row>
    <row r="26" spans="1:23" s="8" customFormat="1" ht="45.75" customHeight="1" x14ac:dyDescent="0.15">
      <c r="A26" s="291"/>
      <c r="B26" s="359"/>
      <c r="C26" s="360"/>
      <c r="D26" s="361"/>
      <c r="E26" s="362"/>
      <c r="F26" s="363"/>
      <c r="G26" s="364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W26" s="8" t="s">
        <v>57</v>
      </c>
    </row>
    <row r="27" spans="1:23" s="4" customFormat="1" ht="25.5" customHeight="1" x14ac:dyDescent="0.15">
      <c r="A27" s="291"/>
      <c r="B27" s="340" t="s">
        <v>143</v>
      </c>
      <c r="C27" s="341"/>
      <c r="D27" s="342"/>
      <c r="E27" s="340" t="s">
        <v>143</v>
      </c>
      <c r="F27" s="341"/>
      <c r="G27" s="342"/>
      <c r="H27" s="311" t="s">
        <v>11</v>
      </c>
      <c r="I27" s="311"/>
      <c r="J27" s="311"/>
      <c r="K27" s="311" t="s">
        <v>11</v>
      </c>
      <c r="L27" s="311"/>
      <c r="M27" s="311"/>
      <c r="N27" s="311" t="s">
        <v>11</v>
      </c>
      <c r="O27" s="311"/>
      <c r="P27" s="311"/>
      <c r="Q27" s="311"/>
      <c r="R27" s="11"/>
    </row>
    <row r="28" spans="1:23" s="4" customFormat="1" ht="25.5" customHeight="1" x14ac:dyDescent="0.15">
      <c r="A28" s="61">
        <v>1</v>
      </c>
      <c r="B28" s="316">
        <f>'Enter Data here'!A54</f>
        <v>0</v>
      </c>
      <c r="C28" s="316"/>
      <c r="D28" s="316"/>
      <c r="E28" s="322" t="e">
        <f>'Enter Data here'!J55</f>
        <v>#DIV/0!</v>
      </c>
      <c r="F28" s="322"/>
      <c r="G28" s="322"/>
      <c r="H28" s="316">
        <f>'Enter Data here'!J54</f>
        <v>-40</v>
      </c>
      <c r="I28" s="316"/>
      <c r="J28" s="316"/>
      <c r="K28" s="322" t="e">
        <f>'Enter Data here'!J56</f>
        <v>#DIV/0!</v>
      </c>
      <c r="L28" s="322"/>
      <c r="M28" s="322"/>
      <c r="N28" s="322">
        <f>'Enter Data here'!N54</f>
        <v>16.000219800573575</v>
      </c>
      <c r="O28" s="322"/>
      <c r="P28" s="322"/>
      <c r="Q28" s="322"/>
      <c r="V28" s="4" t="s">
        <v>57</v>
      </c>
    </row>
    <row r="29" spans="1:23" s="4" customFormat="1" ht="25.5" hidden="1" customHeight="1" x14ac:dyDescent="0.15">
      <c r="A29" s="63">
        <v>2</v>
      </c>
      <c r="B29" s="310">
        <f>'Enter Data here'!A57</f>
        <v>0</v>
      </c>
      <c r="C29" s="310"/>
      <c r="D29" s="310"/>
      <c r="E29" s="320" t="e">
        <f>'Enter Data here'!J58</f>
        <v>#DIV/0!</v>
      </c>
      <c r="F29" s="320"/>
      <c r="G29" s="320"/>
      <c r="H29" s="310">
        <f>'Enter Data here'!J57</f>
        <v>-40</v>
      </c>
      <c r="I29" s="310"/>
      <c r="J29" s="310"/>
      <c r="K29" s="320" t="e">
        <f>'Enter Data here'!J59</f>
        <v>#DIV/0!</v>
      </c>
      <c r="L29" s="320"/>
      <c r="M29" s="320"/>
      <c r="N29" s="318">
        <f>'Enter Data here'!N57</f>
        <v>16.000219800573575</v>
      </c>
      <c r="O29" s="318"/>
      <c r="P29" s="318"/>
      <c r="Q29" s="318"/>
    </row>
    <row r="30" spans="1:23" s="4" customFormat="1" ht="25.5" hidden="1" customHeight="1" x14ac:dyDescent="0.15">
      <c r="A30" s="63">
        <v>3</v>
      </c>
      <c r="B30" s="310">
        <f>'Enter Data here'!A60</f>
        <v>0</v>
      </c>
      <c r="C30" s="310"/>
      <c r="D30" s="310"/>
      <c r="E30" s="320" t="e">
        <f>'Enter Data here'!J61</f>
        <v>#DIV/0!</v>
      </c>
      <c r="F30" s="320"/>
      <c r="G30" s="320"/>
      <c r="H30" s="310">
        <f>'Enter Data here'!J60</f>
        <v>-40</v>
      </c>
      <c r="I30" s="310"/>
      <c r="J30" s="310"/>
      <c r="K30" s="320" t="e">
        <f>'Enter Data here'!J62</f>
        <v>#DIV/0!</v>
      </c>
      <c r="L30" s="320"/>
      <c r="M30" s="320"/>
      <c r="N30" s="318">
        <f>'Enter Data here'!N60</f>
        <v>16.000219800573575</v>
      </c>
      <c r="O30" s="318"/>
      <c r="P30" s="318"/>
      <c r="Q30" s="318"/>
    </row>
    <row r="31" spans="1:23" s="4" customFormat="1" ht="25.5" hidden="1" customHeight="1" x14ac:dyDescent="0.15">
      <c r="A31" s="63">
        <v>4</v>
      </c>
      <c r="B31" s="310">
        <f>'Enter Data here'!A63</f>
        <v>0</v>
      </c>
      <c r="C31" s="310"/>
      <c r="D31" s="310"/>
      <c r="E31" s="320" t="e">
        <f>'Enter Data here'!J64</f>
        <v>#DIV/0!</v>
      </c>
      <c r="F31" s="320"/>
      <c r="G31" s="320"/>
      <c r="H31" s="310">
        <f>'Enter Data here'!J63</f>
        <v>-40</v>
      </c>
      <c r="I31" s="310"/>
      <c r="J31" s="310"/>
      <c r="K31" s="320" t="e">
        <f>'Enter Data here'!J65</f>
        <v>#DIV/0!</v>
      </c>
      <c r="L31" s="320"/>
      <c r="M31" s="320"/>
      <c r="N31" s="318">
        <f>'Enter Data here'!N63</f>
        <v>16.000219800573575</v>
      </c>
      <c r="O31" s="318"/>
      <c r="P31" s="318"/>
      <c r="Q31" s="318"/>
    </row>
    <row r="32" spans="1:23" s="4" customFormat="1" ht="25.5" hidden="1" customHeight="1" x14ac:dyDescent="0.15">
      <c r="A32" s="62">
        <v>5</v>
      </c>
      <c r="B32" s="317">
        <f>'Enter Data here'!A66</f>
        <v>0</v>
      </c>
      <c r="C32" s="317"/>
      <c r="D32" s="317"/>
      <c r="E32" s="321" t="e">
        <f>'Enter Data here'!J67</f>
        <v>#DIV/0!</v>
      </c>
      <c r="F32" s="321"/>
      <c r="G32" s="321"/>
      <c r="H32" s="317">
        <f>'Enter Data here'!J66</f>
        <v>-40</v>
      </c>
      <c r="I32" s="317"/>
      <c r="J32" s="317"/>
      <c r="K32" s="321" t="e">
        <f>'Enter Data here'!J68</f>
        <v>#DIV/0!</v>
      </c>
      <c r="L32" s="321"/>
      <c r="M32" s="321"/>
      <c r="N32" s="319">
        <f>'Enter Data here'!N66</f>
        <v>16.000219800573575</v>
      </c>
      <c r="O32" s="319"/>
      <c r="P32" s="319"/>
      <c r="Q32" s="319"/>
    </row>
    <row r="33" spans="1:20" s="4" customFormat="1" ht="21.75" hidden="1" customHeight="1" x14ac:dyDescent="0.15">
      <c r="A33" s="26">
        <v>6</v>
      </c>
      <c r="B33" s="28"/>
      <c r="C33" s="28"/>
      <c r="D33" s="28"/>
      <c r="E33" s="337" t="e">
        <f>'Enter Data here'!J70</f>
        <v>#DIV/0!</v>
      </c>
      <c r="F33" s="338"/>
      <c r="G33" s="315" t="e">
        <f>'Enter Data here'!J71</f>
        <v>#DIV/0!</v>
      </c>
      <c r="H33" s="283"/>
      <c r="I33" s="312">
        <f>'Enter Data here'!J69</f>
        <v>-40</v>
      </c>
      <c r="J33" s="313"/>
      <c r="K33" s="313"/>
      <c r="L33" s="314"/>
      <c r="M33" s="315">
        <f>'Enter Data here'!J72</f>
        <v>-40</v>
      </c>
      <c r="N33" s="283"/>
      <c r="O33" s="282"/>
      <c r="P33" s="282"/>
      <c r="Q33" s="283"/>
    </row>
    <row r="34" spans="1:20" s="4" customFormat="1" ht="66" customHeight="1" x14ac:dyDescent="0.15">
      <c r="A34" s="29"/>
      <c r="B34" s="27"/>
      <c r="C34" s="27"/>
      <c r="D34" s="27"/>
      <c r="E34" s="23"/>
      <c r="F34" s="23"/>
      <c r="G34" s="24"/>
      <c r="H34" s="24"/>
      <c r="I34" s="30"/>
      <c r="J34" s="30"/>
      <c r="K34" s="30"/>
      <c r="L34" s="30"/>
      <c r="M34" s="24"/>
      <c r="N34" s="24"/>
      <c r="O34" s="24"/>
      <c r="P34" s="24"/>
      <c r="Q34" s="25"/>
      <c r="T34" s="56"/>
    </row>
    <row r="35" spans="1:20" ht="16.899999999999999" customHeight="1" x14ac:dyDescent="0.15">
      <c r="A35" s="293" t="s">
        <v>78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5"/>
    </row>
    <row r="36" spans="1:20" ht="15" customHeight="1" x14ac:dyDescent="0.15">
      <c r="A36" s="335" t="s">
        <v>79</v>
      </c>
      <c r="B36" s="336"/>
      <c r="C36" s="336"/>
      <c r="D36" s="336"/>
      <c r="E36" s="336"/>
      <c r="F36" s="336"/>
      <c r="G36" s="336"/>
      <c r="H36" s="336"/>
      <c r="I36" s="336"/>
      <c r="J36" s="336"/>
      <c r="K36" s="336"/>
      <c r="L36" s="336"/>
      <c r="M36" s="336"/>
      <c r="N36" s="336"/>
      <c r="O36" s="336"/>
      <c r="Q36" s="58"/>
    </row>
    <row r="37" spans="1:20" ht="15" customHeight="1" x14ac:dyDescent="0.15">
      <c r="A37" s="59" t="s">
        <v>80</v>
      </c>
      <c r="C37" s="21"/>
      <c r="D37" s="21"/>
      <c r="E37" s="21"/>
      <c r="F37" s="21"/>
      <c r="G37" s="21"/>
      <c r="H37" s="21"/>
      <c r="Q37" s="58"/>
    </row>
    <row r="38" spans="1:20" ht="15" customHeight="1" x14ac:dyDescent="0.15">
      <c r="A38" s="59" t="s">
        <v>137</v>
      </c>
      <c r="C38" s="21"/>
      <c r="D38" s="21"/>
      <c r="E38" s="21"/>
      <c r="F38" s="21"/>
      <c r="G38" s="21"/>
      <c r="H38" s="21"/>
      <c r="Q38" s="58"/>
    </row>
    <row r="39" spans="1:20" ht="15" customHeight="1" x14ac:dyDescent="0.15">
      <c r="A39" s="60" t="s">
        <v>138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Q39" s="58"/>
    </row>
    <row r="40" spans="1:20" ht="12.6" hidden="1" customHeight="1" x14ac:dyDescent="0.15">
      <c r="A40" s="293" t="s">
        <v>114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Q40" s="58"/>
    </row>
    <row r="41" spans="1:20" s="14" customFormat="1" ht="12.6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Q41" s="15"/>
    </row>
    <row r="42" spans="1:20" s="14" customFormat="1" ht="12.6" customHeight="1" x14ac:dyDescent="0.15">
      <c r="A42" s="306" t="s">
        <v>81</v>
      </c>
      <c r="B42" s="307"/>
      <c r="C42" s="307"/>
      <c r="D42" s="307"/>
      <c r="E42" s="307"/>
      <c r="F42" s="307"/>
      <c r="G42" s="307"/>
      <c r="H42" s="307"/>
      <c r="I42" s="307"/>
      <c r="J42" s="307"/>
      <c r="K42" s="307"/>
      <c r="L42" s="307"/>
      <c r="M42" s="307"/>
      <c r="N42" s="307"/>
      <c r="O42" s="307"/>
      <c r="Q42" s="15"/>
    </row>
    <row r="43" spans="1:20" s="14" customFormat="1" ht="15" customHeight="1" x14ac:dyDescent="0.15">
      <c r="A43" s="308" t="s">
        <v>82</v>
      </c>
      <c r="B43" s="309"/>
      <c r="C43" s="309"/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309"/>
      <c r="O43" s="309"/>
      <c r="Q43" s="15"/>
    </row>
    <row r="44" spans="1:20" s="14" customFormat="1" ht="15" customHeight="1" x14ac:dyDescent="0.15">
      <c r="A44" s="16" t="s">
        <v>83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Q44" s="15"/>
    </row>
    <row r="45" spans="1:20" s="14" customFormat="1" ht="15" customHeight="1" x14ac:dyDescent="0.15">
      <c r="A45" s="16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Q45" s="15"/>
    </row>
    <row r="46" spans="1:20" s="14" customFormat="1" ht="15" customHeight="1" x14ac:dyDescent="0.15">
      <c r="A46" s="16" t="s">
        <v>127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Q46" s="15"/>
    </row>
    <row r="47" spans="1:20" s="18" customFormat="1" ht="21.75" customHeight="1" x14ac:dyDescent="0.15">
      <c r="A47" s="303" t="s">
        <v>85</v>
      </c>
      <c r="B47" s="304"/>
      <c r="C47" s="304"/>
      <c r="D47" s="304"/>
      <c r="E47" s="304"/>
      <c r="F47" s="304"/>
      <c r="G47" s="304"/>
      <c r="H47" s="304"/>
      <c r="I47" s="304" t="s">
        <v>86</v>
      </c>
      <c r="J47" s="304"/>
      <c r="K47" s="304"/>
      <c r="L47" s="304"/>
      <c r="M47" s="304"/>
      <c r="N47" s="304"/>
      <c r="O47" s="304"/>
      <c r="P47" s="304"/>
      <c r="Q47" s="305"/>
    </row>
    <row r="48" spans="1:20" s="18" customFormat="1" ht="72" customHeight="1" x14ac:dyDescent="0.25">
      <c r="A48" s="297" t="s">
        <v>156</v>
      </c>
      <c r="B48" s="298"/>
      <c r="C48" s="298"/>
      <c r="D48" s="298"/>
      <c r="E48" s="298"/>
      <c r="F48" s="298"/>
      <c r="G48" s="298"/>
      <c r="H48" s="298"/>
      <c r="I48" s="298" t="s">
        <v>152</v>
      </c>
      <c r="J48" s="298"/>
      <c r="K48" s="298"/>
      <c r="L48" s="298"/>
      <c r="M48" s="298"/>
      <c r="N48" s="298"/>
      <c r="O48" s="298"/>
      <c r="P48" s="298"/>
      <c r="Q48" s="299"/>
    </row>
    <row r="49" spans="1:17" s="18" customFormat="1" ht="19.5" customHeight="1" x14ac:dyDescent="0.25">
      <c r="A49" s="300" t="s">
        <v>87</v>
      </c>
      <c r="B49" s="301"/>
      <c r="C49" s="301"/>
      <c r="D49" s="301"/>
      <c r="E49" s="301"/>
      <c r="F49" s="301"/>
      <c r="G49" s="301"/>
      <c r="H49" s="301"/>
      <c r="I49" s="301" t="s">
        <v>153</v>
      </c>
      <c r="J49" s="301"/>
      <c r="K49" s="301"/>
      <c r="L49" s="301"/>
      <c r="M49" s="301"/>
      <c r="N49" s="301"/>
      <c r="O49" s="301"/>
      <c r="P49" s="301"/>
      <c r="Q49" s="302"/>
    </row>
    <row r="50" spans="1:17" x14ac:dyDescent="0.15">
      <c r="A50" s="290" t="s">
        <v>88</v>
      </c>
      <c r="B50" s="290"/>
      <c r="C50" s="290"/>
      <c r="D50" s="290"/>
      <c r="E50" s="10"/>
      <c r="F50" s="19"/>
      <c r="G50" s="278" t="s">
        <v>89</v>
      </c>
      <c r="H50" s="278"/>
      <c r="I50" s="278"/>
      <c r="J50" s="278"/>
      <c r="K50" s="278"/>
      <c r="L50" s="19"/>
      <c r="M50" s="19"/>
      <c r="N50" s="20"/>
      <c r="O50" s="278" t="s">
        <v>90</v>
      </c>
      <c r="P50" s="278"/>
      <c r="Q50" s="278"/>
    </row>
    <row r="51" spans="1:17" x14ac:dyDescent="0.15">
      <c r="N51" s="5"/>
    </row>
  </sheetData>
  <mergeCells count="128">
    <mergeCell ref="A1:F1"/>
    <mergeCell ref="N1:Q1"/>
    <mergeCell ref="A3:B3"/>
    <mergeCell ref="M3:Q3"/>
    <mergeCell ref="A4:B4"/>
    <mergeCell ref="E3:G3"/>
    <mergeCell ref="E4:G4"/>
    <mergeCell ref="A8:C8"/>
    <mergeCell ref="D8:F8"/>
    <mergeCell ref="G8:J8"/>
    <mergeCell ref="M8:O8"/>
    <mergeCell ref="A5:D6"/>
    <mergeCell ref="N4:Q4"/>
    <mergeCell ref="E5:E6"/>
    <mergeCell ref="F5:Q5"/>
    <mergeCell ref="F6:Q6"/>
    <mergeCell ref="J7:K7"/>
    <mergeCell ref="E27:G27"/>
    <mergeCell ref="N19:Q19"/>
    <mergeCell ref="E29:G29"/>
    <mergeCell ref="K20:M20"/>
    <mergeCell ref="K21:M21"/>
    <mergeCell ref="F19:G19"/>
    <mergeCell ref="A22:O22"/>
    <mergeCell ref="F21:G21"/>
    <mergeCell ref="N21:Q21"/>
    <mergeCell ref="A20:E20"/>
    <mergeCell ref="F20:G20"/>
    <mergeCell ref="K25:M26"/>
    <mergeCell ref="N25:Q26"/>
    <mergeCell ref="B25:D26"/>
    <mergeCell ref="H19:J19"/>
    <mergeCell ref="E25:G26"/>
    <mergeCell ref="K19:M19"/>
    <mergeCell ref="H25:J26"/>
    <mergeCell ref="A19:E19"/>
    <mergeCell ref="H27:J27"/>
    <mergeCell ref="N28:Q28"/>
    <mergeCell ref="N29:Q29"/>
    <mergeCell ref="N27:Q27"/>
    <mergeCell ref="A40:O40"/>
    <mergeCell ref="P7:Q7"/>
    <mergeCell ref="A10:O10"/>
    <mergeCell ref="A11:D11"/>
    <mergeCell ref="A12:D12"/>
    <mergeCell ref="D9:F9"/>
    <mergeCell ref="F11:I11"/>
    <mergeCell ref="G9:J9"/>
    <mergeCell ref="M9:O9"/>
    <mergeCell ref="J11:L11"/>
    <mergeCell ref="J12:L12"/>
    <mergeCell ref="J13:L13"/>
    <mergeCell ref="A13:D13"/>
    <mergeCell ref="J14:L14"/>
    <mergeCell ref="J15:L15"/>
    <mergeCell ref="J16:L16"/>
    <mergeCell ref="A36:O36"/>
    <mergeCell ref="E33:F33"/>
    <mergeCell ref="A14:D14"/>
    <mergeCell ref="G33:H33"/>
    <mergeCell ref="E28:G28"/>
    <mergeCell ref="A16:D16"/>
    <mergeCell ref="A7:B7"/>
    <mergeCell ref="B27:D27"/>
    <mergeCell ref="I33:L33"/>
    <mergeCell ref="M33:N33"/>
    <mergeCell ref="B28:D28"/>
    <mergeCell ref="B29:D29"/>
    <mergeCell ref="B30:D30"/>
    <mergeCell ref="B31:D31"/>
    <mergeCell ref="B32:D32"/>
    <mergeCell ref="N31:Q31"/>
    <mergeCell ref="N32:Q32"/>
    <mergeCell ref="K31:M31"/>
    <mergeCell ref="K32:M32"/>
    <mergeCell ref="H31:J31"/>
    <mergeCell ref="H32:J32"/>
    <mergeCell ref="E31:G31"/>
    <mergeCell ref="E32:G32"/>
    <mergeCell ref="K28:M28"/>
    <mergeCell ref="K29:M29"/>
    <mergeCell ref="K30:M30"/>
    <mergeCell ref="N30:Q30"/>
    <mergeCell ref="H28:J28"/>
    <mergeCell ref="E30:G30"/>
    <mergeCell ref="G50:K50"/>
    <mergeCell ref="N20:Q20"/>
    <mergeCell ref="O33:Q33"/>
    <mergeCell ref="O50:Q50"/>
    <mergeCell ref="A21:E21"/>
    <mergeCell ref="G23:J23"/>
    <mergeCell ref="A24:B24"/>
    <mergeCell ref="A50:D50"/>
    <mergeCell ref="A25:A27"/>
    <mergeCell ref="H20:J20"/>
    <mergeCell ref="K24:Q24"/>
    <mergeCell ref="A35:Q35"/>
    <mergeCell ref="H21:J21"/>
    <mergeCell ref="A48:H48"/>
    <mergeCell ref="I48:Q48"/>
    <mergeCell ref="A49:H49"/>
    <mergeCell ref="I49:Q49"/>
    <mergeCell ref="A47:H47"/>
    <mergeCell ref="I47:Q47"/>
    <mergeCell ref="A42:O42"/>
    <mergeCell ref="A43:O43"/>
    <mergeCell ref="H29:J29"/>
    <mergeCell ref="H30:J30"/>
    <mergeCell ref="K27:M27"/>
    <mergeCell ref="M17:N17"/>
    <mergeCell ref="O17:Q17"/>
    <mergeCell ref="G17:H17"/>
    <mergeCell ref="L7:O7"/>
    <mergeCell ref="N11:Q11"/>
    <mergeCell ref="N12:Q12"/>
    <mergeCell ref="N13:Q13"/>
    <mergeCell ref="N14:Q14"/>
    <mergeCell ref="N15:Q15"/>
    <mergeCell ref="N16:Q16"/>
    <mergeCell ref="F12:I12"/>
    <mergeCell ref="F13:I13"/>
    <mergeCell ref="F14:I14"/>
    <mergeCell ref="F15:I15"/>
    <mergeCell ref="F16:I16"/>
    <mergeCell ref="H7:I7"/>
    <mergeCell ref="C7:G7"/>
    <mergeCell ref="A17:D17"/>
    <mergeCell ref="A15:D15"/>
  </mergeCells>
  <pageMargins left="0.25" right="0.17" top="1.43" bottom="0.35433070866141703" header="0.31496062992126" footer="0.39370078740157499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Enter Data here</vt:lpstr>
      <vt:lpstr>single page</vt:lpstr>
      <vt:lpstr>Enter Data here!Print_Area</vt:lpstr>
      <vt:lpstr>single page!Print_Area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Choukekar;Automation By Nathan Lobo</dc:creator>
  <cp:lastModifiedBy>Dell</cp:lastModifiedBy>
  <cp:lastPrinted>2025-01-27T03:48:09Z</cp:lastPrinted>
  <dcterms:created xsi:type="dcterms:W3CDTF">2023-10-12T11:21:18Z</dcterms:created>
  <dcterms:modified xsi:type="dcterms:W3CDTF">2025-04-10T11:45:45Z</dcterms:modified>
</cp:coreProperties>
</file>