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nog\Desktop\"/>
    </mc:Choice>
  </mc:AlternateContent>
  <xr:revisionPtr revIDLastSave="0" documentId="13_ncr:1_{31954AA2-3105-44AF-8512-742474322D77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energy calculation" sheetId="1" r:id="rId1"/>
    <sheet name="lin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46" i="1" l="1"/>
  <c r="H51" i="1"/>
  <c r="H16" i="1"/>
  <c r="H41" i="1"/>
  <c r="H36" i="1"/>
  <c r="H21" i="1"/>
  <c r="H11" i="1"/>
  <c r="H30" i="1"/>
  <c r="H31" i="1" s="1"/>
  <c r="H25" i="1"/>
  <c r="H26" i="1" s="1"/>
  <c r="D9" i="1"/>
  <c r="D11" i="1" s="1"/>
  <c r="H53" i="1" l="1"/>
  <c r="H56" i="1" l="1"/>
  <c r="H54" i="1"/>
  <c r="D14" i="1"/>
  <c r="D16" i="1" s="1"/>
  <c r="D20" i="1" s="1"/>
  <c r="D21" i="1" s="1"/>
</calcChain>
</file>

<file path=xl/sharedStrings.xml><?xml version="1.0" encoding="utf-8"?>
<sst xmlns="http://schemas.openxmlformats.org/spreadsheetml/2006/main" count="94" uniqueCount="52">
  <si>
    <t>Battery Size[mAh]</t>
  </si>
  <si>
    <t>mAh</t>
  </si>
  <si>
    <t>DC2DC/LDO to micro efficency</t>
  </si>
  <si>
    <t xml:space="preserve">Battery Avg Voltage [V] </t>
  </si>
  <si>
    <t>Volt</t>
  </si>
  <si>
    <t>micro working voltage [V]</t>
  </si>
  <si>
    <t xml:space="preserve">Battery Avg Energy [mWH] </t>
  </si>
  <si>
    <t>mWh</t>
  </si>
  <si>
    <t>First dc2dc efficiency</t>
  </si>
  <si>
    <t>Idle/sleep mode current [mA]</t>
  </si>
  <si>
    <t>mA</t>
  </si>
  <si>
    <t>Real system Energy [mWH]</t>
  </si>
  <si>
    <t>Energy per day [mWh]</t>
  </si>
  <si>
    <t>mWh per day</t>
  </si>
  <si>
    <t>Working Time [days]</t>
  </si>
  <si>
    <t>days</t>
  </si>
  <si>
    <t>picture take time [ms]</t>
  </si>
  <si>
    <t>ms</t>
  </si>
  <si>
    <t>picture taken per day</t>
  </si>
  <si>
    <t>per day</t>
  </si>
  <si>
    <t>total frames</t>
  </si>
  <si>
    <t>Video Frame per sec</t>
  </si>
  <si>
    <t>fps</t>
  </si>
  <si>
    <t>wakeup time [ms]</t>
  </si>
  <si>
    <t>total video length [sec]</t>
  </si>
  <si>
    <t>sec</t>
  </si>
  <si>
    <t>wakes per day</t>
  </si>
  <si>
    <t>total video length [min]</t>
  </si>
  <si>
    <t>min</t>
  </si>
  <si>
    <t>Communication curren [mA]</t>
  </si>
  <si>
    <t>Communication time (to send status)</t>
  </si>
  <si>
    <t xml:space="preserve">statuse check per day </t>
  </si>
  <si>
    <t>Total Energy consumption per day [mWh]</t>
  </si>
  <si>
    <t>https://lastminuteengineers.com/esp32-sleep-modes-power-consumption/</t>
  </si>
  <si>
    <t>memory write</t>
  </si>
  <si>
    <t>Energy per day</t>
  </si>
  <si>
    <t>writing time(4M\bs minimum speed)</t>
  </si>
  <si>
    <t>LED current [mA]</t>
  </si>
  <si>
    <t>light time [ms]</t>
  </si>
  <si>
    <t>Current during picture take [mA]</t>
  </si>
  <si>
    <t>Current during voltage check [mA]</t>
  </si>
  <si>
    <t>voltage check take time [ms]</t>
  </si>
  <si>
    <t>checks per day</t>
  </si>
  <si>
    <t>wakeup current [mA]</t>
  </si>
  <si>
    <t>sd load current</t>
  </si>
  <si>
    <t>writings per day</t>
  </si>
  <si>
    <t>sd load time</t>
  </si>
  <si>
    <t>sd loads</t>
  </si>
  <si>
    <t>Turning off</t>
  </si>
  <si>
    <t>Turning off time</t>
  </si>
  <si>
    <t>[mA]</t>
  </si>
  <si>
    <t>mAh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</si>
</sst>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 * #,##0.00_ ;_ * \-#,##0.00_ ;_ * \-??_ ;_ @_ "/>
    <numFmt numFmtId="165" formatCode="_ * #,##0_ ;_ * \-#,##0_ ;_ * \-??_ ;_ @_ "/>
    <numFmt numFmtId="166" formatCode="_ * #,##0.0_ ;_ * \-#,##0.0_ ;_ * \-??_ ;_ @_ "/>
    <numFmt numFmtId="167" formatCode="0.0000"/>
  </numFmts>
  <fonts count="7" x14ac:knownFonts="1">
    <font>
      <sz val="11"/>
      <color rgb="FF000000"/>
      <name val="Arial"/>
      <family val="2"/>
      <charset val="1"/>
    </font>
    <font>
      <sz val="11"/>
      <color rgb="FF000000"/>
      <name val="Arial"/>
      <family val="2"/>
    </font>
    <font>
      <b/>
      <sz val="14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11"/>
      <color rgb="FF000000"/>
      <name val="Arial"/>
      <family val="2"/>
    </font>
    <font>
      <b/>
      <sz val="14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64" fontId="4" fillId="0" borderId="0" applyBorder="0" applyProtection="0"/>
  </cellStyleXfs>
  <cellXfs count="18">
    <xf numFmtId="0" fontId="0" fillId="0" borderId="0" xfId="0"/>
    <xf numFmtId="0" fontId="1" fillId="0" borderId="0" xfId="0" applyFont="1"/>
    <xf numFmtId="165" fontId="0" fillId="0" borderId="0" xfId="1" applyNumberFormat="1" applyFont="1" applyBorder="1" applyAlignment="1" applyProtection="1"/>
    <xf numFmtId="166" fontId="0" fillId="0" borderId="0" xfId="1" applyNumberFormat="1" applyFont="1" applyBorder="1" applyAlignment="1" applyProtection="1"/>
    <xf numFmtId="2" fontId="0" fillId="2" borderId="1" xfId="0" applyNumberFormat="1" applyFill="1" applyBorder="1"/>
    <xf numFmtId="165" fontId="0" fillId="2" borderId="1" xfId="1" applyNumberFormat="1" applyFont="1" applyFill="1" applyBorder="1" applyAlignment="1" applyProtection="1"/>
    <xf numFmtId="0" fontId="0" fillId="2" borderId="0" xfId="0" applyFill="1" applyBorder="1"/>
    <xf numFmtId="164" fontId="2" fillId="2" borderId="1" xfId="0" applyNumberFormat="1" applyFont="1" applyFill="1" applyBorder="1"/>
    <xf numFmtId="0" fontId="3" fillId="0" borderId="0" xfId="0" applyFont="1"/>
    <xf numFmtId="165" fontId="0" fillId="2" borderId="1" xfId="0" applyNumberFormat="1" applyFill="1" applyBorder="1"/>
    <xf numFmtId="167" fontId="0" fillId="2" borderId="0" xfId="0" applyNumberFormat="1" applyFill="1" applyBorder="1"/>
    <xf numFmtId="165" fontId="0" fillId="2" borderId="0" xfId="0" applyNumberFormat="1" applyFill="1"/>
    <xf numFmtId="166" fontId="0" fillId="2" borderId="0" xfId="0" applyNumberFormat="1" applyFill="1"/>
    <xf numFmtId="0" fontId="0" fillId="3" borderId="0" xfId="0" applyFill="1"/>
    <xf numFmtId="0" fontId="5" fillId="0" borderId="0" xfId="0" applyFont="1"/>
    <xf numFmtId="2" fontId="6" fillId="2" borderId="1" xfId="0" applyNumberFormat="1" applyFont="1" applyFill="1" applyBorder="1"/>
    <xf numFmtId="43" fontId="6" fillId="3" borderId="0" xfId="0" applyNumberFormat="1" applyFont="1" applyFill="1"/>
    <xf numFmtId="0" fontId="2" fillId="3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J56"/>
  <sheetViews>
    <sheetView tabSelected="1" topLeftCell="A40" zoomScale="85" zoomScaleNormal="85" workbookViewId="0">
      <selection activeCell="K59" sqref="K59"/>
    </sheetView>
  </sheetViews>
  <sheetFormatPr defaultRowHeight="14" x14ac:dyDescent="0.3"/>
  <cols>
    <col min="1" max="2" width="8.58203125" customWidth="1"/>
    <col min="3" max="3" width="15.58203125" customWidth="1"/>
    <col min="4" max="4" width="10.83203125" customWidth="1"/>
    <col min="5" max="6" width="8.58203125" customWidth="1"/>
    <col min="7" max="7" width="25.1640625" customWidth="1"/>
    <col min="8" max="9" width="12.4140625" customWidth="1"/>
    <col min="10" max="1025" width="8.58203125" customWidth="1"/>
  </cols>
  <sheetData>
    <row r="5" spans="3:9" x14ac:dyDescent="0.3">
      <c r="C5" s="1"/>
    </row>
    <row r="7" spans="3:9" x14ac:dyDescent="0.3">
      <c r="C7" t="s">
        <v>0</v>
      </c>
      <c r="D7" s="2">
        <v>1800</v>
      </c>
      <c r="E7" t="s">
        <v>1</v>
      </c>
      <c r="G7" t="s">
        <v>2</v>
      </c>
      <c r="H7">
        <v>0.8</v>
      </c>
    </row>
    <row r="8" spans="3:9" x14ac:dyDescent="0.3">
      <c r="C8" t="s">
        <v>3</v>
      </c>
      <c r="D8" s="3">
        <v>3.7</v>
      </c>
      <c r="E8" t="s">
        <v>4</v>
      </c>
      <c r="G8" t="s">
        <v>5</v>
      </c>
      <c r="H8">
        <v>3.3</v>
      </c>
      <c r="I8" t="s">
        <v>4</v>
      </c>
    </row>
    <row r="9" spans="3:9" ht="14.5" thickBot="1" x14ac:dyDescent="0.35">
      <c r="C9" t="s">
        <v>6</v>
      </c>
      <c r="D9" s="2">
        <f>D7*D8</f>
        <v>6660</v>
      </c>
      <c r="E9" t="s">
        <v>7</v>
      </c>
    </row>
    <row r="10" spans="3:9" ht="14.5" thickBot="1" x14ac:dyDescent="0.35">
      <c r="C10" t="s">
        <v>8</v>
      </c>
      <c r="D10" s="4">
        <v>0.85</v>
      </c>
      <c r="G10" t="s">
        <v>9</v>
      </c>
      <c r="H10">
        <v>2</v>
      </c>
      <c r="I10" t="s">
        <v>50</v>
      </c>
    </row>
    <row r="11" spans="3:9" ht="14.5" thickBot="1" x14ac:dyDescent="0.35">
      <c r="C11" t="s">
        <v>11</v>
      </c>
      <c r="D11" s="5">
        <f>D9*D10</f>
        <v>5661</v>
      </c>
      <c r="E11" t="s">
        <v>7</v>
      </c>
      <c r="G11" t="s">
        <v>12</v>
      </c>
      <c r="H11" s="6">
        <f>($H$8/$H$7)*$H$10*24</f>
        <v>197.99999999999994</v>
      </c>
      <c r="I11" t="s">
        <v>13</v>
      </c>
    </row>
    <row r="13" spans="3:9" ht="14.5" thickBot="1" x14ac:dyDescent="0.35">
      <c r="G13" t="s">
        <v>43</v>
      </c>
      <c r="H13">
        <v>65</v>
      </c>
      <c r="I13" t="s">
        <v>50</v>
      </c>
    </row>
    <row r="14" spans="3:9" ht="18.5" thickBot="1" x14ac:dyDescent="0.45">
      <c r="C14" t="s">
        <v>14</v>
      </c>
      <c r="D14" s="7">
        <f>$D$11/$H$53</f>
        <v>26.706990558316932</v>
      </c>
      <c r="E14" s="8" t="s">
        <v>15</v>
      </c>
      <c r="G14" t="s">
        <v>23</v>
      </c>
      <c r="H14">
        <v>1200</v>
      </c>
      <c r="I14" t="s">
        <v>17</v>
      </c>
    </row>
    <row r="15" spans="3:9" ht="14.5" thickBot="1" x14ac:dyDescent="0.35">
      <c r="G15" t="s">
        <v>26</v>
      </c>
      <c r="H15">
        <v>24</v>
      </c>
      <c r="I15" t="s">
        <v>19</v>
      </c>
    </row>
    <row r="16" spans="3:9" ht="14.5" thickBot="1" x14ac:dyDescent="0.35">
      <c r="C16" t="s">
        <v>20</v>
      </c>
      <c r="D16" s="9">
        <f>$D$14*$H$25</f>
        <v>640.96777339960636</v>
      </c>
      <c r="G16" t="s">
        <v>12</v>
      </c>
      <c r="H16" s="6">
        <f>($H$8/$H$7)*$H$13*($H$14/3600000)*$H$15</f>
        <v>2.1449999999999996</v>
      </c>
      <c r="I16" t="s">
        <v>13</v>
      </c>
    </row>
    <row r="18" spans="3:9" x14ac:dyDescent="0.3">
      <c r="C18" t="s">
        <v>21</v>
      </c>
      <c r="D18">
        <v>30</v>
      </c>
      <c r="E18" t="s">
        <v>22</v>
      </c>
      <c r="G18" t="s">
        <v>44</v>
      </c>
      <c r="H18">
        <v>105</v>
      </c>
      <c r="I18" t="s">
        <v>50</v>
      </c>
    </row>
    <row r="19" spans="3:9" x14ac:dyDescent="0.3">
      <c r="G19" t="s">
        <v>46</v>
      </c>
      <c r="H19">
        <v>93</v>
      </c>
      <c r="I19" t="s">
        <v>17</v>
      </c>
    </row>
    <row r="20" spans="3:9" x14ac:dyDescent="0.3">
      <c r="C20" t="s">
        <v>24</v>
      </c>
      <c r="D20" s="11">
        <f>$D$16/$D$18</f>
        <v>21.365592446653544</v>
      </c>
      <c r="E20" t="s">
        <v>25</v>
      </c>
      <c r="G20" t="s">
        <v>47</v>
      </c>
      <c r="H20">
        <v>24</v>
      </c>
      <c r="I20" t="s">
        <v>19</v>
      </c>
    </row>
    <row r="21" spans="3:9" x14ac:dyDescent="0.3">
      <c r="C21" t="s">
        <v>27</v>
      </c>
      <c r="D21" s="12">
        <f>D20/60</f>
        <v>0.35609320744422573</v>
      </c>
      <c r="E21" t="s">
        <v>28</v>
      </c>
      <c r="G21" t="s">
        <v>35</v>
      </c>
      <c r="H21" s="13">
        <f>($H$8/$H$7)*$H$18*($H$19/3600000)*$H$20</f>
        <v>0.26853749999999987</v>
      </c>
      <c r="I21" t="s">
        <v>13</v>
      </c>
    </row>
    <row r="23" spans="3:9" x14ac:dyDescent="0.3">
      <c r="G23" t="s">
        <v>39</v>
      </c>
      <c r="H23">
        <v>186</v>
      </c>
      <c r="I23" t="s">
        <v>10</v>
      </c>
    </row>
    <row r="24" spans="3:9" x14ac:dyDescent="0.3">
      <c r="G24" t="s">
        <v>16</v>
      </c>
      <c r="H24">
        <v>400</v>
      </c>
      <c r="I24" t="s">
        <v>17</v>
      </c>
    </row>
    <row r="25" spans="3:9" x14ac:dyDescent="0.3">
      <c r="G25" t="s">
        <v>18</v>
      </c>
      <c r="H25">
        <f>1*24</f>
        <v>24</v>
      </c>
      <c r="I25" t="s">
        <v>19</v>
      </c>
    </row>
    <row r="26" spans="3:9" x14ac:dyDescent="0.3">
      <c r="G26" t="s">
        <v>12</v>
      </c>
      <c r="H26" s="10">
        <f>($H$8/$H$7)*$H$23*($H$24/3600000)*$H$25</f>
        <v>2.0459999999999998</v>
      </c>
      <c r="I26" t="s">
        <v>13</v>
      </c>
    </row>
    <row r="28" spans="3:9" x14ac:dyDescent="0.3">
      <c r="G28" t="s">
        <v>40</v>
      </c>
      <c r="H28">
        <v>110</v>
      </c>
      <c r="I28" t="s">
        <v>50</v>
      </c>
    </row>
    <row r="29" spans="3:9" x14ac:dyDescent="0.3">
      <c r="G29" t="s">
        <v>41</v>
      </c>
      <c r="H29">
        <v>50</v>
      </c>
      <c r="I29" t="s">
        <v>17</v>
      </c>
    </row>
    <row r="30" spans="3:9" x14ac:dyDescent="0.3">
      <c r="G30" t="s">
        <v>42</v>
      </c>
      <c r="H30">
        <f>1*24</f>
        <v>24</v>
      </c>
      <c r="I30" t="s">
        <v>19</v>
      </c>
    </row>
    <row r="31" spans="3:9" x14ac:dyDescent="0.3">
      <c r="G31" t="s">
        <v>12</v>
      </c>
      <c r="H31" s="10">
        <f>($H$8/$H$7)*$H$28*($H$29/3600000)*$H$30</f>
        <v>0.15124999999999997</v>
      </c>
      <c r="I31" t="s">
        <v>13</v>
      </c>
    </row>
    <row r="33" spans="7:10" x14ac:dyDescent="0.3">
      <c r="G33" t="s">
        <v>37</v>
      </c>
      <c r="H33">
        <v>700</v>
      </c>
      <c r="I33" t="s">
        <v>50</v>
      </c>
    </row>
    <row r="34" spans="7:10" x14ac:dyDescent="0.3">
      <c r="G34" t="s">
        <v>38</v>
      </c>
      <c r="H34">
        <v>600</v>
      </c>
      <c r="I34" t="s">
        <v>17</v>
      </c>
    </row>
    <row r="35" spans="7:10" x14ac:dyDescent="0.3">
      <c r="G35" t="s">
        <v>26</v>
      </c>
      <c r="H35">
        <v>10</v>
      </c>
      <c r="I35" t="s">
        <v>19</v>
      </c>
    </row>
    <row r="36" spans="7:10" x14ac:dyDescent="0.3">
      <c r="G36" t="s">
        <v>12</v>
      </c>
      <c r="H36" s="6">
        <f>($H$8/$H$7)*$H$33*($H$34/3600000)*$H$35</f>
        <v>4.8124999999999991</v>
      </c>
      <c r="I36" t="s">
        <v>13</v>
      </c>
    </row>
    <row r="38" spans="7:10" x14ac:dyDescent="0.3">
      <c r="G38" t="s">
        <v>34</v>
      </c>
      <c r="H38">
        <v>123</v>
      </c>
      <c r="I38" t="s">
        <v>50</v>
      </c>
    </row>
    <row r="39" spans="7:10" x14ac:dyDescent="0.3">
      <c r="G39" t="s">
        <v>36</v>
      </c>
      <c r="H39">
        <v>200</v>
      </c>
      <c r="I39" t="s">
        <v>17</v>
      </c>
      <c r="J39" s="8"/>
    </row>
    <row r="40" spans="7:10" x14ac:dyDescent="0.3">
      <c r="G40" t="s">
        <v>45</v>
      </c>
      <c r="H40">
        <v>24</v>
      </c>
    </row>
    <row r="41" spans="7:10" x14ac:dyDescent="0.3">
      <c r="G41" t="s">
        <v>35</v>
      </c>
      <c r="H41" s="13">
        <f>($H$8/$H$7)*$H$38*($H$39/3600000)*$H$40</f>
        <v>0.67649999999999988</v>
      </c>
      <c r="I41" t="s">
        <v>13</v>
      </c>
      <c r="J41" s="8"/>
    </row>
    <row r="43" spans="7:10" x14ac:dyDescent="0.3">
      <c r="G43" t="s">
        <v>29</v>
      </c>
      <c r="H43">
        <v>183</v>
      </c>
      <c r="I43" t="s">
        <v>50</v>
      </c>
    </row>
    <row r="44" spans="7:10" x14ac:dyDescent="0.3">
      <c r="G44" t="s">
        <v>30</v>
      </c>
      <c r="H44">
        <v>9000</v>
      </c>
      <c r="I44" t="s">
        <v>17</v>
      </c>
    </row>
    <row r="45" spans="7:10" x14ac:dyDescent="0.3">
      <c r="G45" t="s">
        <v>31</v>
      </c>
      <c r="H45">
        <v>1</v>
      </c>
      <c r="I45" t="s">
        <v>19</v>
      </c>
    </row>
    <row r="46" spans="7:10" x14ac:dyDescent="0.3">
      <c r="G46" t="s">
        <v>12</v>
      </c>
      <c r="H46" s="13">
        <f>($H$8/$H$7)*$H$43*($H$44/3600000)*$H$45</f>
        <v>1.8871874999999998</v>
      </c>
      <c r="I46" t="s">
        <v>13</v>
      </c>
    </row>
    <row r="48" spans="7:10" x14ac:dyDescent="0.3">
      <c r="G48" t="s">
        <v>48</v>
      </c>
      <c r="H48">
        <v>120</v>
      </c>
      <c r="I48" t="s">
        <v>50</v>
      </c>
    </row>
    <row r="49" spans="7:9" x14ac:dyDescent="0.3">
      <c r="G49" t="s">
        <v>49</v>
      </c>
      <c r="H49">
        <v>600</v>
      </c>
      <c r="I49" t="s">
        <v>17</v>
      </c>
    </row>
    <row r="50" spans="7:9" x14ac:dyDescent="0.3">
      <c r="G50" t="s">
        <v>19</v>
      </c>
      <c r="H50">
        <v>24</v>
      </c>
      <c r="I50" t="s">
        <v>19</v>
      </c>
    </row>
    <row r="51" spans="7:9" x14ac:dyDescent="0.3">
      <c r="G51" t="s">
        <v>35</v>
      </c>
      <c r="H51" s="13">
        <f>($H$8/$H$7)*$H$48*($H$49/3600000)*$H$50</f>
        <v>1.9799999999999995</v>
      </c>
      <c r="I51" t="s">
        <v>13</v>
      </c>
    </row>
    <row r="52" spans="7:9" ht="14.5" thickBot="1" x14ac:dyDescent="0.35"/>
    <row r="53" spans="7:9" ht="18.5" thickBot="1" x14ac:dyDescent="0.45">
      <c r="G53" s="8" t="s">
        <v>32</v>
      </c>
      <c r="H53" s="15">
        <f>H11+H21+H26+H31+H36+H41+H16+H46+H51</f>
        <v>211.96697499999996</v>
      </c>
      <c r="I53" s="8" t="s">
        <v>13</v>
      </c>
    </row>
    <row r="54" spans="7:9" ht="18" x14ac:dyDescent="0.4">
      <c r="G54" s="8"/>
      <c r="H54" s="17">
        <f>H53/(H8/H7)</f>
        <v>51.385933333333334</v>
      </c>
      <c r="I54" s="8" t="s">
        <v>51</v>
      </c>
    </row>
    <row r="56" spans="7:9" ht="18" x14ac:dyDescent="0.4">
      <c r="G56" s="14" t="s">
        <v>14</v>
      </c>
      <c r="H56" s="16">
        <f>$D$11/$H$53</f>
        <v>26.706990558316932</v>
      </c>
      <c r="I56" s="8" t="s">
        <v>15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"/>
  <sheetViews>
    <sheetView zoomScaleNormal="100" workbookViewId="0">
      <selection activeCell="B2" sqref="B2"/>
    </sheetView>
  </sheetViews>
  <sheetFormatPr defaultRowHeight="14" x14ac:dyDescent="0.3"/>
  <cols>
    <col min="1" max="1025" width="8.58203125" customWidth="1"/>
  </cols>
  <sheetData>
    <row r="2" spans="2:2" x14ac:dyDescent="0.3">
      <c r="B2" t="s">
        <v>33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energy calculation</vt:lpstr>
      <vt:lpstr>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 bino</dc:creator>
  <dc:description/>
  <cp:lastModifiedBy>gil bino</cp:lastModifiedBy>
  <cp:revision>1</cp:revision>
  <dcterms:created xsi:type="dcterms:W3CDTF">2015-06-05T18:19:34Z</dcterms:created>
  <dcterms:modified xsi:type="dcterms:W3CDTF">2021-11-17T13:11:29Z</dcterms:modified>
  <dc:language>en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