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2"/>
  <workbookPr/>
  <xr:revisionPtr revIDLastSave="1098" documentId="11_7D4755BF84DCCE13E97046798E31F45B5A712953" xr6:coauthVersionLast="47" xr6:coauthVersionMax="47" xr10:uidLastSave="{C5C48C9A-1CED-4FFB-B683-9288BF4DBE31}"/>
  <bookViews>
    <workbookView xWindow="240" yWindow="105" windowWidth="14805" windowHeight="8010" firstSheet="1" activeTab="3" xr2:uid="{00000000-000D-0000-FFFF-FFFF00000000}"/>
  </bookViews>
  <sheets>
    <sheet name="medidote 0.355" sheetId="1" r:id="rId1"/>
    <sheet name="medidote 0.2+magnetdistance " sheetId="12" r:id="rId2"/>
    <sheet name="medidote 0.2,0.25 +short cambre" sheetId="11" r:id="rId3"/>
    <sheet name="medidote 0.2 + new setup" sheetId="10" r:id="rId4"/>
    <sheet name="medidote 0.2" sheetId="7" r:id="rId5"/>
    <sheet name="medidote  0.07" sheetId="6" r:id="rId6"/>
    <sheet name="medidote 0.25 + new magnet" sheetId="8" r:id="rId7"/>
    <sheet name="medidote 0.25" sheetId="3" r:id="rId8"/>
    <sheet name="medidote 0.25+0.355" sheetId="4" r:id="rId9"/>
    <sheet name="medidote 0.1" sheetId="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2" l="1"/>
  <c r="S8" i="12"/>
  <c r="P8" i="12"/>
  <c r="O8" i="12"/>
  <c r="K8" i="12"/>
  <c r="R8" i="12"/>
  <c r="S4" i="12"/>
  <c r="P4" i="12"/>
  <c r="O4" i="12"/>
  <c r="K4" i="12"/>
  <c r="J4" i="12"/>
  <c r="R4" i="12" s="1"/>
  <c r="J4" i="11"/>
  <c r="S8" i="11"/>
  <c r="P8" i="11"/>
  <c r="O8" i="11"/>
  <c r="K8" i="11"/>
  <c r="J8" i="11"/>
  <c r="R8" i="11" s="1"/>
  <c r="S4" i="11"/>
  <c r="P4" i="11"/>
  <c r="O4" i="11"/>
  <c r="K4" i="11"/>
  <c r="R4" i="11"/>
  <c r="J23" i="10"/>
  <c r="S23" i="10"/>
  <c r="P23" i="10"/>
  <c r="O23" i="10"/>
  <c r="K23" i="10"/>
  <c r="R23" i="10"/>
  <c r="S15" i="10"/>
  <c r="J3" i="10"/>
  <c r="S7" i="10"/>
  <c r="P7" i="10"/>
  <c r="O7" i="10"/>
  <c r="K7" i="10"/>
  <c r="J7" i="10"/>
  <c r="R7" i="10" s="1"/>
  <c r="K3" i="10"/>
  <c r="S19" i="10"/>
  <c r="P19" i="10"/>
  <c r="O19" i="10"/>
  <c r="K19" i="10"/>
  <c r="J19" i="10"/>
  <c r="R19" i="10" s="1"/>
  <c r="P15" i="10"/>
  <c r="O15" i="10"/>
  <c r="K15" i="10"/>
  <c r="J15" i="10"/>
  <c r="R15" i="10" s="1"/>
  <c r="S11" i="10"/>
  <c r="P11" i="10"/>
  <c r="O11" i="10"/>
  <c r="K11" i="10"/>
  <c r="J11" i="10"/>
  <c r="R11" i="10" s="1"/>
  <c r="S3" i="10"/>
  <c r="P3" i="10"/>
  <c r="O3" i="10"/>
  <c r="R3" i="10"/>
  <c r="K7" i="8"/>
  <c r="J7" i="8"/>
  <c r="R7" i="8" s="1"/>
  <c r="C7" i="8"/>
  <c r="J6" i="8"/>
  <c r="R6" i="8" s="1"/>
  <c r="C6" i="8"/>
  <c r="J5" i="8"/>
  <c r="R5" i="8" s="1"/>
  <c r="C5" i="8"/>
  <c r="S4" i="8"/>
  <c r="P4" i="8"/>
  <c r="O4" i="8"/>
  <c r="K4" i="8"/>
  <c r="J4" i="8"/>
  <c r="R4" i="8" s="1"/>
  <c r="S3" i="8"/>
  <c r="P3" i="8"/>
  <c r="O3" i="8"/>
  <c r="K3" i="8"/>
  <c r="J3" i="8"/>
  <c r="R3" i="8" s="1"/>
  <c r="S2" i="8"/>
  <c r="P2" i="8"/>
  <c r="O2" i="8"/>
  <c r="K2" i="8"/>
  <c r="J2" i="8"/>
  <c r="R2" i="8" s="1"/>
  <c r="S2" i="7"/>
  <c r="P2" i="7"/>
  <c r="O2" i="7"/>
  <c r="K2" i="7"/>
  <c r="J2" i="7"/>
  <c r="R2" i="7" s="1"/>
  <c r="K2" i="6"/>
  <c r="J2" i="6"/>
  <c r="S2" i="6"/>
  <c r="P2" i="6"/>
  <c r="O2" i="6"/>
  <c r="R2" i="6"/>
  <c r="S3" i="3"/>
  <c r="S4" i="3"/>
  <c r="S2" i="3"/>
  <c r="P2" i="3" s="1"/>
  <c r="P3" i="3"/>
  <c r="P4" i="3"/>
  <c r="O3" i="3"/>
  <c r="O4" i="3"/>
  <c r="O2" i="3"/>
  <c r="K3" i="3"/>
  <c r="K4" i="3"/>
  <c r="K2" i="3"/>
  <c r="J3" i="3"/>
  <c r="R3" i="3" s="1"/>
  <c r="J4" i="3"/>
  <c r="R4" i="3" s="1"/>
  <c r="J5" i="3"/>
  <c r="R5" i="3" s="1"/>
  <c r="J6" i="3"/>
  <c r="R6" i="3" s="1"/>
  <c r="J7" i="3"/>
  <c r="R7" i="3" s="1"/>
  <c r="J2" i="3"/>
  <c r="R2" i="3" s="1"/>
  <c r="C7" i="3"/>
  <c r="C5" i="3"/>
  <c r="C6" i="3"/>
  <c r="N3" i="1"/>
  <c r="N4" i="1"/>
  <c r="N5" i="1"/>
  <c r="N6" i="1"/>
  <c r="N7" i="1"/>
  <c r="N2" i="1"/>
  <c r="K2" i="1"/>
  <c r="K2" i="2"/>
  <c r="M2" i="2"/>
  <c r="J2" i="2"/>
  <c r="J2" i="1"/>
  <c r="S3" i="1"/>
  <c r="S4" i="1"/>
  <c r="S2" i="1"/>
  <c r="K3" i="1"/>
  <c r="K4" i="1"/>
  <c r="J3" i="1"/>
  <c r="J4" i="1"/>
  <c r="J5" i="1"/>
  <c r="J6" i="1"/>
  <c r="J7" i="1"/>
  <c r="C7" i="1"/>
  <c r="C6" i="1"/>
  <c r="C5" i="1"/>
  <c r="Q4" i="12" l="1"/>
  <c r="Q8" i="12"/>
  <c r="Q4" i="11"/>
  <c r="Q8" i="11"/>
  <c r="Q23" i="10"/>
  <c r="Q7" i="10"/>
  <c r="Q19" i="10"/>
  <c r="Q15" i="10"/>
  <c r="Q11" i="10"/>
  <c r="Q3" i="10"/>
  <c r="Q2" i="8"/>
  <c r="Q3" i="8"/>
  <c r="Q4" i="8"/>
  <c r="S5" i="8"/>
  <c r="K5" i="8"/>
  <c r="S6" i="8"/>
  <c r="K6" i="8"/>
  <c r="S7" i="8"/>
  <c r="Q2" i="7"/>
  <c r="Q2" i="6"/>
  <c r="Q2" i="3"/>
  <c r="S6" i="3"/>
  <c r="K6" i="3"/>
  <c r="S5" i="3"/>
  <c r="K5" i="3"/>
  <c r="S7" i="3"/>
  <c r="K7" i="3"/>
  <c r="Q4" i="3"/>
  <c r="Q3" i="3"/>
  <c r="O2" i="1"/>
  <c r="P2" i="1"/>
  <c r="O4" i="1"/>
  <c r="P4" i="1"/>
  <c r="O3" i="1"/>
  <c r="P3" i="1"/>
  <c r="S5" i="1"/>
  <c r="K5" i="1"/>
  <c r="S6" i="1"/>
  <c r="K6" i="1"/>
  <c r="S7" i="1"/>
  <c r="K7" i="1"/>
  <c r="R7" i="1"/>
  <c r="R6" i="1"/>
  <c r="R5" i="1"/>
  <c r="R4" i="1"/>
  <c r="R3" i="1"/>
  <c r="R2" i="1"/>
  <c r="P7" i="8" l="1"/>
  <c r="O7" i="8"/>
  <c r="P6" i="8"/>
  <c r="O6" i="8"/>
  <c r="P5" i="8"/>
  <c r="O5" i="8"/>
  <c r="P7" i="3"/>
  <c r="O7" i="3"/>
  <c r="P5" i="3"/>
  <c r="O5" i="3"/>
  <c r="P6" i="3"/>
  <c r="O6" i="3"/>
  <c r="O7" i="1"/>
  <c r="P7" i="1"/>
  <c r="O6" i="1"/>
  <c r="P6" i="1"/>
  <c r="O5" i="1"/>
  <c r="P5" i="1"/>
  <c r="Q2" i="1"/>
  <c r="Q3" i="1"/>
  <c r="Q4" i="1"/>
  <c r="Q5" i="1"/>
  <c r="Q6" i="1"/>
  <c r="Q7" i="1"/>
  <c r="Q5" i="8" l="1"/>
  <c r="Q6" i="8"/>
  <c r="Q7" i="8"/>
  <c r="Q6" i="3"/>
  <c r="Q5" i="3"/>
  <c r="Q7" i="3"/>
</calcChain>
</file>

<file path=xl/sharedStrings.xml><?xml version="1.0" encoding="utf-8"?>
<sst xmlns="http://schemas.openxmlformats.org/spreadsheetml/2006/main" count="478" uniqueCount="124">
  <si>
    <t>מספר ליפופים</t>
  </si>
  <si>
    <t>התנגדות  Rs</t>
  </si>
  <si>
    <t>מתח Vr עם נגד r=20 אוהם</t>
  </si>
  <si>
    <t>מתח בנתק Voc</t>
  </si>
  <si>
    <t>זמן בלימה בקצר</t>
  </si>
  <si>
    <t xml:space="preserve">זרם על הנגד I=Vr/r </t>
  </si>
  <si>
    <t>הספק מקסימלי  [W] B=103mT</t>
  </si>
  <si>
    <t>הספק מקסימלי   [W] B=30mT</t>
  </si>
  <si>
    <t>השוואת הספקים</t>
  </si>
  <si>
    <t>הספק על הנגד r</t>
  </si>
  <si>
    <t>הספק על Rs</t>
  </si>
  <si>
    <t>הספק על הסליל עם הנגד r</t>
  </si>
  <si>
    <t>זרם על הנגד בדיקה (I=Voc/(20+Rs</t>
  </si>
  <si>
    <t>0-600</t>
  </si>
  <si>
    <t>600-1200</t>
  </si>
  <si>
    <t>1200-1800</t>
  </si>
  <si>
    <t>0-1200</t>
  </si>
  <si>
    <t>600-1800</t>
  </si>
  <si>
    <t>0-1800</t>
  </si>
  <si>
    <r>
      <rPr>
        <sz val="11"/>
        <color rgb="FF000000"/>
        <rFont val="Aptos Narrow"/>
        <scheme val="minor"/>
      </rPr>
      <t xml:space="preserve">כל המדידות נעשו כאשר המרחק בין המגנטים הוא </t>
    </r>
    <r>
      <rPr>
        <b/>
        <sz val="11"/>
        <color rgb="FF000000"/>
        <rFont val="Aptos Narrow"/>
        <scheme val="minor"/>
      </rPr>
      <t>1.7cm</t>
    </r>
    <r>
      <rPr>
        <sz val="11"/>
        <color rgb="FF000000"/>
        <rFont val="Aptos Narrow"/>
        <scheme val="minor"/>
      </rPr>
      <t xml:space="preserve"> , השדה המגנטי </t>
    </r>
    <r>
      <rPr>
        <b/>
        <sz val="11"/>
        <color rgb="FF000000"/>
        <rFont val="Aptos Narrow"/>
        <scheme val="minor"/>
      </rPr>
      <t>B=103mT</t>
    </r>
    <r>
      <rPr>
        <sz val="11"/>
        <color rgb="FF000000"/>
        <rFont val="Aptos Narrow"/>
        <scheme val="minor"/>
      </rPr>
      <t xml:space="preserve">,קוטר החוט </t>
    </r>
    <r>
      <rPr>
        <b/>
        <sz val="11"/>
        <color rgb="FF000000"/>
        <rFont val="Aptos Narrow"/>
        <scheme val="minor"/>
      </rPr>
      <t>0.355mm</t>
    </r>
    <r>
      <rPr>
        <sz val="11"/>
        <color rgb="FF000000"/>
        <rFont val="Aptos Narrow"/>
        <scheme val="minor"/>
      </rPr>
      <t xml:space="preserve">  בגובה </t>
    </r>
    <r>
      <rPr>
        <b/>
        <sz val="11"/>
        <color rgb="FF000000"/>
        <rFont val="Aptos Narrow"/>
        <scheme val="minor"/>
      </rPr>
      <t xml:space="preserve">8.3cm </t>
    </r>
    <r>
      <rPr>
        <sz val="11"/>
        <color rgb="FF000000"/>
        <rFont val="Aptos Narrow"/>
        <scheme val="minor"/>
      </rPr>
      <t>אלא אם צויין אחרת</t>
    </r>
  </si>
  <si>
    <t>בדיקה</t>
  </si>
  <si>
    <t xml:space="preserve">לד מטוטלת בגובה 8,3cm </t>
  </si>
  <si>
    <t>לד מטוטלת בגובה 15,2cm</t>
  </si>
  <si>
    <t>מתח</t>
  </si>
  <si>
    <t>לא נדלק</t>
  </si>
  <si>
    <t>נדלק</t>
  </si>
  <si>
    <t>לד</t>
  </si>
  <si>
    <t xml:space="preserve">הספק </t>
  </si>
  <si>
    <t>שלוש זוגות מגנטים 4mm במרחק של 41mm</t>
  </si>
  <si>
    <r>
      <rPr>
        <sz val="11"/>
        <color rgb="FF000000"/>
        <rFont val="Aptos Narrow"/>
        <scheme val="minor"/>
      </rPr>
      <t xml:space="preserve">כל המדידות נעשו כאשר המרחק בין המגנטים הוא </t>
    </r>
    <r>
      <rPr>
        <b/>
        <sz val="11"/>
        <color rgb="FF000000"/>
        <rFont val="Aptos Narrow"/>
        <scheme val="minor"/>
      </rPr>
      <t>18mm</t>
    </r>
    <r>
      <rPr>
        <sz val="11"/>
        <color rgb="FF000000"/>
        <rFont val="Aptos Narrow"/>
        <scheme val="minor"/>
      </rPr>
      <t xml:space="preserve"> , השדה המגנטי בכל זוג מגנטים </t>
    </r>
    <r>
      <rPr>
        <b/>
        <sz val="11"/>
        <color rgb="FF000000"/>
        <rFont val="Aptos Narrow"/>
        <scheme val="minor"/>
      </rPr>
      <t>B=140mT</t>
    </r>
    <r>
      <rPr>
        <sz val="11"/>
        <color rgb="FF000000"/>
        <rFont val="Aptos Narrow"/>
        <scheme val="minor"/>
      </rPr>
      <t xml:space="preserve">,קוטר החוט </t>
    </r>
    <r>
      <rPr>
        <b/>
        <sz val="11"/>
        <color rgb="FF000000"/>
        <rFont val="Aptos Narrow"/>
        <scheme val="minor"/>
      </rPr>
      <t>0.2mm</t>
    </r>
    <r>
      <rPr>
        <sz val="11"/>
        <color rgb="FF000000"/>
        <rFont val="Aptos Narrow"/>
        <scheme val="minor"/>
      </rPr>
      <t xml:space="preserve">  בגובה </t>
    </r>
    <r>
      <rPr>
        <b/>
        <sz val="11"/>
        <color rgb="FF000000"/>
        <rFont val="Aptos Narrow"/>
        <scheme val="minor"/>
      </rPr>
      <t xml:space="preserve">8.3cm </t>
    </r>
    <r>
      <rPr>
        <sz val="11"/>
        <color rgb="FF000000"/>
        <rFont val="Aptos Narrow"/>
        <scheme val="minor"/>
      </rPr>
      <t>אלא אם צויין אחרת</t>
    </r>
  </si>
  <si>
    <t>זמן עצירה בקצר [sec]</t>
  </si>
  <si>
    <t>הספק מקסימלי  [W] B=152mT</t>
  </si>
  <si>
    <t>0-3000</t>
  </si>
  <si>
    <t>5[s]</t>
  </si>
  <si>
    <t>ארבע זוגות מגנטים 4mm במרחק של 50mm</t>
  </si>
  <si>
    <t>ארבע  זוגות מגנטים 4mm+4mm+4mm+4mm</t>
  </si>
  <si>
    <t>זמן לעצירה מוחלטת בקצר</t>
  </si>
  <si>
    <t>זמן עצירה בנתק</t>
  </si>
  <si>
    <t>זמן דעיכה עם 17 לדים בכל צד</t>
  </si>
  <si>
    <t>120+</t>
  </si>
  <si>
    <t>11[s]</t>
  </si>
  <si>
    <t>ארבע זוגות מגנטים 4mm+4mm+4mm+4mm</t>
  </si>
  <si>
    <t>10[s]</t>
  </si>
  <si>
    <t>6.48[s]</t>
  </si>
  <si>
    <t>ארבע זוגות מגנטים 4mm במרחק של 41mm</t>
  </si>
  <si>
    <r>
      <rPr>
        <sz val="11"/>
        <color rgb="FF000000"/>
        <rFont val="Aptos Narrow"/>
        <scheme val="minor"/>
      </rPr>
      <t xml:space="preserve">כל המדידות נעשו כאשר המרחק בין המגנטים הוא </t>
    </r>
    <r>
      <rPr>
        <b/>
        <sz val="11"/>
        <color rgb="FF000000"/>
        <rFont val="Aptos Narrow"/>
        <scheme val="minor"/>
      </rPr>
      <t>18mm</t>
    </r>
    <r>
      <rPr>
        <sz val="11"/>
        <color rgb="FF000000"/>
        <rFont val="Aptos Narrow"/>
        <scheme val="minor"/>
      </rPr>
      <t xml:space="preserve"> , השדה המגנטי בכל זוג מגנטים </t>
    </r>
    <r>
      <rPr>
        <b/>
        <sz val="11"/>
        <color rgb="FF000000"/>
        <rFont val="Aptos Narrow"/>
        <scheme val="minor"/>
      </rPr>
      <t>B=140mT</t>
    </r>
    <r>
      <rPr>
        <sz val="11"/>
        <color rgb="FF000000"/>
        <rFont val="Aptos Narrow"/>
        <scheme val="minor"/>
      </rPr>
      <t xml:space="preserve">,קוטר החוט </t>
    </r>
    <r>
      <rPr>
        <b/>
        <sz val="11"/>
        <color rgb="FF000000"/>
        <rFont val="Aptos Narrow"/>
        <scheme val="minor"/>
      </rPr>
      <t>0.25mm</t>
    </r>
    <r>
      <rPr>
        <sz val="11"/>
        <color rgb="FF000000"/>
        <rFont val="Aptos Narrow"/>
        <scheme val="minor"/>
      </rPr>
      <t xml:space="preserve">  בגובה </t>
    </r>
    <r>
      <rPr>
        <b/>
        <sz val="11"/>
        <color rgb="FF000000"/>
        <rFont val="Aptos Narrow"/>
        <scheme val="minor"/>
      </rPr>
      <t xml:space="preserve">8.3cm </t>
    </r>
    <r>
      <rPr>
        <sz val="11"/>
        <color rgb="FF000000"/>
        <rFont val="Aptos Narrow"/>
        <scheme val="minor"/>
      </rPr>
      <t>אלא אם צויין אחרת</t>
    </r>
  </si>
  <si>
    <t>6.7[s]</t>
  </si>
  <si>
    <t>שלושה זוגות מגנטים 4mm+4mm+4mm</t>
  </si>
  <si>
    <t>זמן דעיכה עם 10 לדים בכל צד</t>
  </si>
  <si>
    <t>35[s]</t>
  </si>
  <si>
    <t>13[s]</t>
  </si>
  <si>
    <t>שלוש  זוגות מגנטים 4mm+4mm+4mm</t>
  </si>
  <si>
    <t>14[s]</t>
  </si>
  <si>
    <t>זוג מגנטים 2mm</t>
  </si>
  <si>
    <r>
      <rPr>
        <sz val="11"/>
        <color rgb="FF000000"/>
        <rFont val="Aptos Narrow"/>
        <scheme val="minor"/>
      </rPr>
      <t xml:space="preserve">כל המדידות נעשו כאשר המרחק בין המגנטים הוא </t>
    </r>
    <r>
      <rPr>
        <b/>
        <sz val="11"/>
        <color rgb="FF000000"/>
        <rFont val="Aptos Narrow"/>
        <scheme val="minor"/>
      </rPr>
      <t>17mm</t>
    </r>
    <r>
      <rPr>
        <sz val="11"/>
        <color rgb="FF000000"/>
        <rFont val="Aptos Narrow"/>
        <scheme val="minor"/>
      </rPr>
      <t xml:space="preserve"> , השדה המגנטי </t>
    </r>
    <r>
      <rPr>
        <b/>
        <sz val="11"/>
        <color rgb="FF000000"/>
        <rFont val="Aptos Narrow"/>
        <scheme val="minor"/>
      </rPr>
      <t>B=69mT</t>
    </r>
    <r>
      <rPr>
        <sz val="11"/>
        <color rgb="FF000000"/>
        <rFont val="Aptos Narrow"/>
        <scheme val="minor"/>
      </rPr>
      <t xml:space="preserve">,קוטר החוט </t>
    </r>
    <r>
      <rPr>
        <b/>
        <sz val="11"/>
        <color rgb="FF000000"/>
        <rFont val="Aptos Narrow"/>
        <scheme val="minor"/>
      </rPr>
      <t>0.2mm</t>
    </r>
    <r>
      <rPr>
        <sz val="11"/>
        <color rgb="FF000000"/>
        <rFont val="Aptos Narrow"/>
        <scheme val="minor"/>
      </rPr>
      <t xml:space="preserve">  בגובה </t>
    </r>
    <r>
      <rPr>
        <b/>
        <sz val="11"/>
        <color rgb="FF000000"/>
        <rFont val="Aptos Narrow"/>
        <scheme val="minor"/>
      </rPr>
      <t xml:space="preserve">8.3cm </t>
    </r>
    <r>
      <rPr>
        <sz val="11"/>
        <color rgb="FF000000"/>
        <rFont val="Aptos Narrow"/>
        <scheme val="minor"/>
      </rPr>
      <t>אלא אם צויין אחרת</t>
    </r>
  </si>
  <si>
    <t>זמן דעיכה בקצר [sec]</t>
  </si>
  <si>
    <t>הספק מקסימלי  [W] B=69mT</t>
  </si>
  <si>
    <t>43[s]</t>
  </si>
  <si>
    <t>זוג מגנטים 2mm+2mm</t>
  </si>
  <si>
    <r>
      <rPr>
        <sz val="11"/>
        <color rgb="FF000000"/>
        <rFont val="Aptos Narrow"/>
        <scheme val="minor"/>
      </rPr>
      <t xml:space="preserve">כל המדידות נעשו כאשר המרחק בין המגנטים הוא </t>
    </r>
    <r>
      <rPr>
        <b/>
        <sz val="11"/>
        <color rgb="FF000000"/>
        <rFont val="Aptos Narrow"/>
        <scheme val="minor"/>
      </rPr>
      <t>13mm</t>
    </r>
    <r>
      <rPr>
        <sz val="11"/>
        <color rgb="FF000000"/>
        <rFont val="Aptos Narrow"/>
        <scheme val="minor"/>
      </rPr>
      <t xml:space="preserve"> , השדה המגנטי </t>
    </r>
    <r>
      <rPr>
        <b/>
        <sz val="11"/>
        <color rgb="FF000000"/>
        <rFont val="Aptos Narrow"/>
        <scheme val="minor"/>
      </rPr>
      <t>B=157mT</t>
    </r>
    <r>
      <rPr>
        <sz val="11"/>
        <color rgb="FF000000"/>
        <rFont val="Aptos Narrow"/>
        <scheme val="minor"/>
      </rPr>
      <t xml:space="preserve">,קוטר החוט </t>
    </r>
    <r>
      <rPr>
        <b/>
        <sz val="11"/>
        <color rgb="FF000000"/>
        <rFont val="Aptos Narrow"/>
        <scheme val="minor"/>
      </rPr>
      <t>0.2mm</t>
    </r>
    <r>
      <rPr>
        <sz val="11"/>
        <color rgb="FF000000"/>
        <rFont val="Aptos Narrow"/>
        <scheme val="minor"/>
      </rPr>
      <t xml:space="preserve">  בגובה </t>
    </r>
    <r>
      <rPr>
        <b/>
        <sz val="11"/>
        <color rgb="FF000000"/>
        <rFont val="Aptos Narrow"/>
        <scheme val="minor"/>
      </rPr>
      <t xml:space="preserve">8.3cm </t>
    </r>
    <r>
      <rPr>
        <sz val="11"/>
        <color rgb="FF000000"/>
        <rFont val="Aptos Narrow"/>
        <scheme val="minor"/>
      </rPr>
      <t>אלא אם צויין אחרת</t>
    </r>
  </si>
  <si>
    <t>הספק מקסימלי  [W] B=157mT</t>
  </si>
  <si>
    <t>8[s]</t>
  </si>
  <si>
    <t>זוג מגנטים 4mm</t>
  </si>
  <si>
    <r>
      <rPr>
        <sz val="11"/>
        <color rgb="FF000000"/>
        <rFont val="Aptos Narrow"/>
        <scheme val="minor"/>
      </rPr>
      <t xml:space="preserve">כל המדידות נעשו כאשר המרחק בין המגנטים הוא </t>
    </r>
    <r>
      <rPr>
        <b/>
        <sz val="11"/>
        <color rgb="FF000000"/>
        <rFont val="Aptos Narrow"/>
        <scheme val="minor"/>
      </rPr>
      <t>15mm</t>
    </r>
    <r>
      <rPr>
        <sz val="11"/>
        <color rgb="FF000000"/>
        <rFont val="Aptos Narrow"/>
        <scheme val="minor"/>
      </rPr>
      <t xml:space="preserve"> , השדה המגנטי </t>
    </r>
    <r>
      <rPr>
        <b/>
        <sz val="11"/>
        <color rgb="FF000000"/>
        <rFont val="Aptos Narrow"/>
        <scheme val="minor"/>
      </rPr>
      <t>B=152mT</t>
    </r>
    <r>
      <rPr>
        <sz val="11"/>
        <color rgb="FF000000"/>
        <rFont val="Aptos Narrow"/>
        <scheme val="minor"/>
      </rPr>
      <t xml:space="preserve">,קוטר החוט </t>
    </r>
    <r>
      <rPr>
        <b/>
        <sz val="11"/>
        <color rgb="FF000000"/>
        <rFont val="Aptos Narrow"/>
        <scheme val="minor"/>
      </rPr>
      <t>0.2mm</t>
    </r>
    <r>
      <rPr>
        <sz val="11"/>
        <color rgb="FF000000"/>
        <rFont val="Aptos Narrow"/>
        <scheme val="minor"/>
      </rPr>
      <t xml:space="preserve">  בגובה </t>
    </r>
    <r>
      <rPr>
        <b/>
        <sz val="11"/>
        <color rgb="FF000000"/>
        <rFont val="Aptos Narrow"/>
        <scheme val="minor"/>
      </rPr>
      <t xml:space="preserve">8.3cm </t>
    </r>
    <r>
      <rPr>
        <sz val="11"/>
        <color rgb="FF000000"/>
        <rFont val="Aptos Narrow"/>
        <scheme val="minor"/>
      </rPr>
      <t>אלא אם צויין אחרת</t>
    </r>
  </si>
  <si>
    <t>שני זוגות מגנטים במרחק של 50mm</t>
  </si>
  <si>
    <r>
      <rPr>
        <sz val="11"/>
        <color rgb="FF000000"/>
        <rFont val="Aptos Narrow"/>
        <scheme val="minor"/>
      </rPr>
      <t xml:space="preserve">כל המדידות נעשו כאשר המרחק בין המגנטים הוא </t>
    </r>
    <r>
      <rPr>
        <b/>
        <sz val="11"/>
        <color rgb="FF000000"/>
        <rFont val="Aptos Narrow"/>
        <scheme val="minor"/>
      </rPr>
      <t>15mm</t>
    </r>
    <r>
      <rPr>
        <sz val="11"/>
        <color rgb="FF000000"/>
        <rFont val="Aptos Narrow"/>
        <scheme val="minor"/>
      </rPr>
      <t xml:space="preserve"> , השדה המגנטי בכל זוג מגנטים </t>
    </r>
    <r>
      <rPr>
        <b/>
        <sz val="11"/>
        <color rgb="FF000000"/>
        <rFont val="Aptos Narrow"/>
        <scheme val="minor"/>
      </rPr>
      <t>B=152mT</t>
    </r>
    <r>
      <rPr>
        <sz val="11"/>
        <color rgb="FF000000"/>
        <rFont val="Aptos Narrow"/>
        <scheme val="minor"/>
      </rPr>
      <t xml:space="preserve">,קוטר החוט </t>
    </r>
    <r>
      <rPr>
        <b/>
        <sz val="11"/>
        <color rgb="FF000000"/>
        <rFont val="Aptos Narrow"/>
        <scheme val="minor"/>
      </rPr>
      <t>0.2mm</t>
    </r>
    <r>
      <rPr>
        <sz val="11"/>
        <color rgb="FF000000"/>
        <rFont val="Aptos Narrow"/>
        <scheme val="minor"/>
      </rPr>
      <t xml:space="preserve">  בגובה </t>
    </r>
    <r>
      <rPr>
        <b/>
        <sz val="11"/>
        <color rgb="FF000000"/>
        <rFont val="Aptos Narrow"/>
        <scheme val="minor"/>
      </rPr>
      <t xml:space="preserve">8.3cm </t>
    </r>
    <r>
      <rPr>
        <sz val="11"/>
        <color rgb="FF000000"/>
        <rFont val="Aptos Narrow"/>
        <scheme val="minor"/>
      </rPr>
      <t>אלא אם צויין אחרת</t>
    </r>
  </si>
  <si>
    <t>4[s] 4[s]</t>
  </si>
  <si>
    <t>שלוש זוגות מגנטים 4mm במרחק של 50mm</t>
  </si>
  <si>
    <t>2.7[s]</t>
  </si>
  <si>
    <t>2.5[s]</t>
  </si>
  <si>
    <t>מגנט 2mm</t>
  </si>
  <si>
    <t>זמן דעיכה בנתק</t>
  </si>
  <si>
    <t>זמן שכל הלדים היו דלוקות</t>
  </si>
  <si>
    <t>זמן דעיכה עם 5 לדים בכל צד</t>
  </si>
  <si>
    <t>154[s]</t>
  </si>
  <si>
    <t>כחול</t>
  </si>
  <si>
    <t>98[s]</t>
  </si>
  <si>
    <t>אדום</t>
  </si>
  <si>
    <t>36[s]</t>
  </si>
  <si>
    <t>מגנט 4mm</t>
  </si>
  <si>
    <t>167[s]</t>
  </si>
  <si>
    <t>50[s]</t>
  </si>
  <si>
    <t>22[s]</t>
  </si>
  <si>
    <t>58[s]</t>
  </si>
  <si>
    <t>שני זוגות מגנטים 4mm + 4mm</t>
  </si>
  <si>
    <t>זמן לעצירה מןחלטת</t>
  </si>
  <si>
    <t>55[s]</t>
  </si>
  <si>
    <t>4[s]</t>
  </si>
  <si>
    <t>15[s]</t>
  </si>
  <si>
    <t>52[s]</t>
  </si>
  <si>
    <t>45[s]</t>
  </si>
  <si>
    <t>3[s]</t>
  </si>
  <si>
    <t>16[s]</t>
  </si>
  <si>
    <t>40[s]</t>
  </si>
  <si>
    <t>הספק מקסימלי  [W] B=90mT</t>
  </si>
  <si>
    <t>32 [s]</t>
  </si>
  <si>
    <t xml:space="preserve">99 [s] </t>
  </si>
  <si>
    <r>
      <rPr>
        <sz val="11"/>
        <color rgb="FF000000"/>
        <rFont val="Aptos Narrow"/>
        <scheme val="minor"/>
      </rPr>
      <t xml:space="preserve">כל המדידות נעשו כאשר המרחק בין המגנטים הוא </t>
    </r>
    <r>
      <rPr>
        <b/>
        <sz val="11"/>
        <color rgb="FF000000"/>
        <rFont val="Aptos Narrow"/>
        <scheme val="minor"/>
      </rPr>
      <t>3.4cm</t>
    </r>
    <r>
      <rPr>
        <sz val="11"/>
        <color rgb="FF000000"/>
        <rFont val="Aptos Narrow"/>
        <scheme val="minor"/>
      </rPr>
      <t xml:space="preserve"> , השדה המגנטי </t>
    </r>
    <r>
      <rPr>
        <b/>
        <sz val="11"/>
        <color rgb="FF000000"/>
        <rFont val="Aptos Narrow"/>
        <scheme val="minor"/>
      </rPr>
      <t>B=90mT</t>
    </r>
    <r>
      <rPr>
        <sz val="11"/>
        <color rgb="FF000000"/>
        <rFont val="Aptos Narrow"/>
        <scheme val="minor"/>
      </rPr>
      <t xml:space="preserve">,קוטר החוט </t>
    </r>
    <r>
      <rPr>
        <b/>
        <sz val="11"/>
        <color rgb="FF000000"/>
        <rFont val="Aptos Narrow"/>
        <scheme val="minor"/>
      </rPr>
      <t>0.2mm</t>
    </r>
    <r>
      <rPr>
        <sz val="11"/>
        <color rgb="FF000000"/>
        <rFont val="Aptos Narrow"/>
        <scheme val="minor"/>
      </rPr>
      <t xml:space="preserve">  בגובה </t>
    </r>
    <r>
      <rPr>
        <b/>
        <sz val="11"/>
        <color rgb="FF000000"/>
        <rFont val="Aptos Narrow"/>
        <scheme val="minor"/>
      </rPr>
      <t xml:space="preserve">8.3cm </t>
    </r>
    <r>
      <rPr>
        <sz val="11"/>
        <color rgb="FF000000"/>
        <rFont val="Aptos Narrow"/>
        <scheme val="minor"/>
      </rPr>
      <t>אלא אם צויין אחרת</t>
    </r>
  </si>
  <si>
    <t>0-10200</t>
  </si>
  <si>
    <t>31.5 sec</t>
  </si>
  <si>
    <t>זמן דעיכה עם 5 לדים</t>
  </si>
  <si>
    <t>95 sec</t>
  </si>
  <si>
    <t>83 sec</t>
  </si>
  <si>
    <t>40 sec</t>
  </si>
  <si>
    <r>
      <rPr>
        <sz val="11"/>
        <color rgb="FF000000"/>
        <rFont val="Aptos Narrow"/>
        <scheme val="minor"/>
      </rPr>
      <t xml:space="preserve">כל המדידות נעשו כאשר המרחק בין המגנטים הוא </t>
    </r>
    <r>
      <rPr>
        <b/>
        <sz val="11"/>
        <color rgb="FF000000"/>
        <rFont val="Aptos Narrow"/>
        <scheme val="minor"/>
      </rPr>
      <t>1.7cm</t>
    </r>
    <r>
      <rPr>
        <sz val="11"/>
        <color rgb="FF000000"/>
        <rFont val="Aptos Narrow"/>
        <scheme val="minor"/>
      </rPr>
      <t xml:space="preserve"> , השדה המגנטי </t>
    </r>
    <r>
      <rPr>
        <b/>
        <sz val="11"/>
        <color rgb="FF000000"/>
        <rFont val="Aptos Narrow"/>
        <scheme val="minor"/>
      </rPr>
      <t>B=103mT</t>
    </r>
    <r>
      <rPr>
        <sz val="11"/>
        <color rgb="FF000000"/>
        <rFont val="Aptos Narrow"/>
        <scheme val="minor"/>
      </rPr>
      <t xml:space="preserve">,קוטר החוט </t>
    </r>
    <r>
      <rPr>
        <b/>
        <sz val="11"/>
        <color rgb="FF000000"/>
        <rFont val="Aptos Narrow"/>
        <scheme val="minor"/>
      </rPr>
      <t>0.07mm</t>
    </r>
    <r>
      <rPr>
        <sz val="11"/>
        <color rgb="FF000000"/>
        <rFont val="Aptos Narrow"/>
        <scheme val="minor"/>
      </rPr>
      <t xml:space="preserve">  בגובה </t>
    </r>
    <r>
      <rPr>
        <b/>
        <sz val="11"/>
        <color rgb="FF000000"/>
        <rFont val="Aptos Narrow"/>
        <scheme val="minor"/>
      </rPr>
      <t xml:space="preserve">8.3cm </t>
    </r>
    <r>
      <rPr>
        <sz val="11"/>
        <color rgb="FF000000"/>
        <rFont val="Aptos Narrow"/>
        <scheme val="minor"/>
      </rPr>
      <t>אלא אם צויין אחרת</t>
    </r>
  </si>
  <si>
    <t>זמן בלימה בקצר [sec]</t>
  </si>
  <si>
    <t>הספק  total הסליל + r</t>
  </si>
  <si>
    <t>הספק total הסליל + r</t>
  </si>
  <si>
    <t>0-1000</t>
  </si>
  <si>
    <t>1000-2000</t>
  </si>
  <si>
    <t>2000-3000</t>
  </si>
  <si>
    <t>0-2000</t>
  </si>
  <si>
    <t>1000-3000</t>
  </si>
  <si>
    <r>
      <rPr>
        <sz val="11"/>
        <color rgb="FF000000"/>
        <rFont val="Aptos Narrow"/>
        <scheme val="minor"/>
      </rPr>
      <t>כל המדידות נעשו כאשר המרחק בין המגנטים הוא 3.4</t>
    </r>
    <r>
      <rPr>
        <b/>
        <sz val="11"/>
        <color rgb="FF000000"/>
        <rFont val="Aptos Narrow"/>
        <scheme val="minor"/>
      </rPr>
      <t>cm</t>
    </r>
    <r>
      <rPr>
        <sz val="11"/>
        <color rgb="FF000000"/>
        <rFont val="Aptos Narrow"/>
        <scheme val="minor"/>
      </rPr>
      <t xml:space="preserve"> , השדה המגנטי </t>
    </r>
    <r>
      <rPr>
        <b/>
        <sz val="11"/>
        <color rgb="FF000000"/>
        <rFont val="Aptos Narrow"/>
        <scheme val="minor"/>
      </rPr>
      <t>B=90mT</t>
    </r>
    <r>
      <rPr>
        <sz val="11"/>
        <color rgb="FF000000"/>
        <rFont val="Aptos Narrow"/>
        <scheme val="minor"/>
      </rPr>
      <t xml:space="preserve">,קוטר החוט </t>
    </r>
    <r>
      <rPr>
        <b/>
        <sz val="11"/>
        <color rgb="FF000000"/>
        <rFont val="Aptos Narrow"/>
        <scheme val="minor"/>
      </rPr>
      <t>0.25mm</t>
    </r>
    <r>
      <rPr>
        <sz val="11"/>
        <color rgb="FF000000"/>
        <rFont val="Aptos Narrow"/>
        <scheme val="minor"/>
      </rPr>
      <t xml:space="preserve">  בגובה </t>
    </r>
    <r>
      <rPr>
        <b/>
        <sz val="11"/>
        <color rgb="FF000000"/>
        <rFont val="Aptos Narrow"/>
        <scheme val="minor"/>
      </rPr>
      <t xml:space="preserve">8.3cm </t>
    </r>
    <r>
      <rPr>
        <sz val="11"/>
        <color rgb="FF000000"/>
        <rFont val="Aptos Narrow"/>
        <scheme val="minor"/>
      </rPr>
      <t>אלא אם צויין אחרת</t>
    </r>
  </si>
  <si>
    <r>
      <rPr>
        <sz val="11"/>
        <color rgb="FF000000"/>
        <rFont val="Aptos Narrow"/>
        <scheme val="minor"/>
      </rPr>
      <t xml:space="preserve">כל המדידות נעשו כאשר המרחק בין המגנטים הוא </t>
    </r>
    <r>
      <rPr>
        <b/>
        <sz val="11"/>
        <color rgb="FF000000"/>
        <rFont val="Aptos Narrow"/>
        <scheme val="minor"/>
      </rPr>
      <t>1.7cm</t>
    </r>
    <r>
      <rPr>
        <sz val="11"/>
        <color rgb="FF000000"/>
        <rFont val="Aptos Narrow"/>
        <scheme val="minor"/>
      </rPr>
      <t xml:space="preserve"> , השדה המגנטי </t>
    </r>
    <r>
      <rPr>
        <b/>
        <sz val="11"/>
        <color rgb="FF000000"/>
        <rFont val="Aptos Narrow"/>
        <scheme val="minor"/>
      </rPr>
      <t>B=103mT</t>
    </r>
    <r>
      <rPr>
        <sz val="11"/>
        <color rgb="FF000000"/>
        <rFont val="Aptos Narrow"/>
        <scheme val="minor"/>
      </rPr>
      <t xml:space="preserve">,קוטר החוט </t>
    </r>
    <r>
      <rPr>
        <b/>
        <sz val="11"/>
        <color rgb="FF000000"/>
        <rFont val="Aptos Narrow"/>
        <scheme val="minor"/>
      </rPr>
      <t>0.25mm</t>
    </r>
    <r>
      <rPr>
        <sz val="11"/>
        <color rgb="FF000000"/>
        <rFont val="Aptos Narrow"/>
        <scheme val="minor"/>
      </rPr>
      <t xml:space="preserve">  בגובה </t>
    </r>
    <r>
      <rPr>
        <b/>
        <sz val="11"/>
        <color rgb="FF000000"/>
        <rFont val="Aptos Narrow"/>
        <scheme val="minor"/>
      </rPr>
      <t xml:space="preserve">8.3cm </t>
    </r>
    <r>
      <rPr>
        <sz val="11"/>
        <color rgb="FF000000"/>
        <rFont val="Aptos Narrow"/>
        <scheme val="minor"/>
      </rPr>
      <t>אלא אם צויין אחרת</t>
    </r>
  </si>
  <si>
    <t>*</t>
  </si>
  <si>
    <t>זמן בקצר</t>
  </si>
  <si>
    <t>זמן לד אחד בשיניהם</t>
  </si>
  <si>
    <t>זמן בנתק</t>
  </si>
  <si>
    <t>זמן  5 לדים ב-0.25,לד אחד ב- 0.355</t>
  </si>
  <si>
    <r>
      <rPr>
        <sz val="11"/>
        <color rgb="FF000000"/>
        <rFont val="Aptos Narrow"/>
        <scheme val="minor"/>
      </rPr>
      <t xml:space="preserve">כל המדידות נעשו כאשר המרחק בין המגנטים הוא </t>
    </r>
    <r>
      <rPr>
        <b/>
        <sz val="11"/>
        <color rgb="FF000000"/>
        <rFont val="Aptos Narrow"/>
        <scheme val="minor"/>
      </rPr>
      <t>1.7cm</t>
    </r>
    <r>
      <rPr>
        <sz val="11"/>
        <color rgb="FF000000"/>
        <rFont val="Aptos Narrow"/>
        <scheme val="minor"/>
      </rPr>
      <t xml:space="preserve"> , השדה המגנטי </t>
    </r>
    <r>
      <rPr>
        <b/>
        <sz val="11"/>
        <color rgb="FF000000"/>
        <rFont val="Aptos Narrow"/>
        <scheme val="minor"/>
      </rPr>
      <t>B=103mT,</t>
    </r>
    <r>
      <rPr>
        <sz val="11"/>
        <color rgb="FF000000"/>
        <rFont val="Aptos Narrow"/>
        <scheme val="minor"/>
      </rPr>
      <t xml:space="preserve">  בגובה </t>
    </r>
    <r>
      <rPr>
        <b/>
        <sz val="11"/>
        <color rgb="FF000000"/>
        <rFont val="Aptos Narrow"/>
        <scheme val="minor"/>
      </rPr>
      <t xml:space="preserve">8.3cm </t>
    </r>
    <r>
      <rPr>
        <sz val="11"/>
        <color rgb="FF000000"/>
        <rFont val="Aptos Narrow"/>
        <scheme val="minor"/>
      </rPr>
      <t>אלא אם צויין אחרת</t>
    </r>
  </si>
  <si>
    <t xml:space="preserve"> מספר סליל </t>
  </si>
  <si>
    <t>הספק מקסימלי  [W]</t>
  </si>
  <si>
    <r>
      <rPr>
        <sz val="11"/>
        <color rgb="FF000000"/>
        <rFont val="Aptos Narrow"/>
        <scheme val="minor"/>
      </rPr>
      <t xml:space="preserve">כל המדידות נעשו כאשר המרחק בין המגנטים הוא </t>
    </r>
    <r>
      <rPr>
        <b/>
        <sz val="11"/>
        <color rgb="FF000000"/>
        <rFont val="Aptos Narrow"/>
        <scheme val="minor"/>
      </rPr>
      <t>1.7cm</t>
    </r>
    <r>
      <rPr>
        <sz val="11"/>
        <color rgb="FF000000"/>
        <rFont val="Aptos Narrow"/>
        <scheme val="minor"/>
      </rPr>
      <t xml:space="preserve"> , השדה המגנטי </t>
    </r>
    <r>
      <rPr>
        <b/>
        <sz val="11"/>
        <color rgb="FF000000"/>
        <rFont val="Aptos Narrow"/>
        <scheme val="minor"/>
      </rPr>
      <t>B=103mT</t>
    </r>
    <r>
      <rPr>
        <sz val="11"/>
        <color rgb="FF000000"/>
        <rFont val="Aptos Narrow"/>
        <scheme val="minor"/>
      </rPr>
      <t xml:space="preserve">,קוטר החוט </t>
    </r>
    <r>
      <rPr>
        <b/>
        <sz val="11"/>
        <color rgb="FF000000"/>
        <rFont val="Aptos Narrow"/>
        <scheme val="minor"/>
      </rPr>
      <t>0.1mm</t>
    </r>
    <r>
      <rPr>
        <sz val="11"/>
        <color rgb="FF000000"/>
        <rFont val="Aptos Narrow"/>
        <scheme val="minor"/>
      </rPr>
      <t xml:space="preserve">  בגובה </t>
    </r>
    <r>
      <rPr>
        <b/>
        <sz val="11"/>
        <color rgb="FF000000"/>
        <rFont val="Aptos Narrow"/>
        <scheme val="minor"/>
      </rPr>
      <t xml:space="preserve">8.3cm </t>
    </r>
    <r>
      <rPr>
        <sz val="11"/>
        <color rgb="FF000000"/>
        <rFont val="Aptos Narrow"/>
        <scheme val="minor"/>
      </rPr>
      <t>אלא אם צויין אחרת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</si>
</sst>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4" xfId="0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9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6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0" borderId="14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8" xfId="0" applyBorder="1"/>
    <xf numFmtId="0" fontId="3" fillId="0" borderId="2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rightToLeft="1" topLeftCell="A2" workbookViewId="0">
      <selection activeCell="M16" sqref="M16"/>
    </sheetView>
  </sheetViews>
  <sheetFormatPr defaultRowHeight="15"/>
  <cols>
    <col min="7" max="7" width="12.5703125" customWidth="1"/>
    <col min="10" max="10" width="15.28515625" customWidth="1"/>
    <col min="12" max="12" width="19.7109375" customWidth="1"/>
    <col min="13" max="13" width="25.85546875" customWidth="1"/>
    <col min="14" max="14" width="13.5703125" customWidth="1"/>
    <col min="15" max="15" width="19" customWidth="1"/>
    <col min="16" max="16" width="20" customWidth="1"/>
    <col min="17" max="17" width="22.5703125" customWidth="1"/>
    <col min="18" max="18" width="18.85546875" customWidth="1"/>
    <col min="19" max="19" width="17.42578125" customWidth="1"/>
    <col min="20" max="20" width="18.85546875" customWidth="1"/>
    <col min="21" max="21" width="20.7109375" customWidth="1"/>
  </cols>
  <sheetData>
    <row r="1" spans="1:21">
      <c r="A1" s="41" t="s">
        <v>0</v>
      </c>
      <c r="B1" s="41"/>
      <c r="C1" t="s">
        <v>1</v>
      </c>
      <c r="D1" s="44" t="s">
        <v>2</v>
      </c>
      <c r="E1" s="44"/>
      <c r="F1" s="44"/>
      <c r="G1" s="4" t="s">
        <v>3</v>
      </c>
      <c r="H1" s="41" t="s">
        <v>4</v>
      </c>
      <c r="I1" s="41"/>
      <c r="J1" t="s">
        <v>5</v>
      </c>
      <c r="K1" s="43" t="s">
        <v>6</v>
      </c>
      <c r="L1" s="43"/>
      <c r="M1" s="7" t="s">
        <v>7</v>
      </c>
      <c r="N1" s="8" t="s">
        <v>8</v>
      </c>
      <c r="O1" s="2" t="s">
        <v>9</v>
      </c>
      <c r="P1" s="2" t="s">
        <v>10</v>
      </c>
      <c r="Q1" s="3" t="s">
        <v>11</v>
      </c>
      <c r="R1" s="2" t="s">
        <v>11</v>
      </c>
      <c r="S1" s="42" t="s">
        <v>12</v>
      </c>
      <c r="T1" s="42"/>
      <c r="U1" s="42"/>
    </row>
    <row r="2" spans="1:21">
      <c r="A2" s="41" t="s">
        <v>13</v>
      </c>
      <c r="B2" s="41"/>
      <c r="C2" s="1">
        <v>10</v>
      </c>
      <c r="D2" s="41">
        <v>1.05</v>
      </c>
      <c r="E2" s="41"/>
      <c r="F2" s="41"/>
      <c r="G2" s="1">
        <v>1.64</v>
      </c>
      <c r="H2" s="41">
        <v>15</v>
      </c>
      <c r="I2" s="41"/>
      <c r="J2" s="1">
        <f>(D2/20)</f>
        <v>5.2500000000000005E-2</v>
      </c>
      <c r="K2" s="47">
        <f>((G2^2)/C2)</f>
        <v>0.26895999999999998</v>
      </c>
      <c r="L2" s="47"/>
      <c r="M2" s="1">
        <v>4.2999999999999997E-2</v>
      </c>
      <c r="N2" s="9">
        <f>(M2 *(2.5)^2)</f>
        <v>0.26874999999999999</v>
      </c>
      <c r="O2" s="1">
        <f>(D2*S2)</f>
        <v>5.74E-2</v>
      </c>
      <c r="P2" s="1">
        <f>(S2^2*C2)</f>
        <v>2.9884444444444436E-2</v>
      </c>
      <c r="Q2">
        <f>(O2+P2)</f>
        <v>8.7284444444444442E-2</v>
      </c>
      <c r="R2" s="1">
        <f>(J2*G2)</f>
        <v>8.610000000000001E-2</v>
      </c>
      <c r="S2" s="41">
        <f>(G2/(20+C2))</f>
        <v>5.4666666666666662E-2</v>
      </c>
      <c r="T2" s="41"/>
      <c r="U2" s="41"/>
    </row>
    <row r="3" spans="1:21">
      <c r="A3" s="41" t="s">
        <v>14</v>
      </c>
      <c r="B3" s="41"/>
      <c r="C3" s="1">
        <v>17</v>
      </c>
      <c r="D3" s="41">
        <v>0.92800000000000005</v>
      </c>
      <c r="E3" s="41"/>
      <c r="F3" s="41"/>
      <c r="G3" s="1">
        <v>1.78</v>
      </c>
      <c r="H3" s="41">
        <v>16.8</v>
      </c>
      <c r="I3" s="41"/>
      <c r="J3" s="1">
        <f t="shared" ref="J3:J7" si="0">(D3/20)</f>
        <v>4.6400000000000004E-2</v>
      </c>
      <c r="K3" s="41">
        <f t="shared" ref="K3:K7" si="1">(G3^2/C3)</f>
        <v>0.18637647058823531</v>
      </c>
      <c r="L3" s="41"/>
      <c r="M3" s="1">
        <v>2.5000000000000001E-2</v>
      </c>
      <c r="N3" s="9">
        <f t="shared" ref="N3:N7" si="2">(M3 *(2.5)^2)</f>
        <v>0.15625</v>
      </c>
      <c r="O3" s="1">
        <f t="shared" ref="O3:O7" si="3">(D3*S3)</f>
        <v>4.464432432432433E-2</v>
      </c>
      <c r="P3" s="1">
        <f t="shared" ref="P3:P7" si="4">(S3^2*C3)</f>
        <v>3.9344631117604091E-2</v>
      </c>
      <c r="Q3">
        <f>(O3+P3)</f>
        <v>8.3988955441928415E-2</v>
      </c>
      <c r="R3" s="1">
        <f>(J3*G3)</f>
        <v>8.2592000000000013E-2</v>
      </c>
      <c r="S3" s="41">
        <f>(G3/(20+C3))</f>
        <v>4.8108108108108109E-2</v>
      </c>
      <c r="T3" s="41"/>
      <c r="U3" s="41"/>
    </row>
    <row r="4" spans="1:21">
      <c r="A4" s="41" t="s">
        <v>15</v>
      </c>
      <c r="B4" s="41"/>
      <c r="C4" s="1">
        <v>23</v>
      </c>
      <c r="D4" s="41">
        <v>0.77600000000000002</v>
      </c>
      <c r="E4" s="41"/>
      <c r="F4" s="41"/>
      <c r="G4" s="1">
        <v>1.78</v>
      </c>
      <c r="H4" s="41">
        <v>16.399999999999999</v>
      </c>
      <c r="I4" s="41"/>
      <c r="J4" s="1">
        <f t="shared" si="0"/>
        <v>3.8800000000000001E-2</v>
      </c>
      <c r="K4" s="41">
        <f t="shared" si="1"/>
        <v>0.13775652173913044</v>
      </c>
      <c r="L4" s="41"/>
      <c r="M4" s="1">
        <v>0.02</v>
      </c>
      <c r="N4" s="9">
        <f t="shared" si="2"/>
        <v>0.125</v>
      </c>
      <c r="O4" s="1">
        <f t="shared" si="3"/>
        <v>3.2122790697674417E-2</v>
      </c>
      <c r="P4" s="1">
        <f t="shared" si="4"/>
        <v>3.9412222823147644E-2</v>
      </c>
      <c r="Q4">
        <f>(O4+P4)</f>
        <v>7.1535013520822061E-2</v>
      </c>
      <c r="R4" s="1">
        <f>(J4*G4)</f>
        <v>6.9064E-2</v>
      </c>
      <c r="S4" s="41">
        <f>(G4/(20+C4))</f>
        <v>4.13953488372093E-2</v>
      </c>
      <c r="T4" s="41"/>
      <c r="U4" s="41"/>
    </row>
    <row r="5" spans="1:21">
      <c r="A5" s="41" t="s">
        <v>16</v>
      </c>
      <c r="B5" s="41"/>
      <c r="C5" s="1">
        <f>(C2+C3)</f>
        <v>27</v>
      </c>
      <c r="D5" s="41">
        <v>1.1399999999999999</v>
      </c>
      <c r="E5" s="41"/>
      <c r="F5" s="41"/>
      <c r="G5" s="1">
        <v>2.8</v>
      </c>
      <c r="H5" s="41">
        <v>13</v>
      </c>
      <c r="I5" s="41"/>
      <c r="J5" s="1">
        <f t="shared" si="0"/>
        <v>5.6999999999999995E-2</v>
      </c>
      <c r="K5" s="41">
        <f t="shared" si="1"/>
        <v>0.29037037037037033</v>
      </c>
      <c r="L5" s="41"/>
      <c r="M5" s="1">
        <v>3.3000000000000002E-2</v>
      </c>
      <c r="N5" s="9">
        <f t="shared" si="2"/>
        <v>0.20625000000000002</v>
      </c>
      <c r="O5" s="1">
        <f t="shared" si="3"/>
        <v>6.7914893617021271E-2</v>
      </c>
      <c r="P5" s="1">
        <f t="shared" si="4"/>
        <v>9.5826165685830675E-2</v>
      </c>
      <c r="Q5">
        <f>(O5+P5)</f>
        <v>0.16374105930285193</v>
      </c>
      <c r="R5" s="1">
        <f>(J5*G5)</f>
        <v>0.15959999999999996</v>
      </c>
      <c r="S5" s="41">
        <f>(G5/(20+C5))</f>
        <v>5.9574468085106379E-2</v>
      </c>
      <c r="T5" s="41"/>
      <c r="U5" s="41"/>
    </row>
    <row r="6" spans="1:21">
      <c r="A6" s="41" t="s">
        <v>17</v>
      </c>
      <c r="B6" s="41"/>
      <c r="C6" s="1">
        <f>(C3+C4)</f>
        <v>40</v>
      </c>
      <c r="D6" s="41">
        <v>0.96</v>
      </c>
      <c r="E6" s="41"/>
      <c r="F6" s="41"/>
      <c r="G6" s="1">
        <v>2.8</v>
      </c>
      <c r="H6" s="41">
        <v>11.2</v>
      </c>
      <c r="I6" s="41"/>
      <c r="J6" s="1">
        <f t="shared" si="0"/>
        <v>4.8000000000000001E-2</v>
      </c>
      <c r="K6" s="41">
        <f t="shared" si="1"/>
        <v>0.19599999999999998</v>
      </c>
      <c r="L6" s="41"/>
      <c r="M6" s="1">
        <v>2.8000000000000001E-2</v>
      </c>
      <c r="N6" s="9">
        <f t="shared" si="2"/>
        <v>0.17500000000000002</v>
      </c>
      <c r="O6" s="1">
        <f t="shared" si="3"/>
        <v>4.4799999999999993E-2</v>
      </c>
      <c r="P6" s="1">
        <f t="shared" si="4"/>
        <v>8.7111111111111084E-2</v>
      </c>
      <c r="Q6">
        <f>(O6+P6)</f>
        <v>0.13191111111111109</v>
      </c>
      <c r="R6" s="1">
        <f>(J6*G6)</f>
        <v>0.13439999999999999</v>
      </c>
      <c r="S6" s="41">
        <f>(G6/(20+C6))</f>
        <v>4.6666666666666662E-2</v>
      </c>
      <c r="T6" s="41"/>
      <c r="U6" s="41"/>
    </row>
    <row r="7" spans="1:21">
      <c r="A7" s="41" t="s">
        <v>18</v>
      </c>
      <c r="B7" s="41"/>
      <c r="C7" s="1">
        <f>(C2+C3+C4)</f>
        <v>50</v>
      </c>
      <c r="D7" s="41">
        <v>0.85</v>
      </c>
      <c r="E7" s="41"/>
      <c r="F7" s="41"/>
      <c r="G7" s="1">
        <v>3.14</v>
      </c>
      <c r="H7" s="41">
        <v>13</v>
      </c>
      <c r="I7" s="41"/>
      <c r="J7" s="1">
        <f t="shared" si="0"/>
        <v>4.2499999999999996E-2</v>
      </c>
      <c r="K7" s="41">
        <f t="shared" si="1"/>
        <v>0.19719200000000001</v>
      </c>
      <c r="L7" s="41"/>
      <c r="M7" s="1">
        <v>3.5999999999999997E-2</v>
      </c>
      <c r="N7" s="9">
        <f t="shared" si="2"/>
        <v>0.22499999999999998</v>
      </c>
      <c r="O7" s="1">
        <f t="shared" si="3"/>
        <v>3.8128571428571428E-2</v>
      </c>
      <c r="P7" s="1">
        <f t="shared" si="4"/>
        <v>0.10060816326530612</v>
      </c>
      <c r="Q7">
        <f>(O7+P7)</f>
        <v>0.13873673469387754</v>
      </c>
      <c r="R7" s="1">
        <f>(J7*G7)</f>
        <v>0.13344999999999999</v>
      </c>
      <c r="S7" s="41">
        <f>(G7/(20+C7))</f>
        <v>4.4857142857142859E-2</v>
      </c>
      <c r="T7" s="41"/>
      <c r="U7" s="41"/>
    </row>
    <row r="9" spans="1:21">
      <c r="A9" s="45" t="s">
        <v>19</v>
      </c>
      <c r="B9" s="46"/>
      <c r="C9" s="46"/>
      <c r="D9" s="46"/>
      <c r="E9" s="46"/>
      <c r="F9" s="46"/>
      <c r="G9" s="46"/>
      <c r="H9" s="46"/>
      <c r="I9" s="46"/>
      <c r="J9" s="46"/>
      <c r="K9" s="46"/>
    </row>
    <row r="10" spans="1:21">
      <c r="A10" s="3" t="s">
        <v>20</v>
      </c>
      <c r="O10" s="5" t="s">
        <v>21</v>
      </c>
      <c r="P10" s="6" t="s">
        <v>22</v>
      </c>
    </row>
    <row r="11" spans="1:21">
      <c r="A11" s="4" t="s">
        <v>23</v>
      </c>
      <c r="O11" s="1" t="s">
        <v>24</v>
      </c>
      <c r="P11" s="1" t="s">
        <v>25</v>
      </c>
    </row>
    <row r="12" spans="1:21">
      <c r="A12" s="6" t="s">
        <v>26</v>
      </c>
      <c r="O12" s="1" t="s">
        <v>24</v>
      </c>
      <c r="P12" s="1" t="s">
        <v>25</v>
      </c>
    </row>
    <row r="13" spans="1:21">
      <c r="A13" s="8" t="s">
        <v>27</v>
      </c>
      <c r="B13" s="9"/>
      <c r="C13" s="9"/>
      <c r="O13" s="1" t="s">
        <v>24</v>
      </c>
      <c r="P13" s="1" t="s">
        <v>25</v>
      </c>
    </row>
    <row r="14" spans="1:21">
      <c r="A14" s="9"/>
      <c r="B14" s="9"/>
      <c r="C14" s="9"/>
      <c r="O14" s="1" t="s">
        <v>24</v>
      </c>
      <c r="P14" s="1" t="s">
        <v>25</v>
      </c>
    </row>
    <row r="15" spans="1:21">
      <c r="O15" s="1" t="s">
        <v>24</v>
      </c>
      <c r="P15" s="1" t="s">
        <v>25</v>
      </c>
    </row>
    <row r="16" spans="1:21">
      <c r="O16" s="1" t="s">
        <v>24</v>
      </c>
      <c r="P16" s="1" t="s">
        <v>25</v>
      </c>
    </row>
  </sheetData>
  <mergeCells count="36">
    <mergeCell ref="A9:K9"/>
    <mergeCell ref="S7:U7"/>
    <mergeCell ref="H7:I7"/>
    <mergeCell ref="K2:L2"/>
    <mergeCell ref="K3:L3"/>
    <mergeCell ref="K4:L4"/>
    <mergeCell ref="K5:L5"/>
    <mergeCell ref="K6:L6"/>
    <mergeCell ref="K7:L7"/>
    <mergeCell ref="H6:I6"/>
    <mergeCell ref="S2:U2"/>
    <mergeCell ref="S3:U3"/>
    <mergeCell ref="S4:U4"/>
    <mergeCell ref="S5:U5"/>
    <mergeCell ref="S6:U6"/>
    <mergeCell ref="A7:B7"/>
    <mergeCell ref="D7:F7"/>
    <mergeCell ref="H2:I2"/>
    <mergeCell ref="H3:I3"/>
    <mergeCell ref="D1:F1"/>
    <mergeCell ref="H1:I1"/>
    <mergeCell ref="D2:F2"/>
    <mergeCell ref="D3:F3"/>
    <mergeCell ref="D4:F4"/>
    <mergeCell ref="D5:F5"/>
    <mergeCell ref="A5:B5"/>
    <mergeCell ref="A6:B6"/>
    <mergeCell ref="H4:I4"/>
    <mergeCell ref="H5:I5"/>
    <mergeCell ref="S1:U1"/>
    <mergeCell ref="A1:B1"/>
    <mergeCell ref="A2:B2"/>
    <mergeCell ref="A3:B3"/>
    <mergeCell ref="A4:B4"/>
    <mergeCell ref="D6:F6"/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A107-8C0C-4314-A183-8A612B436E3C}">
  <dimension ref="A1:R10"/>
  <sheetViews>
    <sheetView rightToLeft="1" workbookViewId="0">
      <selection activeCell="E8" sqref="E8"/>
    </sheetView>
  </sheetViews>
  <sheetFormatPr defaultRowHeight="15"/>
  <cols>
    <col min="7" max="7" width="11.42578125" customWidth="1"/>
    <col min="10" max="10" width="14.7109375" customWidth="1"/>
    <col min="12" max="12" width="9.140625" customWidth="1"/>
    <col min="15" max="15" width="16.28515625" customWidth="1"/>
    <col min="16" max="16" width="17.85546875" customWidth="1"/>
    <col min="17" max="17" width="12.42578125" customWidth="1"/>
    <col min="18" max="18" width="10.5703125" customWidth="1"/>
  </cols>
  <sheetData>
    <row r="1" spans="1:18">
      <c r="A1" s="41" t="s">
        <v>121</v>
      </c>
      <c r="B1" s="41"/>
      <c r="C1" t="s">
        <v>1</v>
      </c>
      <c r="D1" s="44" t="s">
        <v>2</v>
      </c>
      <c r="E1" s="44"/>
      <c r="F1" s="44"/>
      <c r="G1" s="4" t="s">
        <v>3</v>
      </c>
      <c r="H1" s="41" t="s">
        <v>105</v>
      </c>
      <c r="I1" s="41"/>
      <c r="J1" t="s">
        <v>5</v>
      </c>
      <c r="K1" s="43" t="s">
        <v>122</v>
      </c>
      <c r="L1" s="43"/>
      <c r="M1" s="42" t="s">
        <v>12</v>
      </c>
      <c r="N1" s="42"/>
      <c r="O1" s="42"/>
      <c r="P1" s="5" t="s">
        <v>21</v>
      </c>
      <c r="Q1" s="87" t="s">
        <v>22</v>
      </c>
      <c r="R1" s="87"/>
    </row>
    <row r="2" spans="1:18">
      <c r="A2" s="41">
        <v>4</v>
      </c>
      <c r="B2" s="41"/>
      <c r="C2" s="1">
        <v>415</v>
      </c>
      <c r="D2" s="41">
        <v>0.34399999999999997</v>
      </c>
      <c r="E2" s="41"/>
      <c r="F2" s="41"/>
      <c r="G2" s="1">
        <v>6.88</v>
      </c>
      <c r="H2" s="41">
        <v>35</v>
      </c>
      <c r="I2" s="41"/>
      <c r="J2" s="1">
        <f>(D2/20)</f>
        <v>1.72E-2</v>
      </c>
      <c r="K2" s="41">
        <f>(G2^2/C2)</f>
        <v>0.11405879518072289</v>
      </c>
      <c r="L2" s="41"/>
      <c r="M2" s="41">
        <f>(G2/(20+C2))</f>
        <v>1.581609195402299E-2</v>
      </c>
      <c r="N2" s="41"/>
      <c r="O2" s="41"/>
      <c r="P2" s="1" t="s">
        <v>25</v>
      </c>
      <c r="Q2" s="41" t="s">
        <v>25</v>
      </c>
      <c r="R2" s="41"/>
    </row>
    <row r="6" spans="1:18">
      <c r="A6" s="45" t="s">
        <v>123</v>
      </c>
      <c r="B6" s="46"/>
      <c r="C6" s="46"/>
      <c r="D6" s="46"/>
      <c r="E6" s="46"/>
      <c r="F6" s="46"/>
      <c r="G6" s="46"/>
      <c r="H6" s="46"/>
      <c r="I6" s="46"/>
      <c r="J6" s="46"/>
      <c r="K6" s="46"/>
    </row>
    <row r="7" spans="1:18">
      <c r="A7" s="3" t="s">
        <v>20</v>
      </c>
    </row>
    <row r="8" spans="1:18">
      <c r="A8" s="4" t="s">
        <v>23</v>
      </c>
    </row>
    <row r="9" spans="1:18">
      <c r="A9" s="6" t="s">
        <v>26</v>
      </c>
    </row>
    <row r="10" spans="1:18">
      <c r="A10" s="8" t="s">
        <v>27</v>
      </c>
    </row>
  </sheetData>
  <mergeCells count="13">
    <mergeCell ref="A6:K6"/>
    <mergeCell ref="M1:O1"/>
    <mergeCell ref="Q1:R1"/>
    <mergeCell ref="D2:F2"/>
    <mergeCell ref="H2:I2"/>
    <mergeCell ref="K2:L2"/>
    <mergeCell ref="M2:O2"/>
    <mergeCell ref="Q2:R2"/>
    <mergeCell ref="A2:B2"/>
    <mergeCell ref="A1:B1"/>
    <mergeCell ref="D1:F1"/>
    <mergeCell ref="H1:I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D795-9FC4-4DFE-9CD9-37E1B690E3B3}">
  <dimension ref="A2:U23"/>
  <sheetViews>
    <sheetView rightToLeft="1" workbookViewId="0">
      <selection activeCell="F12" sqref="F12"/>
    </sheetView>
  </sheetViews>
  <sheetFormatPr defaultRowHeight="15"/>
  <cols>
    <col min="1" max="1" width="17" customWidth="1"/>
    <col min="2" max="2" width="16.42578125" customWidth="1"/>
    <col min="3" max="3" width="11.5703125" customWidth="1"/>
    <col min="6" max="6" width="11.85546875" customWidth="1"/>
    <col min="7" max="7" width="19" customWidth="1"/>
    <col min="10" max="10" width="19.28515625" customWidth="1"/>
    <col min="12" max="12" width="18.5703125" customWidth="1"/>
    <col min="13" max="13" width="22.28515625" customWidth="1"/>
    <col min="14" max="14" width="20" customWidth="1"/>
    <col min="15" max="16" width="19.28515625" customWidth="1"/>
    <col min="17" max="17" width="19" customWidth="1"/>
    <col min="18" max="18" width="19.85546875" customWidth="1"/>
  </cols>
  <sheetData>
    <row r="2" spans="1:21">
      <c r="A2" s="48" t="s">
        <v>28</v>
      </c>
      <c r="B2" s="48"/>
      <c r="C2" s="49" t="s">
        <v>29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21"/>
      <c r="O2" s="1"/>
      <c r="P2" s="1"/>
      <c r="Q2" s="1"/>
      <c r="R2" s="1"/>
      <c r="S2" s="1"/>
      <c r="T2" s="1"/>
      <c r="U2" s="1"/>
    </row>
    <row r="3" spans="1:21">
      <c r="A3" s="50" t="s">
        <v>0</v>
      </c>
      <c r="B3" s="51"/>
      <c r="C3" s="12" t="s">
        <v>1</v>
      </c>
      <c r="D3" s="52" t="s">
        <v>2</v>
      </c>
      <c r="E3" s="52"/>
      <c r="F3" s="52"/>
      <c r="G3" s="13" t="s">
        <v>3</v>
      </c>
      <c r="H3" s="51" t="s">
        <v>30</v>
      </c>
      <c r="I3" s="51"/>
      <c r="J3" s="12" t="s">
        <v>5</v>
      </c>
      <c r="K3" s="53" t="s">
        <v>31</v>
      </c>
      <c r="L3" s="53"/>
      <c r="M3" s="15" t="s">
        <v>21</v>
      </c>
      <c r="N3" s="16" t="s">
        <v>22</v>
      </c>
      <c r="O3" s="17" t="s">
        <v>9</v>
      </c>
      <c r="P3" s="17" t="s">
        <v>10</v>
      </c>
      <c r="Q3" s="18" t="s">
        <v>11</v>
      </c>
      <c r="R3" s="17" t="s">
        <v>11</v>
      </c>
      <c r="S3" s="54" t="s">
        <v>12</v>
      </c>
      <c r="T3" s="54"/>
      <c r="U3" s="55"/>
    </row>
    <row r="4" spans="1:21">
      <c r="A4" s="56" t="s">
        <v>32</v>
      </c>
      <c r="B4" s="57"/>
      <c r="C4" s="19">
        <v>187</v>
      </c>
      <c r="D4" s="57">
        <v>2</v>
      </c>
      <c r="E4" s="57"/>
      <c r="F4" s="57"/>
      <c r="G4" s="19">
        <v>24.4</v>
      </c>
      <c r="H4" s="57" t="s">
        <v>33</v>
      </c>
      <c r="I4" s="57"/>
      <c r="J4" s="19">
        <f>(D4/20)</f>
        <v>0.1</v>
      </c>
      <c r="K4" s="58">
        <f>(G4^2/C4)</f>
        <v>3.1837433155080208</v>
      </c>
      <c r="L4" s="58"/>
      <c r="M4" s="19" t="s">
        <v>25</v>
      </c>
      <c r="N4" s="22" t="s">
        <v>25</v>
      </c>
      <c r="O4" s="19">
        <f>(S4^2*20)</f>
        <v>0.2778874652850708</v>
      </c>
      <c r="P4" s="19">
        <f>(S4^2*C4)</f>
        <v>2.5982478004154119</v>
      </c>
      <c r="Q4" s="19">
        <f>(P4+O4)</f>
        <v>2.8761352657004826</v>
      </c>
      <c r="R4" s="19">
        <f>(G4*J4)</f>
        <v>2.44</v>
      </c>
      <c r="S4" s="57">
        <f>(G4/(C4+20))</f>
        <v>0.11787439613526569</v>
      </c>
      <c r="T4" s="57"/>
      <c r="U4" s="59"/>
    </row>
    <row r="6" spans="1:21">
      <c r="A6" s="48" t="s">
        <v>34</v>
      </c>
      <c r="B6" s="48"/>
      <c r="C6" s="49" t="s">
        <v>29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21"/>
      <c r="O6" s="1"/>
      <c r="P6" s="1"/>
      <c r="Q6" s="1"/>
      <c r="R6" s="1"/>
      <c r="S6" s="1"/>
      <c r="T6" s="1"/>
      <c r="U6" s="1"/>
    </row>
    <row r="7" spans="1:21">
      <c r="A7" s="50" t="s">
        <v>0</v>
      </c>
      <c r="B7" s="51"/>
      <c r="C7" s="12" t="s">
        <v>1</v>
      </c>
      <c r="D7" s="52" t="s">
        <v>2</v>
      </c>
      <c r="E7" s="52"/>
      <c r="F7" s="52"/>
      <c r="G7" s="13" t="s">
        <v>3</v>
      </c>
      <c r="H7" s="51" t="s">
        <v>30</v>
      </c>
      <c r="I7" s="51"/>
      <c r="J7" s="12" t="s">
        <v>5</v>
      </c>
      <c r="K7" s="53" t="s">
        <v>31</v>
      </c>
      <c r="L7" s="53"/>
      <c r="M7" s="15" t="s">
        <v>21</v>
      </c>
      <c r="N7" s="16" t="s">
        <v>22</v>
      </c>
      <c r="O7" s="17" t="s">
        <v>9</v>
      </c>
      <c r="P7" s="17" t="s">
        <v>10</v>
      </c>
      <c r="Q7" s="18" t="s">
        <v>11</v>
      </c>
      <c r="R7" s="17" t="s">
        <v>11</v>
      </c>
      <c r="S7" s="54" t="s">
        <v>12</v>
      </c>
      <c r="T7" s="54"/>
      <c r="U7" s="55"/>
    </row>
    <row r="8" spans="1:21">
      <c r="A8" s="56" t="s">
        <v>32</v>
      </c>
      <c r="B8" s="57"/>
      <c r="C8" s="19">
        <v>187</v>
      </c>
      <c r="D8" s="57">
        <v>1.54</v>
      </c>
      <c r="E8" s="57"/>
      <c r="F8" s="57"/>
      <c r="G8" s="19">
        <v>19.399999999999999</v>
      </c>
      <c r="H8" s="57" t="s">
        <v>33</v>
      </c>
      <c r="I8" s="57"/>
      <c r="J8" s="19">
        <f>(D8/20)</f>
        <v>7.6999999999999999E-2</v>
      </c>
      <c r="K8" s="58">
        <f>(G8^2/C8)</f>
        <v>2.0126203208556146</v>
      </c>
      <c r="L8" s="58"/>
      <c r="M8" s="19" t="s">
        <v>25</v>
      </c>
      <c r="N8" s="22" t="s">
        <v>25</v>
      </c>
      <c r="O8" s="19">
        <f>(S8^2*20)</f>
        <v>0.1756680435949497</v>
      </c>
      <c r="P8" s="19">
        <f>(S8^2*C8)</f>
        <v>1.6424962076127798</v>
      </c>
      <c r="Q8" s="19">
        <f>(P8+O8)</f>
        <v>1.8181642512077296</v>
      </c>
      <c r="R8" s="19">
        <f>(G8*J8)</f>
        <v>1.4937999999999998</v>
      </c>
      <c r="S8" s="57">
        <f>(G8/(C8+20))</f>
        <v>9.3719806763285021E-2</v>
      </c>
      <c r="T8" s="57"/>
      <c r="U8" s="59"/>
    </row>
    <row r="11" spans="1:21">
      <c r="G11" s="60" t="s">
        <v>35</v>
      </c>
      <c r="H11" s="51"/>
      <c r="I11" s="51"/>
      <c r="J11" s="51"/>
      <c r="K11" s="61"/>
    </row>
    <row r="12" spans="1:21">
      <c r="G12" s="38" t="s">
        <v>36</v>
      </c>
      <c r="H12" s="60" t="s">
        <v>37</v>
      </c>
      <c r="I12" s="62"/>
      <c r="J12" s="63" t="s">
        <v>38</v>
      </c>
      <c r="K12" s="64"/>
    </row>
    <row r="13" spans="1:21">
      <c r="G13" s="34" t="s">
        <v>33</v>
      </c>
      <c r="H13" s="57" t="s">
        <v>39</v>
      </c>
      <c r="I13" s="57"/>
      <c r="J13" s="65" t="s">
        <v>40</v>
      </c>
      <c r="K13" s="66"/>
    </row>
    <row r="14" spans="1:21">
      <c r="H14" s="41"/>
      <c r="I14" s="41"/>
      <c r="J14" s="47"/>
      <c r="K14" s="47"/>
    </row>
    <row r="15" spans="1:21">
      <c r="G15" s="60" t="s">
        <v>41</v>
      </c>
      <c r="H15" s="51"/>
      <c r="I15" s="51"/>
      <c r="J15" s="62"/>
      <c r="K15" s="67"/>
    </row>
    <row r="16" spans="1:21">
      <c r="G16" s="38" t="s">
        <v>36</v>
      </c>
      <c r="H16" s="60" t="s">
        <v>37</v>
      </c>
      <c r="I16" s="67"/>
      <c r="J16" s="47" t="s">
        <v>38</v>
      </c>
      <c r="K16" s="68"/>
    </row>
    <row r="17" spans="7:12">
      <c r="G17" s="34" t="s">
        <v>33</v>
      </c>
      <c r="H17" s="57" t="s">
        <v>39</v>
      </c>
      <c r="I17" s="57"/>
      <c r="J17" s="65" t="s">
        <v>42</v>
      </c>
      <c r="K17" s="66"/>
    </row>
    <row r="19" spans="7:12">
      <c r="H19" s="41"/>
      <c r="I19" s="41"/>
      <c r="J19" s="40"/>
      <c r="K19" s="47"/>
      <c r="L19" s="47"/>
    </row>
    <row r="20" spans="7:12">
      <c r="G20" s="1"/>
      <c r="H20" s="41"/>
      <c r="I20" s="41"/>
      <c r="J20" s="1"/>
      <c r="K20" s="47"/>
      <c r="L20" s="47"/>
    </row>
    <row r="21" spans="7:12">
      <c r="H21" s="41"/>
      <c r="I21" s="41"/>
      <c r="J21" s="1"/>
      <c r="K21" s="47"/>
      <c r="L21" s="47"/>
    </row>
    <row r="22" spans="7:12">
      <c r="H22" s="41"/>
      <c r="I22" s="41"/>
      <c r="J22" s="1"/>
      <c r="K22" s="47"/>
      <c r="L22" s="47"/>
    </row>
    <row r="23" spans="7:12">
      <c r="J23" s="1"/>
    </row>
  </sheetData>
  <mergeCells count="44">
    <mergeCell ref="H20:I20"/>
    <mergeCell ref="K20:L20"/>
    <mergeCell ref="H21:I21"/>
    <mergeCell ref="K21:L21"/>
    <mergeCell ref="H22:I22"/>
    <mergeCell ref="K22:L22"/>
    <mergeCell ref="H19:I19"/>
    <mergeCell ref="K19:L19"/>
    <mergeCell ref="G11:K11"/>
    <mergeCell ref="H12:I12"/>
    <mergeCell ref="J12:K12"/>
    <mergeCell ref="H13:I13"/>
    <mergeCell ref="J13:K13"/>
    <mergeCell ref="H14:I14"/>
    <mergeCell ref="J14:K14"/>
    <mergeCell ref="G15:K15"/>
    <mergeCell ref="H16:I16"/>
    <mergeCell ref="J16:K16"/>
    <mergeCell ref="H17:I17"/>
    <mergeCell ref="J17:K17"/>
    <mergeCell ref="S7:U7"/>
    <mergeCell ref="A8:B8"/>
    <mergeCell ref="D8:F8"/>
    <mergeCell ref="H8:I8"/>
    <mergeCell ref="K8:L8"/>
    <mergeCell ref="S8:U8"/>
    <mergeCell ref="A6:B6"/>
    <mergeCell ref="C6:M6"/>
    <mergeCell ref="A7:B7"/>
    <mergeCell ref="D7:F7"/>
    <mergeCell ref="H7:I7"/>
    <mergeCell ref="K7:L7"/>
    <mergeCell ref="S3:U3"/>
    <mergeCell ref="A4:B4"/>
    <mergeCell ref="D4:F4"/>
    <mergeCell ref="H4:I4"/>
    <mergeCell ref="K4:L4"/>
    <mergeCell ref="S4:U4"/>
    <mergeCell ref="A2:B2"/>
    <mergeCell ref="C2:M2"/>
    <mergeCell ref="A3:B3"/>
    <mergeCell ref="D3:F3"/>
    <mergeCell ref="H3:I3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19F2-BBF8-4FB4-8AA1-BB4E26CE05ED}">
  <dimension ref="A2:U23"/>
  <sheetViews>
    <sheetView rightToLeft="1" workbookViewId="0">
      <selection activeCell="A6" sqref="A6:B6"/>
    </sheetView>
  </sheetViews>
  <sheetFormatPr defaultRowHeight="15"/>
  <cols>
    <col min="1" max="1" width="17" customWidth="1"/>
    <col min="2" max="2" width="16.42578125" customWidth="1"/>
    <col min="3" max="3" width="11.5703125" customWidth="1"/>
    <col min="6" max="6" width="11.85546875" customWidth="1"/>
    <col min="7" max="7" width="19" customWidth="1"/>
    <col min="10" max="10" width="19.28515625" customWidth="1"/>
    <col min="12" max="12" width="18.5703125" customWidth="1"/>
    <col min="13" max="13" width="22.28515625" customWidth="1"/>
    <col min="14" max="14" width="20" customWidth="1"/>
    <col min="15" max="16" width="19.28515625" customWidth="1"/>
    <col min="17" max="17" width="19" customWidth="1"/>
    <col min="18" max="18" width="19.85546875" customWidth="1"/>
  </cols>
  <sheetData>
    <row r="2" spans="1:21">
      <c r="A2" s="48" t="s">
        <v>28</v>
      </c>
      <c r="B2" s="48"/>
      <c r="C2" s="49" t="s">
        <v>29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21"/>
      <c r="O2" s="1"/>
      <c r="P2" s="1"/>
      <c r="Q2" s="1"/>
      <c r="R2" s="1"/>
      <c r="S2" s="1"/>
      <c r="T2" s="1"/>
      <c r="U2" s="1"/>
    </row>
    <row r="3" spans="1:21">
      <c r="A3" s="50" t="s">
        <v>0</v>
      </c>
      <c r="B3" s="51"/>
      <c r="C3" s="12" t="s">
        <v>1</v>
      </c>
      <c r="D3" s="52" t="s">
        <v>2</v>
      </c>
      <c r="E3" s="52"/>
      <c r="F3" s="52"/>
      <c r="G3" s="13" t="s">
        <v>3</v>
      </c>
      <c r="H3" s="51" t="s">
        <v>30</v>
      </c>
      <c r="I3" s="51"/>
      <c r="J3" s="12" t="s">
        <v>5</v>
      </c>
      <c r="K3" s="53" t="s">
        <v>31</v>
      </c>
      <c r="L3" s="53"/>
      <c r="M3" s="15" t="s">
        <v>21</v>
      </c>
      <c r="N3" s="16" t="s">
        <v>22</v>
      </c>
      <c r="O3" s="17" t="s">
        <v>9</v>
      </c>
      <c r="P3" s="17" t="s">
        <v>10</v>
      </c>
      <c r="Q3" s="18" t="s">
        <v>11</v>
      </c>
      <c r="R3" s="17" t="s">
        <v>11</v>
      </c>
      <c r="S3" s="54" t="s">
        <v>12</v>
      </c>
      <c r="T3" s="54"/>
      <c r="U3" s="55"/>
    </row>
    <row r="4" spans="1:21">
      <c r="A4" s="56" t="s">
        <v>32</v>
      </c>
      <c r="B4" s="57"/>
      <c r="C4" s="19">
        <v>187</v>
      </c>
      <c r="D4" s="57">
        <v>2.08</v>
      </c>
      <c r="E4" s="57"/>
      <c r="F4" s="57"/>
      <c r="G4" s="19">
        <v>21.6</v>
      </c>
      <c r="H4" s="57" t="s">
        <v>43</v>
      </c>
      <c r="I4" s="57"/>
      <c r="J4" s="19">
        <f>(D4/20)</f>
        <v>0.10400000000000001</v>
      </c>
      <c r="K4" s="58">
        <f>(G4^2/C4)</f>
        <v>2.4949732620320857</v>
      </c>
      <c r="L4" s="58"/>
      <c r="M4" s="19" t="s">
        <v>25</v>
      </c>
      <c r="N4" s="22" t="s">
        <v>25</v>
      </c>
      <c r="O4" s="19">
        <f>(S4^2*20)</f>
        <v>0.21776937618147452</v>
      </c>
      <c r="P4" s="19">
        <f>(S4^2*C4)</f>
        <v>2.0361436672967868</v>
      </c>
      <c r="Q4" s="19">
        <f>(P4+O4)</f>
        <v>2.2539130434782613</v>
      </c>
      <c r="R4" s="19">
        <f>(G4*J4)</f>
        <v>2.2464000000000004</v>
      </c>
      <c r="S4" s="57">
        <f>(G4/(C4+20))</f>
        <v>0.10434782608695653</v>
      </c>
      <c r="T4" s="57"/>
      <c r="U4" s="59"/>
    </row>
    <row r="6" spans="1:21">
      <c r="A6" s="48" t="s">
        <v>44</v>
      </c>
      <c r="B6" s="48"/>
      <c r="C6" s="49" t="s">
        <v>45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21"/>
      <c r="O6" s="1"/>
      <c r="P6" s="1"/>
      <c r="Q6" s="1"/>
      <c r="R6" s="1"/>
      <c r="S6" s="1"/>
      <c r="T6" s="1"/>
      <c r="U6" s="1"/>
    </row>
    <row r="7" spans="1:21">
      <c r="A7" s="50" t="s">
        <v>0</v>
      </c>
      <c r="B7" s="51"/>
      <c r="C7" s="12" t="s">
        <v>1</v>
      </c>
      <c r="D7" s="52" t="s">
        <v>2</v>
      </c>
      <c r="E7" s="52"/>
      <c r="F7" s="52"/>
      <c r="G7" s="13" t="s">
        <v>3</v>
      </c>
      <c r="H7" s="51" t="s">
        <v>30</v>
      </c>
      <c r="I7" s="51"/>
      <c r="J7" s="12" t="s">
        <v>5</v>
      </c>
      <c r="K7" s="53" t="s">
        <v>31</v>
      </c>
      <c r="L7" s="53"/>
      <c r="M7" s="15" t="s">
        <v>21</v>
      </c>
      <c r="N7" s="16" t="s">
        <v>22</v>
      </c>
      <c r="O7" s="17" t="s">
        <v>9</v>
      </c>
      <c r="P7" s="17" t="s">
        <v>10</v>
      </c>
      <c r="Q7" s="18" t="s">
        <v>11</v>
      </c>
      <c r="R7" s="17" t="s">
        <v>11</v>
      </c>
      <c r="S7" s="54" t="s">
        <v>12</v>
      </c>
      <c r="T7" s="54"/>
      <c r="U7" s="55"/>
    </row>
    <row r="8" spans="1:21">
      <c r="A8" s="56" t="s">
        <v>32</v>
      </c>
      <c r="B8" s="57"/>
      <c r="C8" s="19">
        <v>164</v>
      </c>
      <c r="D8" s="57">
        <v>1.86</v>
      </c>
      <c r="E8" s="57"/>
      <c r="F8" s="57"/>
      <c r="G8" s="19">
        <v>19.2</v>
      </c>
      <c r="H8" s="57" t="s">
        <v>46</v>
      </c>
      <c r="I8" s="57"/>
      <c r="J8" s="19">
        <f>(D8/20)</f>
        <v>9.2999999999999999E-2</v>
      </c>
      <c r="K8" s="58">
        <f>(G8^2/C8)</f>
        <v>2.2478048780487803</v>
      </c>
      <c r="L8" s="58"/>
      <c r="M8" s="19" t="s">
        <v>25</v>
      </c>
      <c r="N8" s="22" t="s">
        <v>25</v>
      </c>
      <c r="O8" s="19">
        <f>(S8^2*20)</f>
        <v>0.21776937618147446</v>
      </c>
      <c r="P8" s="19">
        <f>(S8^2*C8)</f>
        <v>1.7857088846880906</v>
      </c>
      <c r="Q8" s="19">
        <f>(P8+O8)</f>
        <v>2.0034782608695649</v>
      </c>
      <c r="R8" s="19">
        <f>(G8*J8)</f>
        <v>1.7855999999999999</v>
      </c>
      <c r="S8" s="57">
        <f>(G8/(C8+20))</f>
        <v>0.10434782608695652</v>
      </c>
      <c r="T8" s="57"/>
      <c r="U8" s="59"/>
    </row>
    <row r="11" spans="1:21">
      <c r="G11" s="60" t="s">
        <v>47</v>
      </c>
      <c r="H11" s="51"/>
      <c r="I11" s="51"/>
      <c r="J11" s="51"/>
      <c r="K11" s="61"/>
    </row>
    <row r="12" spans="1:21">
      <c r="G12" s="38" t="s">
        <v>36</v>
      </c>
      <c r="H12" s="60" t="s">
        <v>37</v>
      </c>
      <c r="I12" s="62"/>
      <c r="J12" s="63" t="s">
        <v>48</v>
      </c>
      <c r="K12" s="64"/>
    </row>
    <row r="13" spans="1:21">
      <c r="G13" s="34" t="s">
        <v>43</v>
      </c>
      <c r="H13" s="57" t="s">
        <v>49</v>
      </c>
      <c r="I13" s="57"/>
      <c r="J13" s="65" t="s">
        <v>50</v>
      </c>
      <c r="K13" s="66"/>
    </row>
    <row r="14" spans="1:21">
      <c r="H14" s="41"/>
      <c r="I14" s="41"/>
      <c r="J14" s="47"/>
      <c r="K14" s="47"/>
    </row>
    <row r="15" spans="1:21">
      <c r="G15" s="60" t="s">
        <v>51</v>
      </c>
      <c r="H15" s="51"/>
      <c r="I15" s="51"/>
      <c r="J15" s="62"/>
      <c r="K15" s="67"/>
    </row>
    <row r="16" spans="1:21">
      <c r="G16" s="38" t="s">
        <v>36</v>
      </c>
      <c r="H16" s="60" t="s">
        <v>37</v>
      </c>
      <c r="I16" s="67"/>
      <c r="J16" s="47" t="s">
        <v>48</v>
      </c>
      <c r="K16" s="68"/>
    </row>
    <row r="17" spans="7:12">
      <c r="G17" s="34" t="s">
        <v>46</v>
      </c>
      <c r="H17" s="57" t="s">
        <v>49</v>
      </c>
      <c r="I17" s="57"/>
      <c r="J17" s="65" t="s">
        <v>52</v>
      </c>
      <c r="K17" s="66"/>
    </row>
    <row r="19" spans="7:12">
      <c r="H19" s="41"/>
      <c r="I19" s="41"/>
      <c r="J19" s="40"/>
      <c r="K19" s="47"/>
      <c r="L19" s="47"/>
    </row>
    <row r="20" spans="7:12">
      <c r="G20" s="1"/>
      <c r="H20" s="41"/>
      <c r="I20" s="41"/>
      <c r="J20" s="1"/>
      <c r="K20" s="47"/>
      <c r="L20" s="47"/>
    </row>
    <row r="21" spans="7:12">
      <c r="H21" s="41"/>
      <c r="I21" s="41"/>
      <c r="J21" s="1"/>
      <c r="K21" s="47"/>
      <c r="L21" s="47"/>
    </row>
    <row r="22" spans="7:12">
      <c r="H22" s="41"/>
      <c r="I22" s="41"/>
      <c r="J22" s="1"/>
      <c r="K22" s="47"/>
      <c r="L22" s="47"/>
    </row>
    <row r="23" spans="7:12">
      <c r="J23" s="1"/>
    </row>
  </sheetData>
  <mergeCells count="44">
    <mergeCell ref="H20:I20"/>
    <mergeCell ref="K20:L20"/>
    <mergeCell ref="H21:I21"/>
    <mergeCell ref="K21:L21"/>
    <mergeCell ref="H22:I22"/>
    <mergeCell ref="K22:L22"/>
    <mergeCell ref="H14:I14"/>
    <mergeCell ref="J14:K14"/>
    <mergeCell ref="H19:I19"/>
    <mergeCell ref="K19:L19"/>
    <mergeCell ref="G15:K15"/>
    <mergeCell ref="H16:I16"/>
    <mergeCell ref="J16:K16"/>
    <mergeCell ref="H17:I17"/>
    <mergeCell ref="J17:K17"/>
    <mergeCell ref="H12:I12"/>
    <mergeCell ref="J12:K12"/>
    <mergeCell ref="H13:I13"/>
    <mergeCell ref="J13:K13"/>
    <mergeCell ref="G11:K11"/>
    <mergeCell ref="S7:U7"/>
    <mergeCell ref="A8:B8"/>
    <mergeCell ref="D8:F8"/>
    <mergeCell ref="H8:I8"/>
    <mergeCell ref="K8:L8"/>
    <mergeCell ref="S8:U8"/>
    <mergeCell ref="A6:B6"/>
    <mergeCell ref="C6:M6"/>
    <mergeCell ref="A7:B7"/>
    <mergeCell ref="D7:F7"/>
    <mergeCell ref="H7:I7"/>
    <mergeCell ref="K7:L7"/>
    <mergeCell ref="S4:U4"/>
    <mergeCell ref="A3:B3"/>
    <mergeCell ref="D3:F3"/>
    <mergeCell ref="H3:I3"/>
    <mergeCell ref="K3:L3"/>
    <mergeCell ref="S3:U3"/>
    <mergeCell ref="A2:B2"/>
    <mergeCell ref="C2:M2"/>
    <mergeCell ref="A4:B4"/>
    <mergeCell ref="D4:F4"/>
    <mergeCell ref="H4:I4"/>
    <mergeCell ref="K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FA4C-A2B2-474C-8597-44A15FF2894A}">
  <dimension ref="A1:U60"/>
  <sheetViews>
    <sheetView rightToLeft="1" tabSelected="1" topLeftCell="A12" workbookViewId="0">
      <selection activeCell="A18" sqref="A18:B18"/>
    </sheetView>
  </sheetViews>
  <sheetFormatPr defaultRowHeight="15"/>
  <cols>
    <col min="1" max="1" width="17" customWidth="1"/>
    <col min="2" max="2" width="16.42578125" customWidth="1"/>
    <col min="3" max="3" width="11.5703125" customWidth="1"/>
    <col min="6" max="6" width="11.85546875" customWidth="1"/>
    <col min="7" max="7" width="14.5703125" customWidth="1"/>
    <col min="10" max="10" width="19.28515625" customWidth="1"/>
    <col min="12" max="12" width="18.5703125" customWidth="1"/>
    <col min="13" max="13" width="22.28515625" customWidth="1"/>
    <col min="14" max="14" width="20" customWidth="1"/>
    <col min="15" max="16" width="19.28515625" customWidth="1"/>
    <col min="17" max="17" width="19" customWidth="1"/>
    <col min="18" max="18" width="19.85546875" customWidth="1"/>
  </cols>
  <sheetData>
    <row r="1" spans="1:21">
      <c r="A1" s="48" t="s">
        <v>53</v>
      </c>
      <c r="B1" s="48"/>
      <c r="C1" s="45" t="s">
        <v>54</v>
      </c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1">
      <c r="A2" s="50" t="s">
        <v>0</v>
      </c>
      <c r="B2" s="51"/>
      <c r="C2" s="12" t="s">
        <v>1</v>
      </c>
      <c r="D2" s="52" t="s">
        <v>2</v>
      </c>
      <c r="E2" s="52"/>
      <c r="F2" s="52"/>
      <c r="G2" s="13" t="s">
        <v>3</v>
      </c>
      <c r="H2" s="51" t="s">
        <v>55</v>
      </c>
      <c r="I2" s="51"/>
      <c r="J2" s="12" t="s">
        <v>5</v>
      </c>
      <c r="K2" s="53" t="s">
        <v>56</v>
      </c>
      <c r="L2" s="53"/>
      <c r="M2" s="15" t="s">
        <v>21</v>
      </c>
      <c r="N2" s="16" t="s">
        <v>22</v>
      </c>
      <c r="O2" s="17" t="s">
        <v>9</v>
      </c>
      <c r="P2" s="17" t="s">
        <v>10</v>
      </c>
      <c r="Q2" s="18" t="s">
        <v>11</v>
      </c>
      <c r="R2" s="17" t="s">
        <v>11</v>
      </c>
      <c r="S2" s="54" t="s">
        <v>12</v>
      </c>
      <c r="T2" s="54"/>
      <c r="U2" s="55"/>
    </row>
    <row r="3" spans="1:21">
      <c r="A3" s="56" t="s">
        <v>32</v>
      </c>
      <c r="B3" s="57"/>
      <c r="C3" s="19">
        <v>187</v>
      </c>
      <c r="D3" s="57">
        <v>0.40799999999999997</v>
      </c>
      <c r="E3" s="57"/>
      <c r="F3" s="57"/>
      <c r="G3" s="19">
        <v>3.8</v>
      </c>
      <c r="H3" s="57" t="s">
        <v>57</v>
      </c>
      <c r="I3" s="57"/>
      <c r="J3" s="19">
        <f>(D3/20)</f>
        <v>2.0399999999999998E-2</v>
      </c>
      <c r="K3" s="58">
        <f>(G3^2/C3)</f>
        <v>7.7219251336898387E-2</v>
      </c>
      <c r="L3" s="58"/>
      <c r="M3" s="19" t="s">
        <v>25</v>
      </c>
      <c r="N3" s="22" t="s">
        <v>25</v>
      </c>
      <c r="O3" s="19">
        <f>(S3^2*20)</f>
        <v>6.7399472566454293E-3</v>
      </c>
      <c r="P3" s="19">
        <f>(S3^2*C3)</f>
        <v>6.3018506849634767E-2</v>
      </c>
      <c r="Q3" s="19">
        <f>(P3+O3)</f>
        <v>6.975845410628019E-2</v>
      </c>
      <c r="R3" s="19">
        <f>(G3*J3)</f>
        <v>7.7519999999999992E-2</v>
      </c>
      <c r="S3" s="57">
        <f>(G3/(C3+20))</f>
        <v>1.8357487922705314E-2</v>
      </c>
      <c r="T3" s="57"/>
      <c r="U3" s="59"/>
    </row>
    <row r="5" spans="1:21">
      <c r="A5" s="48" t="s">
        <v>58</v>
      </c>
      <c r="B5" s="48"/>
      <c r="C5" s="49" t="s">
        <v>59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21"/>
      <c r="O5" s="1"/>
      <c r="P5" s="1"/>
      <c r="Q5" s="1"/>
      <c r="R5" s="1"/>
      <c r="S5" s="1"/>
      <c r="T5" s="1"/>
      <c r="U5" s="1"/>
    </row>
    <row r="6" spans="1:21">
      <c r="A6" s="50" t="s">
        <v>0</v>
      </c>
      <c r="B6" s="51"/>
      <c r="C6" s="12" t="s">
        <v>1</v>
      </c>
      <c r="D6" s="52" t="s">
        <v>2</v>
      </c>
      <c r="E6" s="52"/>
      <c r="F6" s="52"/>
      <c r="G6" s="13" t="s">
        <v>3</v>
      </c>
      <c r="H6" s="51" t="s">
        <v>55</v>
      </c>
      <c r="I6" s="51"/>
      <c r="J6" s="12" t="s">
        <v>5</v>
      </c>
      <c r="K6" s="53" t="s">
        <v>60</v>
      </c>
      <c r="L6" s="53"/>
      <c r="M6" s="15" t="s">
        <v>21</v>
      </c>
      <c r="N6" s="16" t="s">
        <v>22</v>
      </c>
      <c r="O6" s="17" t="s">
        <v>9</v>
      </c>
      <c r="P6" s="17" t="s">
        <v>10</v>
      </c>
      <c r="Q6" s="18" t="s">
        <v>11</v>
      </c>
      <c r="R6" s="17" t="s">
        <v>11</v>
      </c>
      <c r="S6" s="31" t="s">
        <v>12</v>
      </c>
      <c r="T6" s="31"/>
      <c r="U6" s="32"/>
    </row>
    <row r="7" spans="1:21">
      <c r="A7" s="56" t="s">
        <v>32</v>
      </c>
      <c r="B7" s="57"/>
      <c r="C7" s="19">
        <v>187</v>
      </c>
      <c r="D7" s="57">
        <v>0.92</v>
      </c>
      <c r="E7" s="57"/>
      <c r="F7" s="57"/>
      <c r="G7" s="19">
        <v>9.52</v>
      </c>
      <c r="H7" s="57" t="s">
        <v>61</v>
      </c>
      <c r="I7" s="57"/>
      <c r="J7" s="19">
        <f>(D7/20)</f>
        <v>4.5999999999999999E-2</v>
      </c>
      <c r="K7" s="58">
        <f>(G7^2/C7)</f>
        <v>0.48465454545454545</v>
      </c>
      <c r="L7" s="58"/>
      <c r="M7" s="19" t="s">
        <v>25</v>
      </c>
      <c r="N7" s="22" t="s">
        <v>25</v>
      </c>
      <c r="O7" s="19">
        <f>(S7^2*20)</f>
        <v>4.2302224089243626E-2</v>
      </c>
      <c r="P7" s="19">
        <f>(S7^2*C7)</f>
        <v>0.39552579523442793</v>
      </c>
      <c r="Q7" s="19">
        <f>(P7+O7)</f>
        <v>0.43782801932367155</v>
      </c>
      <c r="R7" s="19">
        <f>(G7*J7)</f>
        <v>0.43791999999999998</v>
      </c>
      <c r="S7" s="57">
        <f>(G7/(C7+20))</f>
        <v>4.5990338164251209E-2</v>
      </c>
      <c r="T7" s="57"/>
      <c r="U7" s="59"/>
    </row>
    <row r="9" spans="1:21">
      <c r="A9" s="48" t="s">
        <v>62</v>
      </c>
      <c r="B9" s="48"/>
      <c r="C9" s="49" t="s">
        <v>63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21"/>
      <c r="O9" s="1"/>
      <c r="P9" s="1"/>
      <c r="Q9" s="1"/>
      <c r="R9" s="1"/>
      <c r="S9" s="1"/>
      <c r="T9" s="1"/>
      <c r="U9" s="1"/>
    </row>
    <row r="10" spans="1:21">
      <c r="A10" s="50" t="s">
        <v>0</v>
      </c>
      <c r="B10" s="51"/>
      <c r="C10" s="12" t="s">
        <v>1</v>
      </c>
      <c r="D10" s="52" t="s">
        <v>2</v>
      </c>
      <c r="E10" s="52"/>
      <c r="F10" s="52"/>
      <c r="G10" s="13" t="s">
        <v>3</v>
      </c>
      <c r="H10" s="51" t="s">
        <v>55</v>
      </c>
      <c r="I10" s="51"/>
      <c r="J10" s="12" t="s">
        <v>5</v>
      </c>
      <c r="K10" s="53" t="s">
        <v>31</v>
      </c>
      <c r="L10" s="53"/>
      <c r="M10" s="15" t="s">
        <v>21</v>
      </c>
      <c r="N10" s="16" t="s">
        <v>22</v>
      </c>
      <c r="O10" s="17" t="s">
        <v>9</v>
      </c>
      <c r="P10" s="17" t="s">
        <v>10</v>
      </c>
      <c r="Q10" s="18" t="s">
        <v>11</v>
      </c>
      <c r="R10" s="17" t="s">
        <v>11</v>
      </c>
      <c r="S10" s="31" t="s">
        <v>12</v>
      </c>
      <c r="T10" s="31"/>
      <c r="U10" s="32"/>
    </row>
    <row r="11" spans="1:21">
      <c r="A11" s="56" t="s">
        <v>32</v>
      </c>
      <c r="B11" s="57"/>
      <c r="C11" s="19">
        <v>187</v>
      </c>
      <c r="D11" s="57">
        <v>0.72799999999999998</v>
      </c>
      <c r="E11" s="57"/>
      <c r="F11" s="57"/>
      <c r="G11" s="19">
        <v>9.2799999999999994</v>
      </c>
      <c r="H11" s="57" t="s">
        <v>61</v>
      </c>
      <c r="I11" s="57"/>
      <c r="J11" s="19">
        <f>(D11/20)</f>
        <v>3.6400000000000002E-2</v>
      </c>
      <c r="K11" s="58">
        <f>(G11^2/C11)</f>
        <v>0.46052620320855614</v>
      </c>
      <c r="L11" s="58"/>
      <c r="M11" s="19" t="s">
        <v>25</v>
      </c>
      <c r="N11" s="22" t="s">
        <v>25</v>
      </c>
      <c r="O11" s="19">
        <f>(S11^2*20)</f>
        <v>4.0196223949217007E-2</v>
      </c>
      <c r="P11" s="19">
        <f>(S11^2*C11)</f>
        <v>0.37583469392517904</v>
      </c>
      <c r="Q11" s="19">
        <f>(P11+O11)</f>
        <v>0.41603091787439606</v>
      </c>
      <c r="R11" s="19">
        <f>(G11*J11)</f>
        <v>0.33779199999999998</v>
      </c>
      <c r="S11" s="57">
        <f>(G11/(C11+20))</f>
        <v>4.483091787439613E-2</v>
      </c>
      <c r="T11" s="57"/>
      <c r="U11" s="59"/>
    </row>
    <row r="13" spans="1:21">
      <c r="A13" s="48" t="s">
        <v>64</v>
      </c>
      <c r="B13" s="48"/>
      <c r="C13" s="49" t="s">
        <v>65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21"/>
      <c r="O13" s="1"/>
      <c r="P13" s="1"/>
      <c r="Q13" s="1"/>
      <c r="R13" s="1"/>
      <c r="S13" s="1"/>
      <c r="T13" s="1"/>
      <c r="U13" s="1"/>
    </row>
    <row r="14" spans="1:21">
      <c r="A14" s="50" t="s">
        <v>0</v>
      </c>
      <c r="B14" s="51"/>
      <c r="C14" s="12" t="s">
        <v>1</v>
      </c>
      <c r="D14" s="52" t="s">
        <v>2</v>
      </c>
      <c r="E14" s="52"/>
      <c r="F14" s="52"/>
      <c r="G14" s="13" t="s">
        <v>3</v>
      </c>
      <c r="H14" s="51" t="s">
        <v>55</v>
      </c>
      <c r="I14" s="51"/>
      <c r="J14" s="12" t="s">
        <v>5</v>
      </c>
      <c r="K14" s="53" t="s">
        <v>31</v>
      </c>
      <c r="L14" s="53"/>
      <c r="M14" s="15" t="s">
        <v>21</v>
      </c>
      <c r="N14" s="16" t="s">
        <v>22</v>
      </c>
      <c r="O14" s="17" t="s">
        <v>9</v>
      </c>
      <c r="P14" s="17" t="s">
        <v>10</v>
      </c>
      <c r="Q14" s="18" t="s">
        <v>11</v>
      </c>
      <c r="R14" s="17" t="s">
        <v>11</v>
      </c>
      <c r="S14" s="31" t="s">
        <v>12</v>
      </c>
      <c r="T14" s="31"/>
      <c r="U14" s="32"/>
    </row>
    <row r="15" spans="1:21">
      <c r="A15" s="56" t="s">
        <v>32</v>
      </c>
      <c r="B15" s="57"/>
      <c r="C15" s="19">
        <v>187</v>
      </c>
      <c r="D15" s="57">
        <v>1.9</v>
      </c>
      <c r="E15" s="57"/>
      <c r="F15" s="57"/>
      <c r="G15" s="19">
        <v>19</v>
      </c>
      <c r="H15" s="57" t="s">
        <v>66</v>
      </c>
      <c r="I15" s="57"/>
      <c r="J15" s="19">
        <f>(D15/20)</f>
        <v>9.5000000000000001E-2</v>
      </c>
      <c r="K15" s="58">
        <f>(G15^2/C15)</f>
        <v>1.9304812834224598</v>
      </c>
      <c r="L15" s="58"/>
      <c r="M15" s="19" t="s">
        <v>25</v>
      </c>
      <c r="N15" s="22" t="s">
        <v>25</v>
      </c>
      <c r="O15" s="19">
        <f>(S15^2*20)</f>
        <v>0.16849868141613575</v>
      </c>
      <c r="P15" s="19">
        <f>(S15^2*C15)</f>
        <v>1.5754626712408693</v>
      </c>
      <c r="Q15" s="19">
        <f>(P15+O15)</f>
        <v>1.743961352657005</v>
      </c>
      <c r="R15" s="19">
        <f>(G15*J15)</f>
        <v>1.8049999999999999</v>
      </c>
      <c r="S15" s="57">
        <f>(G15/(C15+20))</f>
        <v>9.1787439613526575E-2</v>
      </c>
      <c r="T15" s="57"/>
      <c r="U15" s="59"/>
    </row>
    <row r="17" spans="1:21">
      <c r="A17" s="48" t="s">
        <v>67</v>
      </c>
      <c r="B17" s="48"/>
      <c r="C17" s="49" t="s">
        <v>65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21"/>
      <c r="O17" s="1"/>
      <c r="P17" s="1"/>
      <c r="Q17" s="1"/>
      <c r="R17" s="1"/>
      <c r="S17" s="1"/>
      <c r="T17" s="1"/>
      <c r="U17" s="1"/>
    </row>
    <row r="18" spans="1:21">
      <c r="A18" s="50" t="s">
        <v>0</v>
      </c>
      <c r="B18" s="51"/>
      <c r="C18" s="12" t="s">
        <v>1</v>
      </c>
      <c r="D18" s="52" t="s">
        <v>2</v>
      </c>
      <c r="E18" s="52"/>
      <c r="F18" s="52"/>
      <c r="G18" s="13" t="s">
        <v>3</v>
      </c>
      <c r="H18" s="51" t="s">
        <v>55</v>
      </c>
      <c r="I18" s="51"/>
      <c r="J18" s="12" t="s">
        <v>5</v>
      </c>
      <c r="K18" s="53" t="s">
        <v>31</v>
      </c>
      <c r="L18" s="53"/>
      <c r="M18" s="15" t="s">
        <v>21</v>
      </c>
      <c r="N18" s="16" t="s">
        <v>22</v>
      </c>
      <c r="O18" s="17" t="s">
        <v>9</v>
      </c>
      <c r="P18" s="17" t="s">
        <v>10</v>
      </c>
      <c r="Q18" s="18" t="s">
        <v>11</v>
      </c>
      <c r="R18" s="17" t="s">
        <v>11</v>
      </c>
      <c r="S18" s="54" t="s">
        <v>12</v>
      </c>
      <c r="T18" s="54"/>
      <c r="U18" s="55"/>
    </row>
    <row r="19" spans="1:21">
      <c r="A19" s="56" t="s">
        <v>32</v>
      </c>
      <c r="B19" s="57"/>
      <c r="C19" s="19">
        <v>187</v>
      </c>
      <c r="D19" s="57">
        <v>1.94</v>
      </c>
      <c r="E19" s="57"/>
      <c r="F19" s="57"/>
      <c r="G19" s="19">
        <v>20.6</v>
      </c>
      <c r="H19" s="57" t="s">
        <v>68</v>
      </c>
      <c r="I19" s="57"/>
      <c r="J19" s="19">
        <f>(D19/20)</f>
        <v>9.7000000000000003E-2</v>
      </c>
      <c r="K19" s="58">
        <f>(G19^2/C19)</f>
        <v>2.2693048128342248</v>
      </c>
      <c r="L19" s="58"/>
      <c r="M19" s="19" t="s">
        <v>25</v>
      </c>
      <c r="N19" s="22" t="s">
        <v>25</v>
      </c>
      <c r="O19" s="19">
        <f>(S19^2*20)</f>
        <v>0.19807230040374338</v>
      </c>
      <c r="P19" s="19">
        <f>(S19^2*C19)</f>
        <v>1.8519760087750006</v>
      </c>
      <c r="Q19" s="19">
        <f>(P19+O19)</f>
        <v>2.0500483091787438</v>
      </c>
      <c r="R19" s="19">
        <f>(G19*J19)</f>
        <v>1.9982000000000002</v>
      </c>
      <c r="S19" s="57">
        <f>(G19/(C19+20))</f>
        <v>9.9516908212560387E-2</v>
      </c>
      <c r="T19" s="57"/>
      <c r="U19" s="59"/>
    </row>
    <row r="21" spans="1:21">
      <c r="A21" s="48" t="s">
        <v>34</v>
      </c>
      <c r="B21" s="48"/>
      <c r="C21" s="49" t="s">
        <v>65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21"/>
      <c r="O21" s="1"/>
      <c r="P21" s="1"/>
      <c r="Q21" s="1"/>
      <c r="R21" s="1"/>
      <c r="S21" s="1"/>
      <c r="T21" s="1"/>
      <c r="U21" s="1"/>
    </row>
    <row r="22" spans="1:21">
      <c r="A22" s="50" t="s">
        <v>0</v>
      </c>
      <c r="B22" s="51"/>
      <c r="C22" s="12" t="s">
        <v>1</v>
      </c>
      <c r="D22" s="52" t="s">
        <v>2</v>
      </c>
      <c r="E22" s="52"/>
      <c r="F22" s="52"/>
      <c r="G22" s="13" t="s">
        <v>3</v>
      </c>
      <c r="H22" s="51" t="s">
        <v>55</v>
      </c>
      <c r="I22" s="51"/>
      <c r="J22" s="12" t="s">
        <v>5</v>
      </c>
      <c r="K22" s="53" t="s">
        <v>31</v>
      </c>
      <c r="L22" s="53"/>
      <c r="M22" s="15" t="s">
        <v>21</v>
      </c>
      <c r="N22" s="16" t="s">
        <v>22</v>
      </c>
      <c r="O22" s="17" t="s">
        <v>9</v>
      </c>
      <c r="P22" s="17" t="s">
        <v>10</v>
      </c>
      <c r="Q22" s="18" t="s">
        <v>11</v>
      </c>
      <c r="R22" s="17" t="s">
        <v>11</v>
      </c>
      <c r="S22" s="54" t="s">
        <v>12</v>
      </c>
      <c r="T22" s="54"/>
      <c r="U22" s="55"/>
    </row>
    <row r="23" spans="1:21">
      <c r="A23" s="56" t="s">
        <v>32</v>
      </c>
      <c r="B23" s="57"/>
      <c r="C23" s="19">
        <v>187</v>
      </c>
      <c r="D23" s="57">
        <v>1.96</v>
      </c>
      <c r="E23" s="57"/>
      <c r="F23" s="57"/>
      <c r="G23" s="19">
        <v>20.6</v>
      </c>
      <c r="H23" s="57" t="s">
        <v>69</v>
      </c>
      <c r="I23" s="57"/>
      <c r="J23" s="19">
        <f>(D23/20)</f>
        <v>9.8000000000000004E-2</v>
      </c>
      <c r="K23" s="58">
        <f>(G23^2/C23)</f>
        <v>2.2693048128342248</v>
      </c>
      <c r="L23" s="58"/>
      <c r="M23" s="19" t="s">
        <v>25</v>
      </c>
      <c r="N23" s="22" t="s">
        <v>25</v>
      </c>
      <c r="O23" s="19">
        <f>(S23^2*20)</f>
        <v>0.19807230040374338</v>
      </c>
      <c r="P23" s="19">
        <f>(S23^2*C23)</f>
        <v>1.8519760087750006</v>
      </c>
      <c r="Q23" s="19">
        <f>(P23+O23)</f>
        <v>2.0500483091787438</v>
      </c>
      <c r="R23" s="19">
        <f>(G23*J23)</f>
        <v>2.0188000000000001</v>
      </c>
      <c r="S23" s="57">
        <f>(G23/(C23+20))</f>
        <v>9.9516908212560387E-2</v>
      </c>
      <c r="T23" s="57"/>
      <c r="U23" s="59"/>
    </row>
    <row r="25" spans="1:21">
      <c r="H25" s="60" t="s">
        <v>70</v>
      </c>
      <c r="I25" s="62"/>
      <c r="J25" s="62"/>
      <c r="K25" s="62"/>
      <c r="L25" s="67"/>
    </row>
    <row r="26" spans="1:21">
      <c r="A26" s="3" t="s">
        <v>20</v>
      </c>
      <c r="H26" s="72" t="s">
        <v>71</v>
      </c>
      <c r="I26" s="73"/>
      <c r="J26" s="35" t="s">
        <v>72</v>
      </c>
      <c r="K26" s="69" t="s">
        <v>73</v>
      </c>
      <c r="L26" s="68"/>
    </row>
    <row r="27" spans="1:21">
      <c r="A27" s="4" t="s">
        <v>23</v>
      </c>
      <c r="H27" s="56" t="s">
        <v>74</v>
      </c>
      <c r="I27" s="70"/>
      <c r="J27" s="25" t="s">
        <v>75</v>
      </c>
      <c r="K27" s="74" t="s">
        <v>76</v>
      </c>
      <c r="L27" s="71"/>
    </row>
    <row r="28" spans="1:21">
      <c r="A28" s="6" t="s">
        <v>26</v>
      </c>
      <c r="H28" s="1"/>
      <c r="I28" s="1"/>
      <c r="J28" s="25" t="s">
        <v>24</v>
      </c>
      <c r="K28" s="33"/>
      <c r="L28" s="33"/>
    </row>
    <row r="29" spans="1:21">
      <c r="A29" s="8" t="s">
        <v>27</v>
      </c>
      <c r="H29" s="1"/>
      <c r="I29" s="1"/>
      <c r="J29" s="25" t="s">
        <v>77</v>
      </c>
      <c r="K29" s="33"/>
      <c r="L29" s="33"/>
    </row>
    <row r="30" spans="1:21">
      <c r="J30" s="25" t="s">
        <v>78</v>
      </c>
    </row>
    <row r="33" spans="1:12">
      <c r="H33" s="60" t="s">
        <v>79</v>
      </c>
      <c r="I33" s="62"/>
      <c r="J33" s="62"/>
      <c r="K33" s="62"/>
      <c r="L33" s="67"/>
    </row>
    <row r="34" spans="1:12">
      <c r="H34" s="72" t="s">
        <v>71</v>
      </c>
      <c r="I34" s="73"/>
      <c r="J34" s="35" t="s">
        <v>72</v>
      </c>
      <c r="K34" s="69" t="s">
        <v>73</v>
      </c>
      <c r="L34" s="68"/>
    </row>
    <row r="35" spans="1:12">
      <c r="H35" s="56" t="s">
        <v>80</v>
      </c>
      <c r="I35" s="70"/>
      <c r="J35" s="25" t="s">
        <v>75</v>
      </c>
      <c r="K35" s="74" t="s">
        <v>81</v>
      </c>
      <c r="L35" s="71"/>
    </row>
    <row r="36" spans="1:12">
      <c r="H36" s="1"/>
      <c r="I36" s="1"/>
      <c r="J36" s="25" t="s">
        <v>82</v>
      </c>
      <c r="K36" s="33"/>
      <c r="L36" s="33"/>
    </row>
    <row r="37" spans="1:12">
      <c r="H37" s="1"/>
      <c r="I37" s="1"/>
      <c r="J37" s="25" t="s">
        <v>77</v>
      </c>
      <c r="K37" s="33"/>
      <c r="L37" s="33"/>
    </row>
    <row r="38" spans="1:12">
      <c r="J38" s="25" t="s">
        <v>83</v>
      </c>
    </row>
    <row r="41" spans="1:12">
      <c r="G41" s="60" t="s">
        <v>84</v>
      </c>
      <c r="H41" s="51"/>
      <c r="I41" s="51"/>
      <c r="J41" s="51"/>
      <c r="K41" s="62"/>
      <c r="L41" s="67"/>
    </row>
    <row r="42" spans="1:12">
      <c r="G42" s="38" t="s">
        <v>85</v>
      </c>
      <c r="H42" s="60" t="s">
        <v>71</v>
      </c>
      <c r="I42" s="67"/>
      <c r="J42" s="39" t="s">
        <v>72</v>
      </c>
      <c r="K42" s="47" t="s">
        <v>73</v>
      </c>
      <c r="L42" s="68"/>
    </row>
    <row r="43" spans="1:12">
      <c r="B43" s="9"/>
      <c r="C43" s="9"/>
      <c r="G43" s="34" t="s">
        <v>52</v>
      </c>
      <c r="H43" s="56" t="s">
        <v>86</v>
      </c>
      <c r="I43" s="70"/>
      <c r="J43" s="37" t="s">
        <v>75</v>
      </c>
      <c r="K43" s="74" t="s">
        <v>61</v>
      </c>
      <c r="L43" s="71"/>
    </row>
    <row r="44" spans="1:12">
      <c r="A44" s="9"/>
      <c r="B44" s="9"/>
      <c r="C44" s="9"/>
      <c r="H44" s="1"/>
      <c r="I44" s="1"/>
      <c r="J44" s="25">
        <v>19</v>
      </c>
      <c r="K44" s="33"/>
      <c r="L44" s="33"/>
    </row>
    <row r="45" spans="1:12">
      <c r="H45" s="1"/>
      <c r="I45" s="1"/>
      <c r="J45" s="25" t="s">
        <v>77</v>
      </c>
      <c r="K45" s="33"/>
      <c r="L45" s="33"/>
    </row>
    <row r="46" spans="1:12">
      <c r="J46" s="25">
        <v>47</v>
      </c>
    </row>
    <row r="48" spans="1:12">
      <c r="G48" s="60" t="s">
        <v>47</v>
      </c>
      <c r="H48" s="62"/>
      <c r="I48" s="62"/>
      <c r="J48" s="62"/>
      <c r="K48" s="62"/>
      <c r="L48" s="67"/>
    </row>
    <row r="49" spans="7:12">
      <c r="G49" s="36" t="s">
        <v>85</v>
      </c>
      <c r="H49" s="41" t="s">
        <v>71</v>
      </c>
      <c r="I49" s="41"/>
      <c r="J49" s="35" t="s">
        <v>72</v>
      </c>
      <c r="K49" s="47" t="s">
        <v>73</v>
      </c>
      <c r="L49" s="68"/>
    </row>
    <row r="50" spans="7:12">
      <c r="G50" s="34" t="s">
        <v>61</v>
      </c>
      <c r="H50" s="57" t="s">
        <v>86</v>
      </c>
      <c r="I50" s="57"/>
      <c r="J50" s="25" t="s">
        <v>75</v>
      </c>
      <c r="K50" s="58" t="s">
        <v>87</v>
      </c>
      <c r="L50" s="71"/>
    </row>
    <row r="51" spans="7:12">
      <c r="H51" s="41"/>
      <c r="I51" s="41"/>
      <c r="J51" s="25" t="s">
        <v>88</v>
      </c>
      <c r="K51" s="47"/>
      <c r="L51" s="47"/>
    </row>
    <row r="52" spans="7:12">
      <c r="H52" s="41"/>
      <c r="I52" s="41"/>
      <c r="J52" s="25" t="s">
        <v>77</v>
      </c>
      <c r="K52" s="47"/>
      <c r="L52" s="47"/>
    </row>
    <row r="53" spans="7:12">
      <c r="J53" s="25" t="s">
        <v>89</v>
      </c>
    </row>
    <row r="55" spans="7:12">
      <c r="G55" s="60" t="s">
        <v>41</v>
      </c>
      <c r="H55" s="62"/>
      <c r="I55" s="62"/>
      <c r="J55" s="62"/>
      <c r="K55" s="62"/>
      <c r="L55" s="67"/>
    </row>
    <row r="56" spans="7:12">
      <c r="G56" s="36" t="s">
        <v>85</v>
      </c>
      <c r="H56" s="41" t="s">
        <v>71</v>
      </c>
      <c r="I56" s="41"/>
      <c r="J56" s="35" t="s">
        <v>72</v>
      </c>
      <c r="K56" s="47" t="s">
        <v>73</v>
      </c>
      <c r="L56" s="68"/>
    </row>
    <row r="57" spans="7:12">
      <c r="G57" s="34" t="s">
        <v>50</v>
      </c>
      <c r="H57" s="57" t="s">
        <v>90</v>
      </c>
      <c r="I57" s="57"/>
      <c r="J57" s="25" t="s">
        <v>75</v>
      </c>
      <c r="K57" s="58" t="s">
        <v>91</v>
      </c>
      <c r="L57" s="71"/>
    </row>
    <row r="58" spans="7:12">
      <c r="H58" s="41"/>
      <c r="I58" s="41"/>
      <c r="J58" s="25" t="s">
        <v>92</v>
      </c>
      <c r="K58" s="47"/>
      <c r="L58" s="47"/>
    </row>
    <row r="59" spans="7:12">
      <c r="H59" s="41"/>
      <c r="I59" s="41"/>
      <c r="J59" s="25" t="s">
        <v>77</v>
      </c>
      <c r="K59" s="47"/>
      <c r="L59" s="47"/>
    </row>
    <row r="60" spans="7:12">
      <c r="J60" s="25" t="s">
        <v>93</v>
      </c>
    </row>
  </sheetData>
  <mergeCells count="102">
    <mergeCell ref="S19:U19"/>
    <mergeCell ref="S22:U22"/>
    <mergeCell ref="S23:U23"/>
    <mergeCell ref="A13:B13"/>
    <mergeCell ref="D14:F14"/>
    <mergeCell ref="D15:F15"/>
    <mergeCell ref="H14:I14"/>
    <mergeCell ref="K15:L15"/>
    <mergeCell ref="A19:B19"/>
    <mergeCell ref="D19:F19"/>
    <mergeCell ref="H19:I19"/>
    <mergeCell ref="K19:L19"/>
    <mergeCell ref="A14:B14"/>
    <mergeCell ref="A15:B15"/>
    <mergeCell ref="S15:U15"/>
    <mergeCell ref="H15:I15"/>
    <mergeCell ref="K14:L14"/>
    <mergeCell ref="A21:B21"/>
    <mergeCell ref="C21:M21"/>
    <mergeCell ref="A22:B22"/>
    <mergeCell ref="D22:F22"/>
    <mergeCell ref="H22:I22"/>
    <mergeCell ref="K22:L22"/>
    <mergeCell ref="A23:B23"/>
    <mergeCell ref="S2:U2"/>
    <mergeCell ref="A18:B18"/>
    <mergeCell ref="D18:F18"/>
    <mergeCell ref="H18:I18"/>
    <mergeCell ref="K18:L18"/>
    <mergeCell ref="S3:U3"/>
    <mergeCell ref="A17:B17"/>
    <mergeCell ref="A5:B5"/>
    <mergeCell ref="C5:M5"/>
    <mergeCell ref="D6:F6"/>
    <mergeCell ref="D10:F10"/>
    <mergeCell ref="D7:F7"/>
    <mergeCell ref="D11:F11"/>
    <mergeCell ref="H6:I6"/>
    <mergeCell ref="H10:I10"/>
    <mergeCell ref="K6:L6"/>
    <mergeCell ref="S18:U18"/>
    <mergeCell ref="A11:B11"/>
    <mergeCell ref="A10:B10"/>
    <mergeCell ref="A9:B9"/>
    <mergeCell ref="S7:U7"/>
    <mergeCell ref="S11:U11"/>
    <mergeCell ref="H11:I11"/>
    <mergeCell ref="K10:L10"/>
    <mergeCell ref="A1:B1"/>
    <mergeCell ref="C13:M13"/>
    <mergeCell ref="C17:M17"/>
    <mergeCell ref="A3:B3"/>
    <mergeCell ref="D3:F3"/>
    <mergeCell ref="H3:I3"/>
    <mergeCell ref="K3:L3"/>
    <mergeCell ref="A2:B2"/>
    <mergeCell ref="D2:F2"/>
    <mergeCell ref="H2:I2"/>
    <mergeCell ref="K2:L2"/>
    <mergeCell ref="K7:L7"/>
    <mergeCell ref="K11:L11"/>
    <mergeCell ref="A7:B7"/>
    <mergeCell ref="A6:B6"/>
    <mergeCell ref="H7:I7"/>
    <mergeCell ref="C1:M1"/>
    <mergeCell ref="C9:M9"/>
    <mergeCell ref="D23:F23"/>
    <mergeCell ref="H23:I23"/>
    <mergeCell ref="K23:L23"/>
    <mergeCell ref="H58:I58"/>
    <mergeCell ref="K58:L58"/>
    <mergeCell ref="H59:I59"/>
    <mergeCell ref="K59:L59"/>
    <mergeCell ref="H50:I50"/>
    <mergeCell ref="K50:L50"/>
    <mergeCell ref="H51:I51"/>
    <mergeCell ref="K51:L51"/>
    <mergeCell ref="H52:I52"/>
    <mergeCell ref="K52:L52"/>
    <mergeCell ref="G48:L48"/>
    <mergeCell ref="K42:L42"/>
    <mergeCell ref="H49:I49"/>
    <mergeCell ref="K49:L49"/>
    <mergeCell ref="H25:L25"/>
    <mergeCell ref="H26:I26"/>
    <mergeCell ref="H43:I43"/>
    <mergeCell ref="K43:L43"/>
    <mergeCell ref="H27:I27"/>
    <mergeCell ref="K27:L27"/>
    <mergeCell ref="K26:L26"/>
    <mergeCell ref="H33:L33"/>
    <mergeCell ref="K34:L34"/>
    <mergeCell ref="H35:I35"/>
    <mergeCell ref="H42:I42"/>
    <mergeCell ref="G41:L41"/>
    <mergeCell ref="H56:I56"/>
    <mergeCell ref="K56:L56"/>
    <mergeCell ref="H57:I57"/>
    <mergeCell ref="K57:L57"/>
    <mergeCell ref="G55:L55"/>
    <mergeCell ref="H34:I34"/>
    <mergeCell ref="K35:L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9844-260C-4F13-ABD9-486A06523344}">
  <dimension ref="A1:U17"/>
  <sheetViews>
    <sheetView rightToLeft="1" workbookViewId="0">
      <selection activeCell="K2" sqref="K2:L2"/>
    </sheetView>
  </sheetViews>
  <sheetFormatPr defaultRowHeight="15"/>
  <cols>
    <col min="3" max="3" width="11.5703125" customWidth="1"/>
    <col min="6" max="6" width="11.85546875" customWidth="1"/>
    <col min="7" max="7" width="14.5703125" customWidth="1"/>
    <col min="10" max="10" width="19.28515625" customWidth="1"/>
    <col min="12" max="12" width="18.5703125" customWidth="1"/>
    <col min="13" max="13" width="22.28515625" customWidth="1"/>
    <col min="14" max="14" width="20" customWidth="1"/>
    <col min="15" max="16" width="19.28515625" customWidth="1"/>
    <col min="17" max="17" width="19" customWidth="1"/>
    <col min="18" max="18" width="19.85546875" customWidth="1"/>
  </cols>
  <sheetData>
    <row r="1" spans="1:21">
      <c r="A1" s="50" t="s">
        <v>0</v>
      </c>
      <c r="B1" s="51"/>
      <c r="C1" s="12" t="s">
        <v>1</v>
      </c>
      <c r="D1" s="52" t="s">
        <v>2</v>
      </c>
      <c r="E1" s="52"/>
      <c r="F1" s="52"/>
      <c r="G1" s="13" t="s">
        <v>3</v>
      </c>
      <c r="H1" s="51" t="s">
        <v>55</v>
      </c>
      <c r="I1" s="51"/>
      <c r="J1" s="14" t="s">
        <v>5</v>
      </c>
      <c r="K1" s="53" t="s">
        <v>94</v>
      </c>
      <c r="L1" s="53"/>
      <c r="M1" s="15" t="s">
        <v>21</v>
      </c>
      <c r="N1" s="16" t="s">
        <v>22</v>
      </c>
      <c r="O1" s="17" t="s">
        <v>9</v>
      </c>
      <c r="P1" s="17" t="s">
        <v>10</v>
      </c>
      <c r="Q1" s="18" t="s">
        <v>11</v>
      </c>
      <c r="R1" s="17" t="s">
        <v>11</v>
      </c>
      <c r="S1" s="54" t="s">
        <v>12</v>
      </c>
      <c r="T1" s="54"/>
      <c r="U1" s="55"/>
    </row>
    <row r="2" spans="1:21">
      <c r="A2" s="56" t="s">
        <v>32</v>
      </c>
      <c r="B2" s="57"/>
      <c r="C2" s="19">
        <v>187</v>
      </c>
      <c r="D2" s="57">
        <v>0.624</v>
      </c>
      <c r="E2" s="57"/>
      <c r="F2" s="57"/>
      <c r="G2" s="19">
        <v>6.72</v>
      </c>
      <c r="H2" s="57">
        <v>19</v>
      </c>
      <c r="I2" s="57"/>
      <c r="J2" s="19">
        <f>(D2/20)</f>
        <v>3.1199999999999999E-2</v>
      </c>
      <c r="K2" s="58">
        <f>(G2^2/C2)</f>
        <v>0.24148877005347591</v>
      </c>
      <c r="L2" s="58"/>
      <c r="M2" s="19" t="s">
        <v>25</v>
      </c>
      <c r="N2" s="22" t="s">
        <v>25</v>
      </c>
      <c r="O2" s="19">
        <f>(S2^2*20)</f>
        <v>2.1077924805713088E-2</v>
      </c>
      <c r="P2" s="19">
        <f>(S2^2*C2)</f>
        <v>0.19707859693341737</v>
      </c>
      <c r="Q2" s="19">
        <f>(P2+O2)</f>
        <v>0.21815652173913044</v>
      </c>
      <c r="R2" s="19">
        <f>(G2*J2)</f>
        <v>0.20966399999999999</v>
      </c>
      <c r="S2" s="57">
        <f>(G2/(C2+20))</f>
        <v>3.2463768115942031E-2</v>
      </c>
      <c r="T2" s="57"/>
      <c r="U2" s="59"/>
    </row>
    <row r="3" spans="1:21">
      <c r="A3" s="41"/>
      <c r="B3" s="41"/>
      <c r="C3" s="1"/>
      <c r="D3" s="41"/>
      <c r="E3" s="41"/>
      <c r="F3" s="41"/>
      <c r="G3" s="1"/>
      <c r="H3" s="41"/>
      <c r="I3" s="41"/>
      <c r="J3" s="1"/>
      <c r="K3" s="47"/>
      <c r="L3" s="47"/>
      <c r="M3" s="1"/>
      <c r="N3" s="21"/>
      <c r="O3" s="1"/>
      <c r="P3" s="1"/>
      <c r="Q3" s="1"/>
      <c r="R3" s="1"/>
      <c r="S3" s="41"/>
      <c r="T3" s="41"/>
      <c r="U3" s="41"/>
    </row>
    <row r="4" spans="1:21">
      <c r="A4" s="41"/>
      <c r="B4" s="41"/>
      <c r="C4" s="1"/>
      <c r="D4" s="41"/>
      <c r="E4" s="41"/>
      <c r="F4" s="41"/>
      <c r="G4" s="1"/>
      <c r="H4" s="50" t="s">
        <v>71</v>
      </c>
      <c r="I4" s="51"/>
      <c r="J4" s="24" t="s">
        <v>72</v>
      </c>
      <c r="K4" s="75" t="s">
        <v>73</v>
      </c>
      <c r="L4" s="64"/>
      <c r="M4" s="1"/>
      <c r="N4" s="21"/>
      <c r="O4" s="1"/>
      <c r="P4" s="1"/>
      <c r="Q4" s="1"/>
      <c r="R4" s="1"/>
      <c r="S4" s="41"/>
      <c r="T4" s="41"/>
      <c r="U4" s="41"/>
    </row>
    <row r="5" spans="1:21">
      <c r="A5" s="41"/>
      <c r="B5" s="41"/>
      <c r="C5" s="1"/>
      <c r="D5" s="41"/>
      <c r="E5" s="41"/>
      <c r="F5" s="41"/>
      <c r="G5" s="1"/>
      <c r="H5" s="56">
        <v>100</v>
      </c>
      <c r="I5" s="57"/>
      <c r="J5" s="25" t="s">
        <v>75</v>
      </c>
      <c r="K5" s="58">
        <v>74</v>
      </c>
      <c r="L5" s="71"/>
      <c r="M5" s="1"/>
      <c r="N5" s="21"/>
      <c r="O5" s="1"/>
      <c r="P5" s="1"/>
      <c r="Q5" s="1"/>
      <c r="R5" s="1"/>
      <c r="S5" s="41"/>
      <c r="T5" s="41"/>
      <c r="U5" s="41"/>
    </row>
    <row r="6" spans="1:21">
      <c r="A6" s="41"/>
      <c r="B6" s="41"/>
      <c r="C6" s="1"/>
      <c r="D6" s="41"/>
      <c r="E6" s="41"/>
      <c r="F6" s="41"/>
      <c r="G6" s="1"/>
      <c r="H6" s="41"/>
      <c r="I6" s="41"/>
      <c r="J6" s="25" t="s">
        <v>95</v>
      </c>
      <c r="K6" s="47"/>
      <c r="L6" s="47"/>
      <c r="M6" s="1"/>
      <c r="N6" s="21"/>
      <c r="O6" s="1"/>
      <c r="P6" s="1"/>
      <c r="Q6" s="1"/>
      <c r="R6" s="1"/>
      <c r="S6" s="41"/>
      <c r="T6" s="41"/>
      <c r="U6" s="41"/>
    </row>
    <row r="7" spans="1:21">
      <c r="A7" s="41"/>
      <c r="B7" s="41"/>
      <c r="C7" s="1"/>
      <c r="D7" s="41"/>
      <c r="E7" s="41"/>
      <c r="F7" s="41"/>
      <c r="G7" s="1"/>
      <c r="H7" s="41"/>
      <c r="I7" s="41"/>
      <c r="J7" s="25" t="s">
        <v>77</v>
      </c>
      <c r="K7" s="47"/>
      <c r="L7" s="47"/>
      <c r="M7" s="1"/>
      <c r="N7" s="21"/>
      <c r="O7" s="1"/>
      <c r="P7" s="1"/>
      <c r="Q7" s="1"/>
      <c r="R7" s="1"/>
      <c r="S7" s="41"/>
      <c r="T7" s="41"/>
      <c r="U7" s="41"/>
    </row>
    <row r="8" spans="1:21">
      <c r="J8" s="25" t="s">
        <v>96</v>
      </c>
    </row>
    <row r="10" spans="1:21">
      <c r="A10" s="45" t="s">
        <v>97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</row>
    <row r="11" spans="1:21">
      <c r="A11" s="3" t="s">
        <v>20</v>
      </c>
    </row>
    <row r="12" spans="1:21">
      <c r="A12" s="4" t="s">
        <v>23</v>
      </c>
      <c r="O12" s="1"/>
      <c r="P12" s="1"/>
    </row>
    <row r="13" spans="1:21">
      <c r="A13" s="6" t="s">
        <v>26</v>
      </c>
      <c r="O13" s="1"/>
      <c r="P13" s="1"/>
    </row>
    <row r="14" spans="1:21">
      <c r="A14" s="8" t="s">
        <v>27</v>
      </c>
      <c r="B14" s="9"/>
      <c r="C14" s="9"/>
      <c r="O14" s="1"/>
      <c r="P14" s="1"/>
    </row>
    <row r="15" spans="1:21">
      <c r="A15" s="9"/>
      <c r="B15" s="9"/>
      <c r="C15" s="9"/>
      <c r="O15" s="1"/>
      <c r="P15" s="1"/>
    </row>
    <row r="16" spans="1:21">
      <c r="O16" s="1"/>
      <c r="P16" s="1"/>
    </row>
    <row r="17" spans="15:16">
      <c r="O17" s="1"/>
      <c r="P17" s="1"/>
    </row>
  </sheetData>
  <mergeCells count="36">
    <mergeCell ref="A2:B2"/>
    <mergeCell ref="D2:F2"/>
    <mergeCell ref="H2:I2"/>
    <mergeCell ref="K2:L2"/>
    <mergeCell ref="S2:U2"/>
    <mergeCell ref="A1:B1"/>
    <mergeCell ref="D1:F1"/>
    <mergeCell ref="H1:I1"/>
    <mergeCell ref="K1:L1"/>
    <mergeCell ref="S1:U1"/>
    <mergeCell ref="A4:B4"/>
    <mergeCell ref="D4:F4"/>
    <mergeCell ref="H4:I4"/>
    <mergeCell ref="K4:L4"/>
    <mergeCell ref="S4:U4"/>
    <mergeCell ref="A3:B3"/>
    <mergeCell ref="D3:F3"/>
    <mergeCell ref="H3:I3"/>
    <mergeCell ref="K3:L3"/>
    <mergeCell ref="S3:U3"/>
    <mergeCell ref="S7:U7"/>
    <mergeCell ref="A10:K10"/>
    <mergeCell ref="A5:B5"/>
    <mergeCell ref="D5:F5"/>
    <mergeCell ref="H5:I5"/>
    <mergeCell ref="K5:L5"/>
    <mergeCell ref="A7:B7"/>
    <mergeCell ref="D7:F7"/>
    <mergeCell ref="H7:I7"/>
    <mergeCell ref="K7:L7"/>
    <mergeCell ref="S5:U5"/>
    <mergeCell ref="A6:B6"/>
    <mergeCell ref="D6:F6"/>
    <mergeCell ref="H6:I6"/>
    <mergeCell ref="K6:L6"/>
    <mergeCell ref="S6:U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EBA3-CD5D-4601-9854-858163FE53D3}">
  <dimension ref="A1:U16"/>
  <sheetViews>
    <sheetView rightToLeft="1" workbookViewId="0">
      <selection activeCell="D2" sqref="D2:F2"/>
    </sheetView>
  </sheetViews>
  <sheetFormatPr defaultRowHeight="15"/>
  <cols>
    <col min="3" max="3" width="11.5703125" customWidth="1"/>
    <col min="6" max="6" width="11.85546875" customWidth="1"/>
    <col min="7" max="7" width="14.5703125" customWidth="1"/>
    <col min="10" max="10" width="19.28515625" customWidth="1"/>
    <col min="12" max="12" width="18.5703125" customWidth="1"/>
    <col min="13" max="13" width="22.28515625" customWidth="1"/>
    <col min="14" max="14" width="20" customWidth="1"/>
    <col min="15" max="16" width="19.28515625" customWidth="1"/>
    <col min="17" max="17" width="19" customWidth="1"/>
    <col min="18" max="18" width="19.85546875" customWidth="1"/>
  </cols>
  <sheetData>
    <row r="1" spans="1:21">
      <c r="A1" s="50" t="s">
        <v>0</v>
      </c>
      <c r="B1" s="51"/>
      <c r="C1" s="12" t="s">
        <v>1</v>
      </c>
      <c r="D1" s="52" t="s">
        <v>2</v>
      </c>
      <c r="E1" s="52"/>
      <c r="F1" s="52"/>
      <c r="G1" s="13" t="s">
        <v>3</v>
      </c>
      <c r="H1" s="51" t="s">
        <v>55</v>
      </c>
      <c r="I1" s="51"/>
      <c r="J1" s="14" t="s">
        <v>5</v>
      </c>
      <c r="K1" s="53" t="s">
        <v>6</v>
      </c>
      <c r="L1" s="53"/>
      <c r="M1" s="15" t="s">
        <v>21</v>
      </c>
      <c r="N1" s="16" t="s">
        <v>22</v>
      </c>
      <c r="O1" s="17" t="s">
        <v>9</v>
      </c>
      <c r="P1" s="17" t="s">
        <v>10</v>
      </c>
      <c r="Q1" s="18" t="s">
        <v>11</v>
      </c>
      <c r="R1" s="17" t="s">
        <v>11</v>
      </c>
      <c r="S1" s="54" t="s">
        <v>12</v>
      </c>
      <c r="T1" s="54"/>
      <c r="U1" s="55"/>
    </row>
    <row r="2" spans="1:21">
      <c r="A2" s="56" t="s">
        <v>98</v>
      </c>
      <c r="B2" s="57"/>
      <c r="C2" s="19">
        <v>3830</v>
      </c>
      <c r="D2" s="57">
        <v>0.14399999999999999</v>
      </c>
      <c r="E2" s="57"/>
      <c r="F2" s="57"/>
      <c r="G2" s="19">
        <v>25</v>
      </c>
      <c r="H2" s="57" t="s">
        <v>99</v>
      </c>
      <c r="I2" s="57"/>
      <c r="J2" s="19">
        <f>(D2/20)</f>
        <v>7.1999999999999998E-3</v>
      </c>
      <c r="K2" s="58">
        <f>(G2^2/C2)</f>
        <v>0.16318537859007834</v>
      </c>
      <c r="L2" s="58"/>
      <c r="M2" s="19" t="s">
        <v>25</v>
      </c>
      <c r="N2" s="22" t="s">
        <v>25</v>
      </c>
      <c r="O2" s="19">
        <f>(S2^2*20)</f>
        <v>8.4331253162422005E-4</v>
      </c>
      <c r="P2" s="19">
        <f>(S2^2*C2)</f>
        <v>0.16149434980603813</v>
      </c>
      <c r="Q2" s="19">
        <f>(P2+O2)</f>
        <v>0.16233766233766236</v>
      </c>
      <c r="R2" s="19">
        <f>(G2*J2)</f>
        <v>0.18</v>
      </c>
      <c r="S2" s="57">
        <f>(G2/(C2+20))</f>
        <v>6.4935064935064939E-3</v>
      </c>
      <c r="T2" s="57"/>
      <c r="U2" s="59"/>
    </row>
    <row r="3" spans="1:21">
      <c r="A3" s="41"/>
      <c r="B3" s="41"/>
      <c r="C3" s="1"/>
      <c r="D3" s="41"/>
      <c r="E3" s="41"/>
      <c r="F3" s="41"/>
      <c r="G3" s="1"/>
      <c r="H3" s="41"/>
      <c r="I3" s="41"/>
      <c r="J3" s="1"/>
      <c r="K3" s="47"/>
      <c r="L3" s="47"/>
      <c r="M3" s="1"/>
      <c r="N3" s="21"/>
      <c r="O3" s="1"/>
      <c r="P3" s="1"/>
      <c r="Q3" s="1"/>
      <c r="R3" s="1"/>
      <c r="S3" s="41"/>
      <c r="T3" s="41"/>
      <c r="U3" s="41"/>
    </row>
    <row r="4" spans="1:21">
      <c r="A4" s="41"/>
      <c r="B4" s="41"/>
      <c r="C4" s="1"/>
      <c r="D4" s="41"/>
      <c r="E4" s="41"/>
      <c r="F4" s="41"/>
      <c r="G4" s="1"/>
      <c r="H4" s="50" t="s">
        <v>71</v>
      </c>
      <c r="I4" s="61"/>
      <c r="J4" s="23" t="s">
        <v>72</v>
      </c>
      <c r="K4" s="63" t="s">
        <v>100</v>
      </c>
      <c r="L4" s="64"/>
      <c r="M4" s="1"/>
      <c r="N4" s="21"/>
      <c r="O4" s="1"/>
      <c r="P4" s="1"/>
      <c r="Q4" s="1"/>
      <c r="R4" s="1"/>
      <c r="S4" s="41"/>
      <c r="T4" s="41"/>
      <c r="U4" s="41"/>
    </row>
    <row r="5" spans="1:21">
      <c r="A5" s="41"/>
      <c r="B5" s="41"/>
      <c r="C5" s="1"/>
      <c r="D5" s="41"/>
      <c r="E5" s="41"/>
      <c r="F5" s="41"/>
      <c r="G5" s="1"/>
      <c r="H5" s="56" t="s">
        <v>101</v>
      </c>
      <c r="I5" s="59"/>
      <c r="J5" s="19" t="s">
        <v>102</v>
      </c>
      <c r="K5" s="76" t="s">
        <v>103</v>
      </c>
      <c r="L5" s="71"/>
      <c r="M5" s="1"/>
      <c r="N5" s="21"/>
      <c r="O5" s="1"/>
      <c r="P5" s="1"/>
      <c r="Q5" s="1"/>
      <c r="R5" s="1"/>
      <c r="S5" s="41"/>
      <c r="T5" s="41"/>
      <c r="U5" s="41"/>
    </row>
    <row r="6" spans="1:21">
      <c r="A6" s="41"/>
      <c r="B6" s="41"/>
      <c r="C6" s="1"/>
      <c r="D6" s="41"/>
      <c r="E6" s="41"/>
      <c r="F6" s="41"/>
      <c r="G6" s="1"/>
      <c r="H6" s="41"/>
      <c r="I6" s="41"/>
      <c r="J6" s="1"/>
      <c r="K6" s="47"/>
      <c r="L6" s="47"/>
      <c r="M6" s="1"/>
      <c r="N6" s="21"/>
      <c r="O6" s="1"/>
      <c r="P6" s="1"/>
      <c r="Q6" s="1"/>
      <c r="R6" s="1"/>
      <c r="S6" s="41"/>
      <c r="T6" s="41"/>
      <c r="U6" s="41"/>
    </row>
    <row r="7" spans="1:21">
      <c r="A7" s="41"/>
      <c r="B7" s="41"/>
      <c r="C7" s="1"/>
      <c r="D7" s="41"/>
      <c r="E7" s="41"/>
      <c r="F7" s="41"/>
      <c r="G7" s="1"/>
      <c r="H7" s="41"/>
      <c r="I7" s="41"/>
      <c r="J7" s="1"/>
      <c r="K7" s="47"/>
      <c r="L7" s="47"/>
      <c r="M7" s="1"/>
      <c r="N7" s="21"/>
      <c r="O7" s="1"/>
      <c r="P7" s="1"/>
      <c r="Q7" s="1"/>
      <c r="R7" s="1"/>
      <c r="S7" s="41"/>
      <c r="T7" s="41"/>
      <c r="U7" s="41"/>
    </row>
    <row r="9" spans="1:21">
      <c r="A9" s="45" t="s">
        <v>104</v>
      </c>
      <c r="B9" s="46"/>
      <c r="C9" s="46"/>
      <c r="D9" s="46"/>
      <c r="E9" s="46"/>
      <c r="F9" s="46"/>
      <c r="G9" s="46"/>
      <c r="H9" s="46"/>
      <c r="I9" s="46"/>
      <c r="J9" s="46"/>
      <c r="K9" s="46"/>
    </row>
    <row r="10" spans="1:21">
      <c r="A10" s="3" t="s">
        <v>20</v>
      </c>
    </row>
    <row r="11" spans="1:21">
      <c r="A11" s="4" t="s">
        <v>23</v>
      </c>
      <c r="O11" s="1"/>
      <c r="P11" s="1"/>
    </row>
    <row r="12" spans="1:21">
      <c r="A12" s="6" t="s">
        <v>26</v>
      </c>
      <c r="O12" s="1"/>
      <c r="P12" s="1"/>
    </row>
    <row r="13" spans="1:21">
      <c r="A13" s="8" t="s">
        <v>27</v>
      </c>
      <c r="B13" s="9"/>
      <c r="C13" s="9"/>
      <c r="O13" s="1"/>
      <c r="P13" s="1"/>
    </row>
    <row r="14" spans="1:21">
      <c r="A14" s="9"/>
      <c r="B14" s="9"/>
      <c r="C14" s="9"/>
      <c r="O14" s="1"/>
      <c r="P14" s="1"/>
    </row>
    <row r="15" spans="1:21">
      <c r="O15" s="1"/>
      <c r="P15" s="1"/>
    </row>
    <row r="16" spans="1:21">
      <c r="O16" s="1"/>
      <c r="P16" s="1"/>
    </row>
  </sheetData>
  <mergeCells count="36">
    <mergeCell ref="A2:B2"/>
    <mergeCell ref="D2:F2"/>
    <mergeCell ref="H2:I2"/>
    <mergeCell ref="K2:L2"/>
    <mergeCell ref="S2:U2"/>
    <mergeCell ref="A1:B1"/>
    <mergeCell ref="D1:F1"/>
    <mergeCell ref="H1:I1"/>
    <mergeCell ref="K1:L1"/>
    <mergeCell ref="S1:U1"/>
    <mergeCell ref="A4:B4"/>
    <mergeCell ref="D4:F4"/>
    <mergeCell ref="H4:I4"/>
    <mergeCell ref="K4:L4"/>
    <mergeCell ref="S4:U4"/>
    <mergeCell ref="A3:B3"/>
    <mergeCell ref="D3:F3"/>
    <mergeCell ref="H3:I3"/>
    <mergeCell ref="K3:L3"/>
    <mergeCell ref="S3:U3"/>
    <mergeCell ref="S7:U7"/>
    <mergeCell ref="A9:K9"/>
    <mergeCell ref="A5:B5"/>
    <mergeCell ref="D5:F5"/>
    <mergeCell ref="H5:I5"/>
    <mergeCell ref="K5:L5"/>
    <mergeCell ref="A7:B7"/>
    <mergeCell ref="D7:F7"/>
    <mergeCell ref="H7:I7"/>
    <mergeCell ref="K7:L7"/>
    <mergeCell ref="S5:U5"/>
    <mergeCell ref="A6:B6"/>
    <mergeCell ref="D6:F6"/>
    <mergeCell ref="H6:I6"/>
    <mergeCell ref="K6:L6"/>
    <mergeCell ref="S6:U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9C2B-4983-461E-B4DE-9FD424B21A34}">
  <dimension ref="A1:U18"/>
  <sheetViews>
    <sheetView rightToLeft="1" workbookViewId="0">
      <selection activeCell="K6" sqref="K6:L6"/>
    </sheetView>
  </sheetViews>
  <sheetFormatPr defaultRowHeight="15"/>
  <cols>
    <col min="3" max="3" width="11.5703125" customWidth="1"/>
    <col min="6" max="6" width="11.85546875" customWidth="1"/>
    <col min="7" max="7" width="14.5703125" customWidth="1"/>
    <col min="10" max="10" width="16.28515625" customWidth="1"/>
    <col min="11" max="11" width="12.28515625" customWidth="1"/>
    <col min="12" max="12" width="18.5703125" customWidth="1"/>
    <col min="13" max="13" width="22.28515625" customWidth="1"/>
    <col min="14" max="14" width="20" customWidth="1"/>
    <col min="15" max="16" width="19.28515625" customWidth="1"/>
    <col min="17" max="17" width="19" customWidth="1"/>
    <col min="18" max="18" width="19.85546875" customWidth="1"/>
  </cols>
  <sheetData>
    <row r="1" spans="1:21">
      <c r="A1" s="50" t="s">
        <v>0</v>
      </c>
      <c r="B1" s="51"/>
      <c r="C1" s="12" t="s">
        <v>1</v>
      </c>
      <c r="D1" s="52" t="s">
        <v>2</v>
      </c>
      <c r="E1" s="52"/>
      <c r="F1" s="52"/>
      <c r="G1" s="13" t="s">
        <v>3</v>
      </c>
      <c r="H1" s="51" t="s">
        <v>105</v>
      </c>
      <c r="I1" s="51"/>
      <c r="J1" s="14" t="s">
        <v>5</v>
      </c>
      <c r="K1" s="53" t="s">
        <v>94</v>
      </c>
      <c r="L1" s="53"/>
      <c r="M1" s="15" t="s">
        <v>21</v>
      </c>
      <c r="N1" s="16" t="s">
        <v>22</v>
      </c>
      <c r="O1" s="17" t="s">
        <v>9</v>
      </c>
      <c r="P1" s="17" t="s">
        <v>10</v>
      </c>
      <c r="Q1" s="18" t="s">
        <v>106</v>
      </c>
      <c r="R1" s="17" t="s">
        <v>107</v>
      </c>
      <c r="S1" s="54" t="s">
        <v>12</v>
      </c>
      <c r="T1" s="54"/>
      <c r="U1" s="55"/>
    </row>
    <row r="2" spans="1:21">
      <c r="A2" s="72" t="s">
        <v>108</v>
      </c>
      <c r="B2" s="41"/>
      <c r="C2" s="1">
        <v>38</v>
      </c>
      <c r="D2" s="41"/>
      <c r="E2" s="41"/>
      <c r="F2" s="41"/>
      <c r="G2" s="1"/>
      <c r="H2" s="41"/>
      <c r="I2" s="41"/>
      <c r="J2" s="1">
        <f>(D2/20)</f>
        <v>0</v>
      </c>
      <c r="K2" s="47">
        <f>(G2^2/C2)</f>
        <v>0</v>
      </c>
      <c r="L2" s="47"/>
      <c r="M2" s="1"/>
      <c r="N2" s="11"/>
      <c r="O2" s="1">
        <f>(S2^2*20)</f>
        <v>0</v>
      </c>
      <c r="P2" s="1">
        <f>(S2^2*C2)</f>
        <v>0</v>
      </c>
      <c r="Q2" s="1">
        <f>(P2+O2)</f>
        <v>0</v>
      </c>
      <c r="R2" s="1">
        <f>(G2*J2)</f>
        <v>0</v>
      </c>
      <c r="S2" s="41">
        <f>(G2/(C2+20))</f>
        <v>0</v>
      </c>
      <c r="T2" s="41"/>
      <c r="U2" s="77"/>
    </row>
    <row r="3" spans="1:21">
      <c r="A3" s="72" t="s">
        <v>109</v>
      </c>
      <c r="B3" s="41"/>
      <c r="C3" s="1">
        <v>54</v>
      </c>
      <c r="D3" s="41"/>
      <c r="E3" s="41"/>
      <c r="F3" s="41"/>
      <c r="G3" s="1"/>
      <c r="H3" s="41"/>
      <c r="I3" s="41"/>
      <c r="J3" s="1">
        <f t="shared" ref="J3:J7" si="0">(D3/20)</f>
        <v>0</v>
      </c>
      <c r="K3" s="47">
        <f t="shared" ref="K3:K7" si="1">(G3^2/C3)</f>
        <v>0</v>
      </c>
      <c r="L3" s="47"/>
      <c r="M3" s="1"/>
      <c r="N3" s="11"/>
      <c r="O3" s="1">
        <f t="shared" ref="O3:O7" si="2">(S3^2*20)</f>
        <v>0</v>
      </c>
      <c r="P3" s="1">
        <f t="shared" ref="P3:P7" si="3">(S3^2*C3)</f>
        <v>0</v>
      </c>
      <c r="Q3" s="1">
        <f t="shared" ref="Q3:Q7" si="4">(P3+O3)</f>
        <v>0</v>
      </c>
      <c r="R3" s="1">
        <f t="shared" ref="R3:R7" si="5">(G3*J3)</f>
        <v>0</v>
      </c>
      <c r="S3" s="41">
        <f t="shared" ref="S3:S7" si="6">(G3/(C3+20))</f>
        <v>0</v>
      </c>
      <c r="T3" s="41"/>
      <c r="U3" s="77"/>
    </row>
    <row r="4" spans="1:21">
      <c r="A4" s="72" t="s">
        <v>110</v>
      </c>
      <c r="B4" s="41"/>
      <c r="C4" s="1">
        <v>72</v>
      </c>
      <c r="D4" s="41"/>
      <c r="E4" s="41"/>
      <c r="F4" s="41"/>
      <c r="G4" s="1"/>
      <c r="H4" s="41"/>
      <c r="I4" s="41"/>
      <c r="J4" s="1">
        <f t="shared" si="0"/>
        <v>0</v>
      </c>
      <c r="K4" s="47">
        <f t="shared" si="1"/>
        <v>0</v>
      </c>
      <c r="L4" s="47"/>
      <c r="M4" s="1"/>
      <c r="N4" s="11"/>
      <c r="O4" s="1">
        <f t="shared" si="2"/>
        <v>0</v>
      </c>
      <c r="P4" s="1">
        <f t="shared" si="3"/>
        <v>0</v>
      </c>
      <c r="Q4" s="1">
        <f t="shared" si="4"/>
        <v>0</v>
      </c>
      <c r="R4" s="1">
        <f t="shared" si="5"/>
        <v>0</v>
      </c>
      <c r="S4" s="41">
        <f t="shared" si="6"/>
        <v>0</v>
      </c>
      <c r="T4" s="41"/>
      <c r="U4" s="77"/>
    </row>
    <row r="5" spans="1:21">
      <c r="A5" s="72" t="s">
        <v>111</v>
      </c>
      <c r="B5" s="41"/>
      <c r="C5" s="1">
        <f>(C2+C3)</f>
        <v>92</v>
      </c>
      <c r="D5" s="41"/>
      <c r="E5" s="41"/>
      <c r="F5" s="41"/>
      <c r="G5" s="1"/>
      <c r="H5" s="41"/>
      <c r="I5" s="41"/>
      <c r="J5" s="1">
        <f t="shared" si="0"/>
        <v>0</v>
      </c>
      <c r="K5" s="47">
        <f t="shared" si="1"/>
        <v>0</v>
      </c>
      <c r="L5" s="47"/>
      <c r="M5" s="1"/>
      <c r="N5" s="11"/>
      <c r="O5" s="1">
        <f t="shared" si="2"/>
        <v>0</v>
      </c>
      <c r="P5" s="1">
        <f t="shared" si="3"/>
        <v>0</v>
      </c>
      <c r="Q5" s="1">
        <f t="shared" si="4"/>
        <v>0</v>
      </c>
      <c r="R5" s="1">
        <f t="shared" si="5"/>
        <v>0</v>
      </c>
      <c r="S5" s="41">
        <f t="shared" si="6"/>
        <v>0</v>
      </c>
      <c r="T5" s="41"/>
      <c r="U5" s="77"/>
    </row>
    <row r="6" spans="1:21">
      <c r="A6" s="72" t="s">
        <v>112</v>
      </c>
      <c r="B6" s="41"/>
      <c r="C6" s="1">
        <f>(C3+C4)</f>
        <v>126</v>
      </c>
      <c r="D6" s="41"/>
      <c r="E6" s="41"/>
      <c r="F6" s="41"/>
      <c r="G6" s="1"/>
      <c r="H6" s="41"/>
      <c r="I6" s="41"/>
      <c r="J6" s="1">
        <f t="shared" si="0"/>
        <v>0</v>
      </c>
      <c r="K6" s="47">
        <f t="shared" si="1"/>
        <v>0</v>
      </c>
      <c r="L6" s="47"/>
      <c r="M6" s="1"/>
      <c r="N6" s="10"/>
      <c r="O6" s="1">
        <f t="shared" si="2"/>
        <v>0</v>
      </c>
      <c r="P6" s="1">
        <f t="shared" si="3"/>
        <v>0</v>
      </c>
      <c r="Q6" s="1">
        <f t="shared" si="4"/>
        <v>0</v>
      </c>
      <c r="R6" s="1">
        <f t="shared" si="5"/>
        <v>0</v>
      </c>
      <c r="S6" s="41">
        <f t="shared" si="6"/>
        <v>0</v>
      </c>
      <c r="T6" s="41"/>
      <c r="U6" s="77"/>
    </row>
    <row r="7" spans="1:21">
      <c r="A7" s="56" t="s">
        <v>32</v>
      </c>
      <c r="B7" s="57"/>
      <c r="C7" s="19">
        <f>(C2+C3+C4)</f>
        <v>164</v>
      </c>
      <c r="D7" s="57">
        <v>0.84</v>
      </c>
      <c r="E7" s="57"/>
      <c r="F7" s="57"/>
      <c r="G7" s="19">
        <v>8.08</v>
      </c>
      <c r="H7" s="57">
        <v>12</v>
      </c>
      <c r="I7" s="57"/>
      <c r="J7" s="19">
        <f t="shared" si="0"/>
        <v>4.1999999999999996E-2</v>
      </c>
      <c r="K7" s="58">
        <f>(G7^2/C7)</f>
        <v>0.39808780487804879</v>
      </c>
      <c r="L7" s="58"/>
      <c r="M7" s="19" t="s">
        <v>25</v>
      </c>
      <c r="N7" s="20" t="s">
        <v>25</v>
      </c>
      <c r="O7" s="19">
        <f t="shared" si="2"/>
        <v>3.856710775047259E-2</v>
      </c>
      <c r="P7" s="19">
        <f t="shared" si="3"/>
        <v>0.31625028355387524</v>
      </c>
      <c r="Q7" s="19">
        <f t="shared" si="4"/>
        <v>0.35481739130434786</v>
      </c>
      <c r="R7" s="19">
        <f t="shared" si="5"/>
        <v>0.33935999999999999</v>
      </c>
      <c r="S7" s="57">
        <f t="shared" si="6"/>
        <v>4.3913043478260867E-2</v>
      </c>
      <c r="T7" s="57"/>
      <c r="U7" s="59"/>
    </row>
    <row r="9" spans="1:21" ht="32.25">
      <c r="H9" s="80" t="s">
        <v>71</v>
      </c>
      <c r="I9" s="81"/>
      <c r="J9" s="30" t="s">
        <v>72</v>
      </c>
      <c r="K9" s="81" t="s">
        <v>73</v>
      </c>
      <c r="L9" s="82"/>
    </row>
    <row r="10" spans="1:21" ht="15.75">
      <c r="H10" s="83">
        <v>98</v>
      </c>
      <c r="I10" s="84"/>
      <c r="J10" s="29" t="s">
        <v>75</v>
      </c>
      <c r="K10" s="85">
        <v>46</v>
      </c>
      <c r="L10" s="86"/>
    </row>
    <row r="11" spans="1:21">
      <c r="H11" s="78"/>
      <c r="I11" s="78"/>
      <c r="J11" s="26">
        <v>24</v>
      </c>
      <c r="K11" s="79"/>
      <c r="L11" s="79"/>
    </row>
    <row r="12" spans="1:21" ht="15.75">
      <c r="H12" s="78"/>
      <c r="I12" s="78"/>
      <c r="J12" s="28" t="s">
        <v>77</v>
      </c>
      <c r="K12" s="79"/>
      <c r="L12" s="79"/>
    </row>
    <row r="13" spans="1:21">
      <c r="H13" s="27"/>
      <c r="I13" s="27"/>
      <c r="J13" s="26">
        <v>74</v>
      </c>
      <c r="K13" s="27"/>
      <c r="L13" s="27"/>
    </row>
    <row r="14" spans="1:21">
      <c r="A14" s="45" t="s">
        <v>113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O14" s="1"/>
      <c r="P14" s="1"/>
    </row>
    <row r="15" spans="1:21">
      <c r="A15" s="3" t="s">
        <v>20</v>
      </c>
      <c r="O15" s="1"/>
      <c r="P15" s="1"/>
    </row>
    <row r="16" spans="1:21">
      <c r="A16" s="4" t="s">
        <v>23</v>
      </c>
      <c r="O16" s="1"/>
      <c r="P16" s="1"/>
    </row>
    <row r="17" spans="1:3">
      <c r="A17" s="6" t="s">
        <v>26</v>
      </c>
    </row>
    <row r="18" spans="1:3">
      <c r="A18" s="8" t="s">
        <v>27</v>
      </c>
      <c r="B18" s="9"/>
      <c r="C18" s="9"/>
    </row>
  </sheetData>
  <mergeCells count="44">
    <mergeCell ref="H12:I12"/>
    <mergeCell ref="K12:L12"/>
    <mergeCell ref="H9:I9"/>
    <mergeCell ref="K9:L9"/>
    <mergeCell ref="H10:I10"/>
    <mergeCell ref="K10:L10"/>
    <mergeCell ref="H11:I11"/>
    <mergeCell ref="K11:L11"/>
    <mergeCell ref="A2:B2"/>
    <mergeCell ref="D2:F2"/>
    <mergeCell ref="H2:I2"/>
    <mergeCell ref="K2:L2"/>
    <mergeCell ref="S2:U2"/>
    <mergeCell ref="A1:B1"/>
    <mergeCell ref="D1:F1"/>
    <mergeCell ref="H1:I1"/>
    <mergeCell ref="K1:L1"/>
    <mergeCell ref="S1:U1"/>
    <mergeCell ref="A4:B4"/>
    <mergeCell ref="D4:F4"/>
    <mergeCell ref="H4:I4"/>
    <mergeCell ref="K4:L4"/>
    <mergeCell ref="S4:U4"/>
    <mergeCell ref="A3:B3"/>
    <mergeCell ref="D3:F3"/>
    <mergeCell ref="H3:I3"/>
    <mergeCell ref="K3:L3"/>
    <mergeCell ref="S3:U3"/>
    <mergeCell ref="S7:U7"/>
    <mergeCell ref="A14:K14"/>
    <mergeCell ref="A5:B5"/>
    <mergeCell ref="D5:F5"/>
    <mergeCell ref="H5:I5"/>
    <mergeCell ref="K5:L5"/>
    <mergeCell ref="A7:B7"/>
    <mergeCell ref="D7:F7"/>
    <mergeCell ref="H7:I7"/>
    <mergeCell ref="K7:L7"/>
    <mergeCell ref="S5:U5"/>
    <mergeCell ref="A6:B6"/>
    <mergeCell ref="D6:F6"/>
    <mergeCell ref="H6:I6"/>
    <mergeCell ref="K6:L6"/>
    <mergeCell ref="S6:U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93FAE-456E-4992-814B-3482AD0204D7}">
  <dimension ref="A1:U16"/>
  <sheetViews>
    <sheetView rightToLeft="1" workbookViewId="0">
      <selection activeCell="L12" sqref="L12:L17"/>
    </sheetView>
  </sheetViews>
  <sheetFormatPr defaultRowHeight="15"/>
  <cols>
    <col min="3" max="3" width="11.5703125" customWidth="1"/>
    <col min="6" max="6" width="11.85546875" customWidth="1"/>
    <col min="7" max="7" width="14.5703125" customWidth="1"/>
    <col min="10" max="10" width="16.28515625" customWidth="1"/>
    <col min="12" max="12" width="18.5703125" customWidth="1"/>
    <col min="13" max="13" width="22.28515625" customWidth="1"/>
    <col min="14" max="14" width="20" customWidth="1"/>
    <col min="15" max="16" width="19.28515625" customWidth="1"/>
    <col min="17" max="17" width="19" customWidth="1"/>
    <col min="18" max="18" width="19.85546875" customWidth="1"/>
  </cols>
  <sheetData>
    <row r="1" spans="1:21">
      <c r="A1" s="50" t="s">
        <v>0</v>
      </c>
      <c r="B1" s="51"/>
      <c r="C1" s="12" t="s">
        <v>1</v>
      </c>
      <c r="D1" s="52" t="s">
        <v>2</v>
      </c>
      <c r="E1" s="52"/>
      <c r="F1" s="52"/>
      <c r="G1" s="13" t="s">
        <v>3</v>
      </c>
      <c r="H1" s="51" t="s">
        <v>105</v>
      </c>
      <c r="I1" s="51"/>
      <c r="J1" s="14" t="s">
        <v>5</v>
      </c>
      <c r="K1" s="53" t="s">
        <v>6</v>
      </c>
      <c r="L1" s="53"/>
      <c r="M1" s="15" t="s">
        <v>21</v>
      </c>
      <c r="N1" s="16" t="s">
        <v>22</v>
      </c>
      <c r="O1" s="17" t="s">
        <v>9</v>
      </c>
      <c r="P1" s="17" t="s">
        <v>10</v>
      </c>
      <c r="Q1" s="18" t="s">
        <v>11</v>
      </c>
      <c r="R1" s="17" t="s">
        <v>11</v>
      </c>
      <c r="S1" s="54" t="s">
        <v>12</v>
      </c>
      <c r="T1" s="54"/>
      <c r="U1" s="55"/>
    </row>
    <row r="2" spans="1:21">
      <c r="A2" s="72" t="s">
        <v>108</v>
      </c>
      <c r="B2" s="41"/>
      <c r="C2" s="1">
        <v>38</v>
      </c>
      <c r="D2" s="41">
        <v>0.86399999999999999</v>
      </c>
      <c r="E2" s="41"/>
      <c r="F2" s="41"/>
      <c r="G2" s="1">
        <v>2.46</v>
      </c>
      <c r="H2" s="41">
        <v>30</v>
      </c>
      <c r="I2" s="41"/>
      <c r="J2" s="1">
        <f>(D2/20)</f>
        <v>4.3200000000000002E-2</v>
      </c>
      <c r="K2" s="47">
        <f>(G2^2/C2)</f>
        <v>0.15925263157894737</v>
      </c>
      <c r="L2" s="47"/>
      <c r="M2" s="1" t="s">
        <v>24</v>
      </c>
      <c r="N2" s="11" t="s">
        <v>25</v>
      </c>
      <c r="O2" s="1">
        <f>(S2^2*20)</f>
        <v>3.597859690844233E-2</v>
      </c>
      <c r="P2" s="1">
        <f>(S2^2*C2)</f>
        <v>6.8359334126040422E-2</v>
      </c>
      <c r="Q2" s="1">
        <f>(P2+O2)</f>
        <v>0.10433793103448274</v>
      </c>
      <c r="R2" s="1">
        <f>(G2*J2)</f>
        <v>0.10627200000000001</v>
      </c>
      <c r="S2" s="41">
        <f>(G2/(C2+20))</f>
        <v>4.2413793103448276E-2</v>
      </c>
      <c r="T2" s="41"/>
      <c r="U2" s="77"/>
    </row>
    <row r="3" spans="1:21">
      <c r="A3" s="72" t="s">
        <v>109</v>
      </c>
      <c r="B3" s="41"/>
      <c r="C3" s="1">
        <v>54</v>
      </c>
      <c r="D3" s="41">
        <v>0.69399999999999995</v>
      </c>
      <c r="E3" s="41"/>
      <c r="F3" s="41"/>
      <c r="G3" s="1">
        <v>2.68</v>
      </c>
      <c r="H3" s="41">
        <v>33</v>
      </c>
      <c r="I3" s="41"/>
      <c r="J3" s="1">
        <f t="shared" ref="J3:J7" si="0">(D3/20)</f>
        <v>3.4699999999999995E-2</v>
      </c>
      <c r="K3" s="47">
        <f t="shared" ref="K3:K7" si="1">(G3^2/C3)</f>
        <v>0.13300740740740744</v>
      </c>
      <c r="L3" s="47"/>
      <c r="M3" s="1" t="s">
        <v>24</v>
      </c>
      <c r="N3" s="11" t="s">
        <v>25</v>
      </c>
      <c r="O3" s="1">
        <f t="shared" ref="O3:O7" si="2">(S3^2*20)</f>
        <v>2.6232286340394456E-2</v>
      </c>
      <c r="P3" s="1">
        <f t="shared" ref="P3:P7" si="3">(S3^2*C3)</f>
        <v>7.0827173119065029E-2</v>
      </c>
      <c r="Q3" s="1">
        <f t="shared" ref="Q3:Q7" si="4">(P3+O3)</f>
        <v>9.7059459459459485E-2</v>
      </c>
      <c r="R3" s="1">
        <f t="shared" ref="R3:R7" si="5">(G3*J3)</f>
        <v>9.2995999999999995E-2</v>
      </c>
      <c r="S3" s="41">
        <f t="shared" ref="S3:S7" si="6">(G3/(C3+20))</f>
        <v>3.6216216216216221E-2</v>
      </c>
      <c r="T3" s="41"/>
      <c r="U3" s="77"/>
    </row>
    <row r="4" spans="1:21">
      <c r="A4" s="72" t="s">
        <v>110</v>
      </c>
      <c r="B4" s="41"/>
      <c r="C4" s="1">
        <v>72</v>
      </c>
      <c r="D4" s="41">
        <v>0.48799999999999999</v>
      </c>
      <c r="E4" s="41"/>
      <c r="F4" s="41"/>
      <c r="G4" s="1">
        <v>2.68</v>
      </c>
      <c r="H4" s="41">
        <v>38</v>
      </c>
      <c r="I4" s="41"/>
      <c r="J4" s="1">
        <f t="shared" si="0"/>
        <v>2.4399999999999998E-2</v>
      </c>
      <c r="K4" s="47">
        <f t="shared" si="1"/>
        <v>9.975555555555557E-2</v>
      </c>
      <c r="L4" s="47"/>
      <c r="M4" s="1" t="s">
        <v>24</v>
      </c>
      <c r="N4" s="11" t="s">
        <v>25</v>
      </c>
      <c r="O4" s="1">
        <f t="shared" si="2"/>
        <v>1.6971644612476373E-2</v>
      </c>
      <c r="P4" s="1">
        <f t="shared" si="3"/>
        <v>6.1097920604914938E-2</v>
      </c>
      <c r="Q4" s="1">
        <f t="shared" si="4"/>
        <v>7.8069565217391307E-2</v>
      </c>
      <c r="R4" s="1">
        <f t="shared" si="5"/>
        <v>6.5392000000000006E-2</v>
      </c>
      <c r="S4" s="41">
        <f t="shared" si="6"/>
        <v>2.9130434782608697E-2</v>
      </c>
      <c r="T4" s="41"/>
      <c r="U4" s="77"/>
    </row>
    <row r="5" spans="1:21">
      <c r="A5" s="72" t="s">
        <v>111</v>
      </c>
      <c r="B5" s="41"/>
      <c r="C5" s="1">
        <f>(C2+C3)</f>
        <v>92</v>
      </c>
      <c r="D5" s="41">
        <v>0.8</v>
      </c>
      <c r="E5" s="41"/>
      <c r="F5" s="41"/>
      <c r="G5" s="1">
        <v>4.24</v>
      </c>
      <c r="H5" s="41">
        <v>22.5</v>
      </c>
      <c r="I5" s="41"/>
      <c r="J5" s="1">
        <f t="shared" si="0"/>
        <v>0.04</v>
      </c>
      <c r="K5" s="47">
        <f t="shared" si="1"/>
        <v>0.19540869565217395</v>
      </c>
      <c r="L5" s="47"/>
      <c r="M5" s="1" t="s">
        <v>25</v>
      </c>
      <c r="N5" s="11" t="s">
        <v>25</v>
      </c>
      <c r="O5" s="1">
        <f t="shared" si="2"/>
        <v>2.8663265306122454E-2</v>
      </c>
      <c r="P5" s="1">
        <f t="shared" si="3"/>
        <v>0.13185102040816329</v>
      </c>
      <c r="Q5" s="1">
        <f t="shared" si="4"/>
        <v>0.16051428571428575</v>
      </c>
      <c r="R5" s="1">
        <f t="shared" si="5"/>
        <v>0.1696</v>
      </c>
      <c r="S5" s="41">
        <f t="shared" si="6"/>
        <v>3.785714285714286E-2</v>
      </c>
      <c r="T5" s="41"/>
      <c r="U5" s="77"/>
    </row>
    <row r="6" spans="1:21">
      <c r="A6" s="72" t="s">
        <v>112</v>
      </c>
      <c r="B6" s="41"/>
      <c r="C6" s="1">
        <f>(C3+C4)</f>
        <v>126</v>
      </c>
      <c r="D6" s="41">
        <v>0.64</v>
      </c>
      <c r="E6" s="41"/>
      <c r="F6" s="41"/>
      <c r="G6" s="1">
        <v>4.72</v>
      </c>
      <c r="H6" s="41">
        <v>24.5</v>
      </c>
      <c r="I6" s="41"/>
      <c r="J6" s="1">
        <f t="shared" si="0"/>
        <v>3.2000000000000001E-2</v>
      </c>
      <c r="K6" s="47">
        <f t="shared" si="1"/>
        <v>0.17681269841269839</v>
      </c>
      <c r="L6" s="47"/>
      <c r="M6" s="1" t="s">
        <v>25</v>
      </c>
      <c r="N6" s="10" t="s">
        <v>25</v>
      </c>
      <c r="O6" s="1">
        <f t="shared" si="2"/>
        <v>2.0902983674235306E-2</v>
      </c>
      <c r="P6" s="1">
        <f t="shared" si="3"/>
        <v>0.13168879714768245</v>
      </c>
      <c r="Q6" s="1">
        <f t="shared" si="4"/>
        <v>0.15259178082191777</v>
      </c>
      <c r="R6" s="1">
        <f t="shared" si="5"/>
        <v>0.15104000000000001</v>
      </c>
      <c r="S6" s="41">
        <f t="shared" si="6"/>
        <v>3.2328767123287666E-2</v>
      </c>
      <c r="T6" s="41"/>
      <c r="U6" s="77"/>
    </row>
    <row r="7" spans="1:21">
      <c r="A7" s="56" t="s">
        <v>32</v>
      </c>
      <c r="B7" s="57"/>
      <c r="C7" s="19">
        <f>(C2+C3+C4)</f>
        <v>164</v>
      </c>
      <c r="D7" s="57">
        <v>0.64</v>
      </c>
      <c r="E7" s="57"/>
      <c r="F7" s="57"/>
      <c r="G7" s="19">
        <v>5.72</v>
      </c>
      <c r="H7" s="57">
        <v>20</v>
      </c>
      <c r="I7" s="57"/>
      <c r="J7" s="19">
        <f t="shared" si="0"/>
        <v>3.2000000000000001E-2</v>
      </c>
      <c r="K7" s="58">
        <f t="shared" si="1"/>
        <v>0.19950243902439022</v>
      </c>
      <c r="L7" s="58"/>
      <c r="M7" s="19" t="s">
        <v>25</v>
      </c>
      <c r="N7" s="20" t="s">
        <v>25</v>
      </c>
      <c r="O7" s="19">
        <f t="shared" si="2"/>
        <v>1.9327977315689981E-2</v>
      </c>
      <c r="P7" s="19">
        <f t="shared" si="3"/>
        <v>0.15848941398865785</v>
      </c>
      <c r="Q7" s="19">
        <f t="shared" si="4"/>
        <v>0.17781739130434782</v>
      </c>
      <c r="R7" s="1">
        <f t="shared" si="5"/>
        <v>0.18304000000000001</v>
      </c>
      <c r="S7" s="57">
        <f t="shared" si="6"/>
        <v>3.108695652173913E-2</v>
      </c>
      <c r="T7" s="57"/>
      <c r="U7" s="59"/>
    </row>
    <row r="9" spans="1:21">
      <c r="A9" s="45" t="s">
        <v>114</v>
      </c>
      <c r="B9" s="46"/>
      <c r="C9" s="46"/>
      <c r="D9" s="46"/>
      <c r="E9" s="46"/>
      <c r="F9" s="46"/>
      <c r="G9" s="46"/>
      <c r="H9" s="46"/>
      <c r="I9" s="46"/>
      <c r="J9" s="46"/>
      <c r="K9" s="46"/>
    </row>
    <row r="10" spans="1:21">
      <c r="A10" s="3" t="s">
        <v>20</v>
      </c>
    </row>
    <row r="11" spans="1:21">
      <c r="A11" s="4" t="s">
        <v>23</v>
      </c>
      <c r="O11" s="1"/>
      <c r="P11" s="1"/>
    </row>
    <row r="12" spans="1:21">
      <c r="A12" s="6" t="s">
        <v>26</v>
      </c>
      <c r="L12" t="s">
        <v>115</v>
      </c>
      <c r="O12" s="1"/>
      <c r="P12" s="1"/>
    </row>
    <row r="13" spans="1:21">
      <c r="A13" s="8" t="s">
        <v>27</v>
      </c>
      <c r="B13" s="9"/>
      <c r="C13" s="9"/>
      <c r="O13" s="1"/>
      <c r="P13" s="1"/>
    </row>
    <row r="14" spans="1:21">
      <c r="A14" s="9"/>
      <c r="B14" s="9"/>
      <c r="C14" s="9"/>
      <c r="O14" s="1"/>
      <c r="P14" s="1"/>
    </row>
    <row r="15" spans="1:21">
      <c r="O15" s="1"/>
      <c r="P15" s="1"/>
    </row>
    <row r="16" spans="1:21">
      <c r="O16" s="1"/>
      <c r="P16" s="1"/>
    </row>
  </sheetData>
  <mergeCells count="36">
    <mergeCell ref="A2:B2"/>
    <mergeCell ref="D2:F2"/>
    <mergeCell ref="H2:I2"/>
    <mergeCell ref="K2:L2"/>
    <mergeCell ref="S2:U2"/>
    <mergeCell ref="A1:B1"/>
    <mergeCell ref="D1:F1"/>
    <mergeCell ref="H1:I1"/>
    <mergeCell ref="K1:L1"/>
    <mergeCell ref="S1:U1"/>
    <mergeCell ref="A4:B4"/>
    <mergeCell ref="D4:F4"/>
    <mergeCell ref="H4:I4"/>
    <mergeCell ref="K4:L4"/>
    <mergeCell ref="S4:U4"/>
    <mergeCell ref="A3:B3"/>
    <mergeCell ref="D3:F3"/>
    <mergeCell ref="H3:I3"/>
    <mergeCell ref="K3:L3"/>
    <mergeCell ref="S3:U3"/>
    <mergeCell ref="S7:U7"/>
    <mergeCell ref="A9:K9"/>
    <mergeCell ref="A5:B5"/>
    <mergeCell ref="D5:F5"/>
    <mergeCell ref="H5:I5"/>
    <mergeCell ref="K5:L5"/>
    <mergeCell ref="A7:B7"/>
    <mergeCell ref="D7:F7"/>
    <mergeCell ref="H7:I7"/>
    <mergeCell ref="K7:L7"/>
    <mergeCell ref="S5:U5"/>
    <mergeCell ref="A6:B6"/>
    <mergeCell ref="D6:F6"/>
    <mergeCell ref="H6:I6"/>
    <mergeCell ref="K6:L6"/>
    <mergeCell ref="S6:U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E0E7-0087-4BD8-BC1A-954EF8B6DC46}">
  <dimension ref="A1:K5"/>
  <sheetViews>
    <sheetView rightToLeft="1" workbookViewId="0">
      <selection activeCell="B2" sqref="B2:E4"/>
    </sheetView>
  </sheetViews>
  <sheetFormatPr defaultRowHeight="15"/>
  <cols>
    <col min="1" max="1" width="11.5703125" customWidth="1"/>
    <col min="2" max="2" width="16.7109375" customWidth="1"/>
    <col min="3" max="3" width="15.140625" customWidth="1"/>
    <col min="4" max="4" width="14.140625" customWidth="1"/>
    <col min="5" max="5" width="29.42578125" customWidth="1"/>
    <col min="6" max="6" width="8.5703125" customWidth="1"/>
  </cols>
  <sheetData>
    <row r="1" spans="1:11">
      <c r="A1" s="1" t="s">
        <v>0</v>
      </c>
      <c r="B1" s="1" t="s">
        <v>116</v>
      </c>
      <c r="C1" s="1" t="s">
        <v>117</v>
      </c>
      <c r="D1" s="1" t="s">
        <v>118</v>
      </c>
      <c r="E1" s="1" t="s">
        <v>119</v>
      </c>
    </row>
    <row r="2" spans="1:11">
      <c r="A2" s="1" t="s">
        <v>111</v>
      </c>
      <c r="B2" s="1">
        <v>15</v>
      </c>
      <c r="C2" s="1">
        <v>64</v>
      </c>
      <c r="D2" s="1">
        <v>66</v>
      </c>
      <c r="E2" s="1">
        <v>66</v>
      </c>
    </row>
    <row r="3" spans="1:11">
      <c r="A3" s="1" t="s">
        <v>32</v>
      </c>
      <c r="B3" s="1">
        <v>11</v>
      </c>
      <c r="C3" s="1"/>
      <c r="D3" s="1"/>
      <c r="E3" s="1">
        <v>72</v>
      </c>
    </row>
    <row r="4" spans="1:11">
      <c r="B4" s="1"/>
      <c r="C4" s="1"/>
      <c r="D4" s="1"/>
      <c r="E4" s="1"/>
    </row>
    <row r="5" spans="1:11">
      <c r="A5" s="45" t="s">
        <v>120</v>
      </c>
      <c r="B5" s="46"/>
      <c r="C5" s="46"/>
      <c r="D5" s="46"/>
      <c r="E5" s="46"/>
      <c r="F5" s="46"/>
      <c r="G5" s="46"/>
      <c r="H5" s="46"/>
      <c r="I5" s="46"/>
      <c r="J5" s="46"/>
      <c r="K5" s="46"/>
    </row>
  </sheetData>
  <mergeCells count="1">
    <mergeCell ref="A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Nathan Sebag</cp:lastModifiedBy>
  <cp:revision/>
  <dcterms:created xsi:type="dcterms:W3CDTF">2024-10-20T11:39:13Z</dcterms:created>
  <dcterms:modified xsi:type="dcterms:W3CDTF">2024-12-17T19:25:32Z</dcterms:modified>
  <cp:category/>
  <cp:contentStatus/>
</cp:coreProperties>
</file>