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tou\Documents\GitHub\Museum_of_Science\Metoutelete\"/>
    </mc:Choice>
  </mc:AlternateContent>
  <xr:revisionPtr revIDLastSave="0" documentId="13_ncr:1_{2BB0A2DB-7988-43AC-9FBC-90B83341E1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סלילים למוצג אוגוסט 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" l="1"/>
  <c r="O37" i="2"/>
  <c r="O38" i="2" s="1"/>
  <c r="N37" i="2"/>
  <c r="N38" i="2" s="1"/>
  <c r="M37" i="2"/>
  <c r="M38" i="2" s="1"/>
  <c r="N36" i="2"/>
  <c r="M36" i="2"/>
  <c r="O35" i="2"/>
  <c r="O36" i="2" s="1"/>
  <c r="O39" i="2" s="1"/>
  <c r="N35" i="2"/>
  <c r="M35" i="2"/>
  <c r="O34" i="2"/>
  <c r="O42" i="2" s="1"/>
  <c r="N34" i="2"/>
  <c r="N42" i="2" s="1"/>
  <c r="M34" i="2"/>
  <c r="M42" i="2" s="1"/>
  <c r="M39" i="2" l="1"/>
  <c r="M41" i="2" s="1"/>
  <c r="M43" i="2"/>
  <c r="N39" i="2"/>
  <c r="O43" i="2"/>
  <c r="O58" i="2"/>
  <c r="O57" i="2"/>
  <c r="O56" i="2"/>
  <c r="P37" i="2"/>
  <c r="P38" i="2" s="1"/>
  <c r="P35" i="2"/>
  <c r="P36" i="2" s="1"/>
  <c r="P34" i="2"/>
  <c r="J22" i="2"/>
  <c r="E22" i="2"/>
  <c r="J21" i="2"/>
  <c r="E21" i="2"/>
  <c r="J20" i="2"/>
  <c r="E20" i="2"/>
  <c r="J19" i="2"/>
  <c r="E19" i="2"/>
  <c r="J18" i="2"/>
  <c r="E18" i="2"/>
  <c r="H18" i="2" s="1"/>
  <c r="J17" i="2"/>
  <c r="E17" i="2"/>
  <c r="F17" i="2" s="1"/>
  <c r="J16" i="2"/>
  <c r="E16" i="2"/>
  <c r="F16" i="2" s="1"/>
  <c r="J15" i="2"/>
  <c r="E15" i="2"/>
  <c r="H15" i="2" s="1"/>
  <c r="J14" i="2"/>
  <c r="E14" i="2"/>
  <c r="F14" i="2" s="1"/>
  <c r="K14" i="2" s="1"/>
  <c r="J13" i="2"/>
  <c r="E13" i="2"/>
  <c r="H13" i="2" s="1"/>
  <c r="J12" i="2"/>
  <c r="K12" i="2" s="1"/>
  <c r="E12" i="2"/>
  <c r="F12" i="2" s="1"/>
  <c r="O41" i="2" s="1"/>
  <c r="J11" i="2"/>
  <c r="E11" i="2"/>
  <c r="H11" i="2" s="1"/>
  <c r="J10" i="2"/>
  <c r="E10" i="2"/>
  <c r="F10" i="2" s="1"/>
  <c r="K10" i="2" s="1"/>
  <c r="J9" i="2"/>
  <c r="H9" i="2"/>
  <c r="E9" i="2"/>
  <c r="F9" i="2" s="1"/>
  <c r="J8" i="2"/>
  <c r="K8" i="2" s="1"/>
  <c r="H8" i="2"/>
  <c r="E8" i="2"/>
  <c r="F8" i="2" s="1"/>
  <c r="J7" i="2"/>
  <c r="E7" i="2"/>
  <c r="H7" i="2" s="1"/>
  <c r="E6" i="2"/>
  <c r="F6" i="2" s="1"/>
  <c r="K6" i="2" s="1"/>
  <c r="H6" i="1"/>
  <c r="F6" i="1"/>
  <c r="K6" i="1" s="1"/>
  <c r="M6" i="1" s="1"/>
  <c r="E6" i="1"/>
  <c r="O58" i="1"/>
  <c r="O57" i="1"/>
  <c r="O56" i="1"/>
  <c r="P42" i="2" l="1"/>
  <c r="P40" i="2"/>
  <c r="K9" i="2"/>
  <c r="H16" i="2"/>
  <c r="H17" i="2"/>
  <c r="H12" i="2"/>
  <c r="K17" i="2"/>
  <c r="N43" i="2"/>
  <c r="N41" i="2"/>
  <c r="P39" i="2"/>
  <c r="K16" i="2"/>
  <c r="F18" i="2"/>
  <c r="K18" i="2" s="1"/>
  <c r="H6" i="2"/>
  <c r="M6" i="2" s="1"/>
  <c r="F7" i="2"/>
  <c r="K7" i="2" s="1"/>
  <c r="H10" i="2"/>
  <c r="F11" i="2"/>
  <c r="K11" i="2" s="1"/>
  <c r="H14" i="2"/>
  <c r="F15" i="2"/>
  <c r="K15" i="2" s="1"/>
  <c r="M37" i="1"/>
  <c r="M38" i="1" s="1"/>
  <c r="M35" i="1"/>
  <c r="M36" i="1" s="1"/>
  <c r="M34" i="1"/>
  <c r="M41" i="1" s="1"/>
  <c r="P37" i="1"/>
  <c r="P38" i="1" s="1"/>
  <c r="O37" i="1"/>
  <c r="O38" i="1" s="1"/>
  <c r="N37" i="1"/>
  <c r="N38" i="1" s="1"/>
  <c r="P35" i="1"/>
  <c r="P36" i="1" s="1"/>
  <c r="O35" i="1"/>
  <c r="O36" i="1" s="1"/>
  <c r="N35" i="1"/>
  <c r="N36" i="1" s="1"/>
  <c r="P34" i="1"/>
  <c r="P41" i="1" s="1"/>
  <c r="O34" i="1"/>
  <c r="O41" i="1" s="1"/>
  <c r="N34" i="1"/>
  <c r="N41" i="1" s="1"/>
  <c r="D30" i="1"/>
  <c r="E30" i="1"/>
  <c r="D34" i="1"/>
  <c r="D41" i="1" s="1"/>
  <c r="E34" i="1"/>
  <c r="E41" i="1" s="1"/>
  <c r="D35" i="1"/>
  <c r="E35" i="1"/>
  <c r="E36" i="1" s="1"/>
  <c r="D36" i="1"/>
  <c r="D37" i="1"/>
  <c r="D38" i="1" s="1"/>
  <c r="D39" i="1" s="1"/>
  <c r="E37" i="1"/>
  <c r="E38" i="1" s="1"/>
  <c r="J30" i="1"/>
  <c r="H30" i="1"/>
  <c r="G30" i="1"/>
  <c r="F30" i="1"/>
  <c r="F37" i="1"/>
  <c r="F38" i="1" s="1"/>
  <c r="H37" i="1"/>
  <c r="H38" i="1" s="1"/>
  <c r="H35" i="1"/>
  <c r="G34" i="1"/>
  <c r="G41" i="1" s="1"/>
  <c r="F34" i="1"/>
  <c r="F41" i="1" s="1"/>
  <c r="K34" i="1"/>
  <c r="K41" i="1" s="1"/>
  <c r="I34" i="1"/>
  <c r="I41" i="1" s="1"/>
  <c r="H34" i="1"/>
  <c r="H41" i="1" s="1"/>
  <c r="J34" i="1"/>
  <c r="J41" i="1" s="1"/>
  <c r="G37" i="1"/>
  <c r="G38" i="1" s="1"/>
  <c r="G35" i="1"/>
  <c r="F35" i="1"/>
  <c r="J37" i="1"/>
  <c r="J38" i="1" s="1"/>
  <c r="I37" i="1"/>
  <c r="I38" i="1" s="1"/>
  <c r="J35" i="1"/>
  <c r="I35" i="1"/>
  <c r="K35" i="1"/>
  <c r="K36" i="1" s="1"/>
  <c r="K37" i="1"/>
  <c r="K38" i="1" s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E22" i="1"/>
  <c r="E21" i="1"/>
  <c r="E20" i="1"/>
  <c r="E19" i="1"/>
  <c r="E18" i="1"/>
  <c r="H18" i="1" s="1"/>
  <c r="E17" i="1"/>
  <c r="H17" i="1" s="1"/>
  <c r="E16" i="1"/>
  <c r="H16" i="1" s="1"/>
  <c r="E15" i="1"/>
  <c r="F15" i="1" s="1"/>
  <c r="K15" i="1" s="1"/>
  <c r="E14" i="1"/>
  <c r="F14" i="1" s="1"/>
  <c r="K14" i="1" s="1"/>
  <c r="E13" i="1"/>
  <c r="F13" i="1" s="1"/>
  <c r="K13" i="1" s="1"/>
  <c r="E12" i="1"/>
  <c r="F12" i="1" s="1"/>
  <c r="K12" i="1" s="1"/>
  <c r="E11" i="1"/>
  <c r="F11" i="1" s="1"/>
  <c r="K11" i="1" s="1"/>
  <c r="E10" i="1"/>
  <c r="F10" i="1" s="1"/>
  <c r="K10" i="1" s="1"/>
  <c r="E9" i="1"/>
  <c r="H9" i="1" s="1"/>
  <c r="E8" i="1"/>
  <c r="H8" i="1" s="1"/>
  <c r="E7" i="1"/>
  <c r="H7" i="1" s="1"/>
  <c r="P41" i="2" l="1"/>
  <c r="K13" i="2"/>
  <c r="E39" i="1"/>
  <c r="P43" i="2"/>
  <c r="H10" i="1"/>
  <c r="H14" i="1"/>
  <c r="M39" i="1"/>
  <c r="I36" i="1"/>
  <c r="I39" i="1" s="1"/>
  <c r="H12" i="1"/>
  <c r="F7" i="1"/>
  <c r="K7" i="1" s="1"/>
  <c r="H13" i="1"/>
  <c r="H11" i="1"/>
  <c r="H15" i="1"/>
  <c r="N39" i="1"/>
  <c r="N42" i="1" s="1"/>
  <c r="N45" i="1" s="1"/>
  <c r="O39" i="1"/>
  <c r="O40" i="1" s="1"/>
  <c r="P39" i="1"/>
  <c r="P42" i="1" s="1"/>
  <c r="P45" i="1" s="1"/>
  <c r="D42" i="1"/>
  <c r="D45" i="1" s="1"/>
  <c r="D40" i="1"/>
  <c r="E42" i="1"/>
  <c r="E45" i="1" s="1"/>
  <c r="E40" i="1"/>
  <c r="F18" i="1"/>
  <c r="K18" i="1" s="1"/>
  <c r="F17" i="1"/>
  <c r="K17" i="1" s="1"/>
  <c r="J36" i="1"/>
  <c r="J39" i="1" s="1"/>
  <c r="F8" i="1"/>
  <c r="K8" i="1" s="1"/>
  <c r="F9" i="1"/>
  <c r="K9" i="1" s="1"/>
  <c r="F16" i="1"/>
  <c r="K16" i="1" s="1"/>
  <c r="F36" i="1"/>
  <c r="F39" i="1" s="1"/>
  <c r="F40" i="1" s="1"/>
  <c r="H36" i="1"/>
  <c r="H39" i="1" s="1"/>
  <c r="H40" i="1" s="1"/>
  <c r="G36" i="1"/>
  <c r="G39" i="1" s="1"/>
  <c r="G40" i="1" s="1"/>
  <c r="K39" i="1"/>
  <c r="K42" i="1" s="1"/>
  <c r="K45" i="1" s="1"/>
  <c r="M40" i="1" l="1"/>
  <c r="M42" i="1"/>
  <c r="M45" i="1" s="1"/>
  <c r="P40" i="1"/>
  <c r="N40" i="1"/>
  <c r="O42" i="1"/>
  <c r="O45" i="1" s="1"/>
  <c r="O46" i="1" s="1"/>
  <c r="P46" i="1"/>
  <c r="P48" i="1"/>
  <c r="N48" i="1"/>
  <c r="N46" i="1"/>
  <c r="E48" i="1"/>
  <c r="E46" i="1"/>
  <c r="D46" i="1"/>
  <c r="D48" i="1"/>
  <c r="K46" i="1"/>
  <c r="K48" i="1"/>
  <c r="K40" i="1"/>
  <c r="G42" i="1"/>
  <c r="G45" i="1" s="1"/>
  <c r="H42" i="1"/>
  <c r="H45" i="1" s="1"/>
  <c r="J40" i="1"/>
  <c r="J42" i="1"/>
  <c r="J45" i="1" s="1"/>
  <c r="I40" i="1"/>
  <c r="I42" i="1"/>
  <c r="I45" i="1" s="1"/>
  <c r="F42" i="1"/>
  <c r="F45" i="1" s="1"/>
  <c r="M46" i="1" l="1"/>
  <c r="M48" i="1"/>
  <c r="O48" i="1"/>
  <c r="F46" i="1"/>
  <c r="F48" i="1"/>
  <c r="I46" i="1"/>
  <c r="I48" i="1"/>
  <c r="J46" i="1"/>
  <c r="J48" i="1"/>
  <c r="G46" i="1"/>
  <c r="G48" i="1"/>
  <c r="H46" i="1"/>
  <c r="H48" i="1"/>
</calcChain>
</file>

<file path=xl/sharedStrings.xml><?xml version="1.0" encoding="utf-8"?>
<sst xmlns="http://schemas.openxmlformats.org/spreadsheetml/2006/main" count="180" uniqueCount="75">
  <si>
    <t xml:space="preserve">סוג חומר </t>
  </si>
  <si>
    <t xml:space="preserve">הערה </t>
  </si>
  <si>
    <t>0.17 (?)</t>
  </si>
  <si>
    <t>0.071s (?)</t>
  </si>
  <si>
    <t>0.045s (?)</t>
  </si>
  <si>
    <t>0.1 (?)</t>
  </si>
  <si>
    <t>נחושת</t>
  </si>
  <si>
    <t>soldex</t>
  </si>
  <si>
    <t>polyon red</t>
  </si>
  <si>
    <t xml:space="preserve">נחושת מצופה בבדיל </t>
  </si>
  <si>
    <t>coated diamel</t>
  </si>
  <si>
    <t xml:space="preserve">chrome - nickel </t>
  </si>
  <si>
    <t>תרמו  (?)</t>
  </si>
  <si>
    <t>נחושת (?)</t>
  </si>
  <si>
    <t>net weight = 7.23 kg</t>
  </si>
  <si>
    <t>net weight = 0.62</t>
  </si>
  <si>
    <t>צפיפות נחושת [גרם לסמ"ק]</t>
  </si>
  <si>
    <t>קוטר כתוב על התוף</t>
  </si>
  <si>
    <t xml:space="preserve">קוטר נחושת במ"מ </t>
  </si>
  <si>
    <t>משקל  (בק׳׳ג כולל תוף)</t>
  </si>
  <si>
    <t xml:space="preserve">שטח חתך מחושב (ממ"ר) </t>
  </si>
  <si>
    <t>הערכת משקל ללא תוף</t>
  </si>
  <si>
    <t>משקל [גרם] למטר חוט מחושב מצפיפות</t>
  </si>
  <si>
    <t>מידות בובינה אורון</t>
  </si>
  <si>
    <t>קוטר פנימי [ממ]</t>
  </si>
  <si>
    <t>רוחב פנימי [ממ]</t>
  </si>
  <si>
    <t>קוטר חיצוני מרבי [ממ]</t>
  </si>
  <si>
    <t>חישובים</t>
  </si>
  <si>
    <t>מקדם צפיפות (0.9 מרבי, 1.1-1.3 סביר)</t>
  </si>
  <si>
    <t>שטח חתך לליפופים [ממ"ר]</t>
  </si>
  <si>
    <t>שטח חתך חוט נבחר</t>
  </si>
  <si>
    <t>מספר ליפופים</t>
  </si>
  <si>
    <t>קוטר ממוצע לליפוף [מ"מ]</t>
  </si>
  <si>
    <t>אורך ממוצע לליפוף [מ"מ]</t>
  </si>
  <si>
    <t>אורך חוט כולל [מטר]</t>
  </si>
  <si>
    <t>משקל חוט כולל [ק"ג]</t>
  </si>
  <si>
    <t>משקל [גרם למטר] מאתר מסחרי</t>
  </si>
  <si>
    <t>חישוב אורך חוט [מטרים]</t>
  </si>
  <si>
    <t>אחוז משקל חוט ממשקל כולל</t>
  </si>
  <si>
    <t>התנגדות נחושת [אום כפול ממ"ר חלקי מטר]</t>
  </si>
  <si>
    <t>התנגדות למטר [אום]</t>
  </si>
  <si>
    <t>קוטר חוט נבחר</t>
  </si>
  <si>
    <t>התנגדות למטר חוט נבחר [אום]</t>
  </si>
  <si>
    <t>התנגדות חוט כוללת [אום]</t>
  </si>
  <si>
    <t>הספק מתפתח [וואט]</t>
  </si>
  <si>
    <t>מתח ספק [וולט]</t>
  </si>
  <si>
    <t>זרם מתקבל [אמפר]</t>
  </si>
  <si>
    <t>אמפר*כריכות</t>
  </si>
  <si>
    <t xml:space="preserve">משקל יחד עם בסיס עץ, net weight = 6.300 </t>
  </si>
  <si>
    <t xml:space="preserve">משקל יחד עם בסיס עץ </t>
  </si>
  <si>
    <t xml:space="preserve">בובינת פוליקרבונט 23 ליולי 2024 </t>
  </si>
  <si>
    <t>https://accelinstruments.com/Magnetic/Magnetic-field-calculator.html</t>
  </si>
  <si>
    <t>שדה במרכז ל1 אמפר [מיליטסלא]</t>
  </si>
  <si>
    <t>עכבה כוללות ל20 הרץ (50 מילישניות פולס)</t>
  </si>
  <si>
    <t xml:space="preserve">שליש סליל (10דקות ליפוף)  </t>
  </si>
  <si>
    <t xml:space="preserve">סליל מלא  (30דקות ליפוף)  </t>
  </si>
  <si>
    <t xml:space="preserve">שני שליש סליל (20 דקוות ליפוף)  </t>
  </si>
  <si>
    <t xml:space="preserve">זרם במתח </t>
  </si>
  <si>
    <t xml:space="preserve">התנגדות ממדידת זרם </t>
  </si>
  <si>
    <t>התנגדות ממחשבון באתר  בהנחת 600/1200/1800 ליפופים</t>
  </si>
  <si>
    <t>השראות ממחבות באתר [מיליהנרי]</t>
  </si>
  <si>
    <t xml:space="preserve">השראות נמדדת ב100עד 10 קילו הרץ שונה ב100 קילוהרץ) </t>
  </si>
  <si>
    <t>התנגדות מאקסל בהתאמה לקבלת 600/1200/1800</t>
  </si>
  <si>
    <t xml:space="preserve">חוט ליפוף נרכש מברדוגו 1מ"מ יולי 2024 </t>
  </si>
  <si>
    <t>משקל נטו [ק"ג]</t>
  </si>
  <si>
    <t xml:space="preserve">נחושת </t>
  </si>
  <si>
    <t xml:space="preserve">מדידת התנגדות שעשה גינאדי כ 40 אוהם </t>
  </si>
  <si>
    <t>חישוב התנגדות כל החוט</t>
  </si>
  <si>
    <t xml:space="preserve">חישובי התנגדות ונתונים של סליל מלופף על בובינה אורון 23 ליולי 2024  רוחב 70 מ"מ </t>
  </si>
  <si>
    <t xml:space="preserve">חישובי התנגדות ונתונים של סליל מלופף על בובינה אורון 30 ליולי 2024  רוחב 62 מ"מ </t>
  </si>
  <si>
    <t xml:space="preserve">מלא (20 דקות במחרטה 60 סל"ד) </t>
  </si>
  <si>
    <t>התנגדות מאקסל בהתאמה לקבלת 600/1200</t>
  </si>
  <si>
    <t xml:space="preserve">סליל מטוטלת אמיר 9 לאוקטובר 2025 </t>
  </si>
  <si>
    <t>מידות בובינה גיא</t>
  </si>
  <si>
    <t xml:space="preserve">משקל [גרם] למטר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</si>
</sst>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0.000"/>
    <numFmt numFmtId="166" formatCode="0.0"/>
    <numFmt numFmtId="167" formatCode="_ * #,##0_ ;_ * \-#,##0_ ;_ * &quot;-&quot;??_ ;_ @_ "/>
  </numFmts>
  <fonts count="6" x14ac:knownFonts="1"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FF0000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2"/>
      <color rgb="FFC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0" fillId="0" borderId="0" xfId="1" applyNumberFormat="1" applyFont="1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1" fontId="0" fillId="0" borderId="0" xfId="0" applyNumberFormat="1"/>
    <xf numFmtId="1" fontId="2" fillId="0" borderId="0" xfId="0" applyNumberFormat="1" applyFont="1"/>
    <xf numFmtId="166" fontId="2" fillId="0" borderId="0" xfId="0" applyNumberFormat="1" applyFont="1"/>
    <xf numFmtId="0" fontId="0" fillId="4" borderId="0" xfId="0" applyFill="1"/>
    <xf numFmtId="0" fontId="0" fillId="4" borderId="0" xfId="0" applyFill="1" applyAlignment="1">
      <alignment horizontal="center"/>
    </xf>
    <xf numFmtId="165" fontId="0" fillId="4" borderId="0" xfId="0" applyNumberFormat="1" applyFill="1"/>
    <xf numFmtId="2" fontId="0" fillId="4" borderId="0" xfId="0" applyNumberFormat="1" applyFill="1"/>
    <xf numFmtId="167" fontId="0" fillId="4" borderId="0" xfId="1" applyNumberFormat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165" fontId="0" fillId="5" borderId="0" xfId="0" applyNumberFormat="1" applyFill="1"/>
    <xf numFmtId="2" fontId="0" fillId="5" borderId="0" xfId="0" applyNumberFormat="1" applyFill="1"/>
    <xf numFmtId="167" fontId="0" fillId="5" borderId="0" xfId="1" applyNumberFormat="1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" fontId="2" fillId="0" borderId="4" xfId="0" applyNumberFormat="1" applyFont="1" applyBorder="1"/>
    <xf numFmtId="1" fontId="2" fillId="0" borderId="5" xfId="0" applyNumberFormat="1" applyFont="1" applyBorder="1"/>
    <xf numFmtId="1" fontId="0" fillId="0" borderId="4" xfId="0" applyNumberFormat="1" applyBorder="1"/>
    <xf numFmtId="1" fontId="0" fillId="0" borderId="5" xfId="0" applyNumberFormat="1" applyBorder="1"/>
    <xf numFmtId="166" fontId="2" fillId="0" borderId="4" xfId="0" applyNumberFormat="1" applyFont="1" applyBorder="1"/>
    <xf numFmtId="166" fontId="2" fillId="0" borderId="5" xfId="0" applyNumberFormat="1" applyFont="1" applyBorder="1"/>
    <xf numFmtId="166" fontId="0" fillId="0" borderId="4" xfId="0" applyNumberFormat="1" applyBorder="1"/>
    <xf numFmtId="166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2" borderId="4" xfId="0" applyFill="1" applyBorder="1"/>
    <xf numFmtId="166" fontId="3" fillId="0" borderId="0" xfId="0" applyNumberFormat="1" applyFont="1"/>
    <xf numFmtId="166" fontId="3" fillId="0" borderId="4" xfId="0" applyNumberFormat="1" applyFont="1" applyBorder="1"/>
    <xf numFmtId="166" fontId="3" fillId="0" borderId="5" xfId="0" applyNumberFormat="1" applyFont="1" applyBorder="1"/>
    <xf numFmtId="0" fontId="4" fillId="0" borderId="0" xfId="2" applyAlignment="1">
      <alignment horizontal="right" vertical="center" readingOrder="2"/>
    </xf>
    <xf numFmtId="166" fontId="5" fillId="0" borderId="4" xfId="0" applyNumberFormat="1" applyFont="1" applyBorder="1"/>
    <xf numFmtId="166" fontId="5" fillId="0" borderId="0" xfId="0" applyNumberFormat="1" applyFont="1"/>
    <xf numFmtId="166" fontId="5" fillId="0" borderId="5" xfId="0" applyNumberFormat="1" applyFont="1" applyBorder="1"/>
    <xf numFmtId="0" fontId="5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2" fontId="0" fillId="2" borderId="0" xfId="0" applyNumberFormat="1" applyFill="1"/>
    <xf numFmtId="167" fontId="0" fillId="2" borderId="0" xfId="1" applyNumberFormat="1" applyFont="1" applyFill="1"/>
    <xf numFmtId="164" fontId="0" fillId="2" borderId="0" xfId="0" applyNumberFormat="1" applyFill="1"/>
    <xf numFmtId="165" fontId="2" fillId="0" borderId="5" xfId="0" applyNumberFormat="1" applyFon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linstruments.com/Magnetic/Magnetic-field-calculato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linstruments.com/Magnetic/Magnetic-field-calcul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64"/>
  <sheetViews>
    <sheetView topLeftCell="B24" zoomScale="85" zoomScaleNormal="85" workbookViewId="0">
      <selection activeCell="M28" sqref="M28"/>
    </sheetView>
  </sheetViews>
  <sheetFormatPr defaultColWidth="11.54296875" defaultRowHeight="15" x14ac:dyDescent="0.25"/>
  <cols>
    <col min="1" max="1" width="8.6328125" customWidth="1"/>
    <col min="2" max="2" width="9.90625" customWidth="1"/>
    <col min="3" max="3" width="10" style="1" customWidth="1"/>
    <col min="4" max="4" width="7.36328125" customWidth="1"/>
    <col min="5" max="5" width="7.90625" customWidth="1"/>
    <col min="6" max="6" width="7.54296875" customWidth="1"/>
    <col min="7" max="7" width="7.36328125" hidden="1" customWidth="1"/>
    <col min="8" max="8" width="7.36328125" customWidth="1"/>
    <col min="9" max="9" width="6.90625" customWidth="1"/>
    <col min="10" max="10" width="7.81640625" customWidth="1"/>
    <col min="11" max="11" width="9" customWidth="1"/>
    <col min="12" max="12" width="7.453125" customWidth="1"/>
    <col min="13" max="13" width="12.1796875" customWidth="1"/>
    <col min="14" max="14" width="7.08984375" customWidth="1"/>
    <col min="17" max="17" width="22.81640625" customWidth="1"/>
  </cols>
  <sheetData>
    <row r="2" spans="1:19" ht="60" x14ac:dyDescent="0.25">
      <c r="A2" s="2" t="s">
        <v>16</v>
      </c>
      <c r="B2" s="2" t="s">
        <v>39</v>
      </c>
    </row>
    <row r="3" spans="1:19" ht="26.25" customHeight="1" x14ac:dyDescent="0.25">
      <c r="A3">
        <v>8.89</v>
      </c>
      <c r="B3" s="12">
        <v>1.7100000000000001E-2</v>
      </c>
      <c r="G3" s="2"/>
      <c r="H3" s="2"/>
      <c r="I3" s="2"/>
      <c r="J3" s="2" t="s">
        <v>38</v>
      </c>
    </row>
    <row r="4" spans="1:19" x14ac:dyDescent="0.25">
      <c r="J4">
        <v>0.9</v>
      </c>
      <c r="S4" t="s">
        <v>63</v>
      </c>
    </row>
    <row r="5" spans="1:19" ht="43.5" customHeight="1" x14ac:dyDescent="0.25">
      <c r="B5" s="2" t="s">
        <v>0</v>
      </c>
      <c r="C5" s="3" t="s">
        <v>17</v>
      </c>
      <c r="D5" s="2" t="s">
        <v>18</v>
      </c>
      <c r="E5" s="2" t="s">
        <v>20</v>
      </c>
      <c r="F5" s="2" t="s">
        <v>22</v>
      </c>
      <c r="G5" s="2" t="s">
        <v>36</v>
      </c>
      <c r="H5" s="2" t="s">
        <v>40</v>
      </c>
      <c r="I5" s="2" t="s">
        <v>19</v>
      </c>
      <c r="J5" s="2" t="s">
        <v>21</v>
      </c>
      <c r="K5" s="2" t="s">
        <v>37</v>
      </c>
      <c r="L5" t="s">
        <v>1</v>
      </c>
      <c r="M5" s="2" t="s">
        <v>67</v>
      </c>
      <c r="S5" t="s">
        <v>64</v>
      </c>
    </row>
    <row r="6" spans="1:19" ht="18.75" customHeight="1" x14ac:dyDescent="0.25">
      <c r="A6" t="s">
        <v>63</v>
      </c>
      <c r="B6" s="2" t="s">
        <v>65</v>
      </c>
      <c r="C6" s="3">
        <v>1</v>
      </c>
      <c r="D6" s="2">
        <v>1</v>
      </c>
      <c r="E6" s="4">
        <f>PI()*($D6/2)^2</f>
        <v>0.78539816339744828</v>
      </c>
      <c r="F6" s="5">
        <f>$A$3*($E6)</f>
        <v>6.9821896726033152</v>
      </c>
      <c r="G6" s="4"/>
      <c r="H6" s="5">
        <f>$B$3/$E6</f>
        <v>2.1772396214971283E-2</v>
      </c>
      <c r="I6" s="5">
        <v>2.3559999999999999</v>
      </c>
      <c r="J6" s="2">
        <v>13.6</v>
      </c>
      <c r="K6" s="8">
        <f>(1000*$J6)/$F6</f>
        <v>1947.8130268164468</v>
      </c>
      <c r="L6" t="s">
        <v>66</v>
      </c>
      <c r="M6" s="55">
        <f>K6*H6</f>
        <v>42.408556972530164</v>
      </c>
    </row>
    <row r="7" spans="1:19" x14ac:dyDescent="0.25">
      <c r="B7" t="s">
        <v>6</v>
      </c>
      <c r="C7" s="1">
        <v>0.47499999999999998</v>
      </c>
      <c r="D7">
        <v>0.47499999999999998</v>
      </c>
      <c r="E7" s="4">
        <f>PI()*($D7/2)^2</f>
        <v>0.17720546061654927</v>
      </c>
      <c r="F7" s="5">
        <f>$A$3*($E7)</f>
        <v>1.5753565448811231</v>
      </c>
      <c r="G7" s="4"/>
      <c r="H7" s="5">
        <f>$B$3/$E7</f>
        <v>9.6498154969401811E-2</v>
      </c>
      <c r="I7" s="5">
        <v>2.3559999999999999</v>
      </c>
      <c r="J7" s="5">
        <f>$J$4*$I7</f>
        <v>2.1204000000000001</v>
      </c>
      <c r="K7" s="8">
        <f>(1000*$J7)/$F7</f>
        <v>1345.9810141963806</v>
      </c>
      <c r="L7" t="s">
        <v>14</v>
      </c>
      <c r="S7">
        <v>13.6</v>
      </c>
    </row>
    <row r="8" spans="1:19" x14ac:dyDescent="0.25">
      <c r="B8" t="s">
        <v>6</v>
      </c>
      <c r="C8" s="1">
        <v>0.25</v>
      </c>
      <c r="D8">
        <v>0.25</v>
      </c>
      <c r="E8" s="4">
        <f t="shared" ref="E8:E22" si="0">PI()*($D8/2)^2</f>
        <v>4.9087385212340517E-2</v>
      </c>
      <c r="F8" s="4">
        <f t="shared" ref="F8:F18" si="1">$A$3*($E8)</f>
        <v>0.4363868545377072</v>
      </c>
      <c r="G8" s="4">
        <v>0.437</v>
      </c>
      <c r="H8" s="5">
        <f t="shared" ref="H8:H18" si="2">$B$3/$E8</f>
        <v>0.34835833943954053</v>
      </c>
      <c r="I8" s="5">
        <v>7.4850000000000003</v>
      </c>
      <c r="J8" s="5">
        <f t="shared" ref="J8:J22" si="3">$J$4*$I8</f>
        <v>6.7365000000000004</v>
      </c>
      <c r="K8" s="8">
        <f t="shared" ref="K8:K18" si="4">(1000*$J8)/$F8</f>
        <v>15436.9911237047</v>
      </c>
    </row>
    <row r="9" spans="1:19" x14ac:dyDescent="0.25">
      <c r="B9" t="s">
        <v>6</v>
      </c>
      <c r="C9" s="1" t="s">
        <v>2</v>
      </c>
      <c r="D9">
        <v>0.17</v>
      </c>
      <c r="E9" s="4">
        <f t="shared" si="0"/>
        <v>2.2698006922186261E-2</v>
      </c>
      <c r="F9" s="5">
        <f t="shared" si="1"/>
        <v>0.20178528153823588</v>
      </c>
      <c r="G9" s="4"/>
      <c r="H9" s="5">
        <f t="shared" si="2"/>
        <v>0.7533701112446809</v>
      </c>
      <c r="I9" s="5">
        <v>2.77</v>
      </c>
      <c r="J9" s="5">
        <f t="shared" si="3"/>
        <v>2.4929999999999999</v>
      </c>
      <c r="K9" s="8">
        <f t="shared" si="4"/>
        <v>12354.716761279769</v>
      </c>
    </row>
    <row r="10" spans="1:19" x14ac:dyDescent="0.25">
      <c r="B10" t="s">
        <v>6</v>
      </c>
      <c r="C10" s="1">
        <v>0.127</v>
      </c>
      <c r="D10">
        <v>0.127</v>
      </c>
      <c r="E10" s="4">
        <f t="shared" si="0"/>
        <v>1.2667686977437444E-2</v>
      </c>
      <c r="F10" s="5">
        <f t="shared" si="1"/>
        <v>0.11261573722941889</v>
      </c>
      <c r="G10" s="4"/>
      <c r="H10" s="5">
        <f t="shared" si="2"/>
        <v>1.3498912651107497</v>
      </c>
      <c r="I10" s="5">
        <v>0.47099999999999997</v>
      </c>
      <c r="J10" s="5">
        <f t="shared" si="3"/>
        <v>0.4239</v>
      </c>
      <c r="K10" s="8">
        <f t="shared" si="4"/>
        <v>3764.1275582686812</v>
      </c>
    </row>
    <row r="11" spans="1:19" x14ac:dyDescent="0.25">
      <c r="B11" t="s">
        <v>6</v>
      </c>
      <c r="C11" s="1">
        <v>0.2</v>
      </c>
      <c r="D11">
        <v>0.2</v>
      </c>
      <c r="E11" s="4">
        <f t="shared" si="0"/>
        <v>3.1415926535897934E-2</v>
      </c>
      <c r="F11" s="5">
        <f t="shared" si="1"/>
        <v>0.27928758690413263</v>
      </c>
      <c r="G11" s="4"/>
      <c r="H11" s="5">
        <f t="shared" si="2"/>
        <v>0.54430990537428203</v>
      </c>
      <c r="I11" s="5">
        <v>1.2170000000000001</v>
      </c>
      <c r="J11" s="5">
        <f t="shared" si="3"/>
        <v>1.0953000000000002</v>
      </c>
      <c r="K11" s="8">
        <f t="shared" si="4"/>
        <v>3921.7639857942177</v>
      </c>
    </row>
    <row r="12" spans="1:19" x14ac:dyDescent="0.25">
      <c r="B12" s="15" t="s">
        <v>6</v>
      </c>
      <c r="C12" s="16">
        <v>1</v>
      </c>
      <c r="D12" s="15">
        <v>1</v>
      </c>
      <c r="E12" s="17">
        <f t="shared" si="0"/>
        <v>0.78539816339744828</v>
      </c>
      <c r="F12" s="18">
        <f t="shared" si="1"/>
        <v>6.9821896726033152</v>
      </c>
      <c r="G12" s="17">
        <v>6.99</v>
      </c>
      <c r="H12" s="17">
        <f t="shared" si="2"/>
        <v>2.1772396214971283E-2</v>
      </c>
      <c r="I12" s="18">
        <v>7.9989999999999997</v>
      </c>
      <c r="J12" s="18">
        <f t="shared" si="3"/>
        <v>7.1990999999999996</v>
      </c>
      <c r="K12" s="19">
        <f t="shared" si="4"/>
        <v>1031.0662324525208</v>
      </c>
      <c r="L12" t="s">
        <v>49</v>
      </c>
    </row>
    <row r="13" spans="1:19" x14ac:dyDescent="0.25">
      <c r="B13" s="20" t="s">
        <v>6</v>
      </c>
      <c r="C13" s="21">
        <v>0.35499999999999998</v>
      </c>
      <c r="D13" s="20">
        <v>0.23300000000000001</v>
      </c>
      <c r="E13" s="22">
        <f t="shared" si="0"/>
        <v>4.2638480892684072E-2</v>
      </c>
      <c r="F13" s="23">
        <f t="shared" si="1"/>
        <v>0.37905609513596145</v>
      </c>
      <c r="G13" s="22"/>
      <c r="H13" s="23">
        <f t="shared" si="2"/>
        <v>0.40104618274367337</v>
      </c>
      <c r="I13" s="23">
        <v>9.2270000000000003</v>
      </c>
      <c r="J13" s="23">
        <f t="shared" si="3"/>
        <v>8.3043000000000013</v>
      </c>
      <c r="K13" s="24">
        <f t="shared" si="4"/>
        <v>21907.839252713718</v>
      </c>
      <c r="L13" t="s">
        <v>48</v>
      </c>
    </row>
    <row r="14" spans="1:19" x14ac:dyDescent="0.25">
      <c r="B14" t="s">
        <v>7</v>
      </c>
      <c r="C14" s="1" t="s">
        <v>3</v>
      </c>
      <c r="D14">
        <v>7.0999999999999994E-2</v>
      </c>
      <c r="E14" s="4">
        <f t="shared" si="0"/>
        <v>3.959192141686536E-3</v>
      </c>
      <c r="F14" s="5">
        <f t="shared" si="1"/>
        <v>3.5197218139593305E-2</v>
      </c>
      <c r="G14" s="4"/>
      <c r="H14" s="5">
        <f t="shared" si="2"/>
        <v>4.3190629269929159</v>
      </c>
      <c r="I14" s="5">
        <v>1.7390000000000001</v>
      </c>
      <c r="J14" s="5">
        <f t="shared" si="3"/>
        <v>1.5651000000000002</v>
      </c>
      <c r="K14" s="8">
        <f t="shared" si="4"/>
        <v>44466.582381390566</v>
      </c>
    </row>
    <row r="15" spans="1:19" x14ac:dyDescent="0.25">
      <c r="B15" t="s">
        <v>8</v>
      </c>
      <c r="C15" s="1" t="s">
        <v>4</v>
      </c>
      <c r="D15">
        <v>4.4999999999999998E-2</v>
      </c>
      <c r="E15" s="4">
        <f t="shared" si="0"/>
        <v>1.5904312808798326E-3</v>
      </c>
      <c r="F15" s="5">
        <f t="shared" si="1"/>
        <v>1.4138934087021713E-2</v>
      </c>
      <c r="G15" s="4"/>
      <c r="H15" s="5">
        <f t="shared" si="2"/>
        <v>10.75180059998582</v>
      </c>
      <c r="I15" s="5">
        <v>0.69099999999999995</v>
      </c>
      <c r="J15" s="5">
        <f t="shared" si="3"/>
        <v>0.62190000000000001</v>
      </c>
      <c r="K15" s="8">
        <f t="shared" si="4"/>
        <v>43984.92815458055</v>
      </c>
      <c r="L15" t="s">
        <v>15</v>
      </c>
    </row>
    <row r="16" spans="1:19" x14ac:dyDescent="0.25">
      <c r="B16" t="s">
        <v>9</v>
      </c>
      <c r="C16" s="1">
        <v>0.1</v>
      </c>
      <c r="D16">
        <v>0.1</v>
      </c>
      <c r="E16" s="4">
        <f t="shared" si="0"/>
        <v>7.8539816339744835E-3</v>
      </c>
      <c r="F16" s="5">
        <f t="shared" si="1"/>
        <v>6.9821896726033159E-2</v>
      </c>
      <c r="G16" s="4"/>
      <c r="H16" s="5">
        <f t="shared" si="2"/>
        <v>2.1772396214971281</v>
      </c>
      <c r="I16" s="5">
        <v>0.53100000000000003</v>
      </c>
      <c r="J16" s="5">
        <f t="shared" si="3"/>
        <v>0.47790000000000005</v>
      </c>
      <c r="K16" s="8">
        <f t="shared" si="4"/>
        <v>6844.5576876145587</v>
      </c>
    </row>
    <row r="17" spans="2:17" x14ac:dyDescent="0.25">
      <c r="B17" t="s">
        <v>10</v>
      </c>
      <c r="C17" s="1">
        <v>0.4</v>
      </c>
      <c r="D17">
        <v>0.4</v>
      </c>
      <c r="E17" s="4">
        <f t="shared" si="0"/>
        <v>0.12566370614359174</v>
      </c>
      <c r="F17" s="5">
        <f t="shared" si="1"/>
        <v>1.1171503476165305</v>
      </c>
      <c r="G17" s="4">
        <v>1.1200000000000001</v>
      </c>
      <c r="H17" s="5">
        <f t="shared" si="2"/>
        <v>0.13607747634357051</v>
      </c>
      <c r="I17" s="5">
        <v>0.30499999999999999</v>
      </c>
      <c r="J17" s="5">
        <f t="shared" si="3"/>
        <v>0.27450000000000002</v>
      </c>
      <c r="K17" s="8">
        <f t="shared" si="4"/>
        <v>245.71446500970342</v>
      </c>
    </row>
    <row r="18" spans="2:17" x14ac:dyDescent="0.25">
      <c r="B18" t="s">
        <v>13</v>
      </c>
      <c r="C18" s="1" t="s">
        <v>5</v>
      </c>
      <c r="D18">
        <v>0.1</v>
      </c>
      <c r="E18" s="4">
        <f t="shared" si="0"/>
        <v>7.8539816339744835E-3</v>
      </c>
      <c r="F18" s="5">
        <f t="shared" si="1"/>
        <v>6.9821896726033159E-2</v>
      </c>
      <c r="G18" s="4"/>
      <c r="H18" s="5">
        <f t="shared" si="2"/>
        <v>2.1772396214971281</v>
      </c>
      <c r="I18" s="5">
        <v>0.23599999999999999</v>
      </c>
      <c r="J18" s="5">
        <f t="shared" si="3"/>
        <v>0.21240000000000001</v>
      </c>
      <c r="K18" s="8">
        <f t="shared" si="4"/>
        <v>3042.0256389398037</v>
      </c>
    </row>
    <row r="19" spans="2:17" x14ac:dyDescent="0.25">
      <c r="B19" t="s">
        <v>11</v>
      </c>
      <c r="C19" s="1">
        <v>0.2</v>
      </c>
      <c r="D19">
        <v>0.2</v>
      </c>
      <c r="E19" s="4">
        <f t="shared" si="0"/>
        <v>3.1415926535897934E-2</v>
      </c>
      <c r="F19" s="5"/>
      <c r="G19" s="4"/>
      <c r="H19" s="5"/>
      <c r="I19" s="5">
        <v>0.437</v>
      </c>
      <c r="J19" s="5">
        <f t="shared" si="3"/>
        <v>0.39329999999999998</v>
      </c>
      <c r="K19" s="8"/>
    </row>
    <row r="20" spans="2:17" x14ac:dyDescent="0.25">
      <c r="B20" t="s">
        <v>11</v>
      </c>
      <c r="C20" s="1">
        <v>0.25</v>
      </c>
      <c r="D20">
        <v>0.25</v>
      </c>
      <c r="E20" s="4">
        <f t="shared" si="0"/>
        <v>4.9087385212340517E-2</v>
      </c>
      <c r="F20" s="5"/>
      <c r="G20" s="4"/>
      <c r="H20" s="5"/>
      <c r="I20" s="5">
        <v>0.245</v>
      </c>
      <c r="J20" s="5">
        <f t="shared" si="3"/>
        <v>0.2205</v>
      </c>
      <c r="K20" s="8"/>
    </row>
    <row r="21" spans="2:17" x14ac:dyDescent="0.25">
      <c r="B21" t="s">
        <v>12</v>
      </c>
      <c r="C21" s="1">
        <v>0.1</v>
      </c>
      <c r="D21">
        <v>0.1</v>
      </c>
      <c r="E21" s="4">
        <f t="shared" si="0"/>
        <v>7.8539816339744835E-3</v>
      </c>
      <c r="F21" s="5"/>
      <c r="G21" s="4"/>
      <c r="H21" s="5"/>
      <c r="I21" s="5">
        <v>0.2</v>
      </c>
      <c r="J21" s="5">
        <f t="shared" si="3"/>
        <v>0.18000000000000002</v>
      </c>
      <c r="K21" s="8"/>
    </row>
    <row r="22" spans="2:17" x14ac:dyDescent="0.25">
      <c r="B22" t="s">
        <v>11</v>
      </c>
      <c r="C22" s="1">
        <v>1.2</v>
      </c>
      <c r="D22">
        <v>1.2</v>
      </c>
      <c r="E22" s="4">
        <f t="shared" si="0"/>
        <v>1.1309733552923256</v>
      </c>
      <c r="F22" s="5"/>
      <c r="G22" s="4"/>
      <c r="H22" s="5"/>
      <c r="I22" s="5">
        <v>0.18099999999999999</v>
      </c>
      <c r="J22" s="5">
        <f t="shared" si="3"/>
        <v>0.16289999999999999</v>
      </c>
      <c r="K22" s="8"/>
    </row>
    <row r="24" spans="2:17" ht="15.6" thickBot="1" x14ac:dyDescent="0.3">
      <c r="P24" t="s">
        <v>50</v>
      </c>
    </row>
    <row r="25" spans="2:17" x14ac:dyDescent="0.25">
      <c r="C25" t="s">
        <v>41</v>
      </c>
      <c r="D25" s="11">
        <v>0.35</v>
      </c>
      <c r="E25" s="11">
        <v>0.47499999999999998</v>
      </c>
      <c r="F25" s="11">
        <v>0.47499999999999998</v>
      </c>
      <c r="G25" s="11">
        <v>1</v>
      </c>
      <c r="H25" s="25">
        <v>1</v>
      </c>
      <c r="I25" s="26">
        <v>1</v>
      </c>
      <c r="J25" s="26">
        <v>1</v>
      </c>
      <c r="K25" s="27">
        <v>1</v>
      </c>
      <c r="M25" s="25">
        <v>1</v>
      </c>
      <c r="N25" s="25">
        <v>1</v>
      </c>
      <c r="O25" s="26">
        <v>1</v>
      </c>
      <c r="P25" s="27">
        <v>1</v>
      </c>
      <c r="Q25" t="s">
        <v>41</v>
      </c>
    </row>
    <row r="26" spans="2:17" x14ac:dyDescent="0.25">
      <c r="C26" t="s">
        <v>23</v>
      </c>
      <c r="H26" s="28"/>
      <c r="K26" s="29"/>
      <c r="M26" s="28"/>
      <c r="N26" s="28"/>
      <c r="P26" s="29"/>
      <c r="Q26" t="s">
        <v>23</v>
      </c>
    </row>
    <row r="27" spans="2:17" x14ac:dyDescent="0.25">
      <c r="C27" t="s">
        <v>24</v>
      </c>
      <c r="D27" s="11">
        <v>60</v>
      </c>
      <c r="E27" s="11">
        <v>60</v>
      </c>
      <c r="F27" s="11">
        <v>60</v>
      </c>
      <c r="G27" s="11">
        <v>60</v>
      </c>
      <c r="H27" s="30">
        <v>60</v>
      </c>
      <c r="I27" s="11">
        <v>60</v>
      </c>
      <c r="J27" s="11">
        <v>60</v>
      </c>
      <c r="K27" s="31">
        <v>60</v>
      </c>
      <c r="M27" s="30">
        <v>60</v>
      </c>
      <c r="N27" s="30">
        <v>55</v>
      </c>
      <c r="O27" s="11">
        <v>55</v>
      </c>
      <c r="P27" s="31">
        <v>55</v>
      </c>
      <c r="Q27" t="s">
        <v>24</v>
      </c>
    </row>
    <row r="28" spans="2:17" x14ac:dyDescent="0.25">
      <c r="C28" t="s">
        <v>26</v>
      </c>
      <c r="D28" s="11">
        <v>100</v>
      </c>
      <c r="E28" s="11">
        <v>100</v>
      </c>
      <c r="F28" s="11">
        <v>120</v>
      </c>
      <c r="G28" s="11">
        <v>150</v>
      </c>
      <c r="H28" s="30">
        <v>80</v>
      </c>
      <c r="I28" s="11">
        <v>90</v>
      </c>
      <c r="J28" s="11">
        <v>120</v>
      </c>
      <c r="K28" s="31">
        <v>150</v>
      </c>
      <c r="M28" s="30">
        <v>107</v>
      </c>
      <c r="N28" s="30">
        <v>107.8</v>
      </c>
      <c r="O28" s="11">
        <v>90.2</v>
      </c>
      <c r="P28" s="31">
        <v>72.599999999999994</v>
      </c>
      <c r="Q28" t="s">
        <v>26</v>
      </c>
    </row>
    <row r="29" spans="2:17" x14ac:dyDescent="0.25">
      <c r="C29" t="s">
        <v>25</v>
      </c>
      <c r="D29" s="11">
        <v>50</v>
      </c>
      <c r="E29" s="11">
        <v>50</v>
      </c>
      <c r="F29" s="11">
        <v>50</v>
      </c>
      <c r="G29" s="11">
        <v>50</v>
      </c>
      <c r="H29" s="30">
        <v>63</v>
      </c>
      <c r="I29" s="11">
        <v>63</v>
      </c>
      <c r="J29" s="11">
        <v>63</v>
      </c>
      <c r="K29" s="31">
        <v>63</v>
      </c>
      <c r="M29" s="30">
        <v>62</v>
      </c>
      <c r="N29" s="30">
        <v>75</v>
      </c>
      <c r="O29" s="11">
        <v>75</v>
      </c>
      <c r="P29" s="31">
        <v>75</v>
      </c>
      <c r="Q29" t="s">
        <v>25</v>
      </c>
    </row>
    <row r="30" spans="2:17" x14ac:dyDescent="0.25">
      <c r="C30" t="s">
        <v>28</v>
      </c>
      <c r="D30" s="9">
        <f t="shared" ref="D30:H30" si="5">$K30</f>
        <v>1.1000000000000001</v>
      </c>
      <c r="E30" s="9">
        <f t="shared" si="5"/>
        <v>1.1000000000000001</v>
      </c>
      <c r="F30" s="9">
        <f t="shared" si="5"/>
        <v>1.1000000000000001</v>
      </c>
      <c r="G30" s="9">
        <f t="shared" si="5"/>
        <v>1.1000000000000001</v>
      </c>
      <c r="H30" s="45">
        <f t="shared" si="5"/>
        <v>1.1000000000000001</v>
      </c>
      <c r="I30" s="9">
        <v>1</v>
      </c>
      <c r="J30" s="9">
        <f>$K30</f>
        <v>1.1000000000000001</v>
      </c>
      <c r="K30" s="31">
        <v>1.1000000000000001</v>
      </c>
      <c r="M30" s="30">
        <v>1.21</v>
      </c>
      <c r="N30" s="30">
        <v>1.1000000000000001</v>
      </c>
      <c r="O30" s="11">
        <v>1.1000000000000001</v>
      </c>
      <c r="P30" s="31">
        <v>1.1000000000000001</v>
      </c>
      <c r="Q30" t="s">
        <v>28</v>
      </c>
    </row>
    <row r="31" spans="2:17" x14ac:dyDescent="0.25">
      <c r="C31"/>
      <c r="H31" s="28"/>
      <c r="K31" s="29"/>
      <c r="M31" s="28"/>
      <c r="N31" s="28"/>
      <c r="P31" s="29"/>
    </row>
    <row r="32" spans="2:17" x14ac:dyDescent="0.25">
      <c r="C32"/>
      <c r="H32" s="28"/>
      <c r="K32" s="29"/>
      <c r="M32" s="28"/>
      <c r="N32" s="28"/>
      <c r="P32" s="29"/>
    </row>
    <row r="33" spans="3:19" x14ac:dyDescent="0.25">
      <c r="C33" t="s">
        <v>27</v>
      </c>
      <c r="H33" s="28"/>
      <c r="K33" s="29"/>
      <c r="M33" s="28"/>
      <c r="N33" s="28"/>
      <c r="P33" s="29"/>
      <c r="Q33" t="s">
        <v>27</v>
      </c>
    </row>
    <row r="34" spans="3:19" x14ac:dyDescent="0.25">
      <c r="C34" t="s">
        <v>30</v>
      </c>
      <c r="D34" s="10">
        <f t="shared" ref="D34:J34" si="6">PI()*(D$25/2)^2</f>
        <v>9.6211275016187398E-2</v>
      </c>
      <c r="E34" s="10">
        <f t="shared" si="6"/>
        <v>0.17720546061654927</v>
      </c>
      <c r="F34" s="10">
        <f t="shared" si="6"/>
        <v>0.17720546061654927</v>
      </c>
      <c r="G34" s="10">
        <f t="shared" si="6"/>
        <v>0.78539816339744828</v>
      </c>
      <c r="H34" s="32">
        <f t="shared" si="6"/>
        <v>0.78539816339744828</v>
      </c>
      <c r="I34" s="10">
        <f t="shared" si="6"/>
        <v>0.78539816339744828</v>
      </c>
      <c r="J34" s="10">
        <f t="shared" si="6"/>
        <v>0.78539816339744828</v>
      </c>
      <c r="K34" s="33">
        <f>PI()*(K$25/2)^2</f>
        <v>0.78539816339744828</v>
      </c>
      <c r="M34" s="32">
        <f>PI()*(M$25/2)^2</f>
        <v>0.78539816339744828</v>
      </c>
      <c r="N34" s="32">
        <f>PI()*(N$25/2)^2</f>
        <v>0.78539816339744828</v>
      </c>
      <c r="O34" s="10">
        <f>PI()*(O$25/2)^2</f>
        <v>0.78539816339744828</v>
      </c>
      <c r="P34" s="33">
        <f>PI()*(P$25/2)^2</f>
        <v>0.78539816339744828</v>
      </c>
      <c r="Q34" t="s">
        <v>30</v>
      </c>
    </row>
    <row r="35" spans="3:19" x14ac:dyDescent="0.25">
      <c r="C35" t="s">
        <v>29</v>
      </c>
      <c r="D35">
        <f t="shared" ref="D35:G35" si="7">D$29*(D$28-D$27)/2</f>
        <v>1000</v>
      </c>
      <c r="E35">
        <f t="shared" si="7"/>
        <v>1000</v>
      </c>
      <c r="F35">
        <f t="shared" si="7"/>
        <v>1500</v>
      </c>
      <c r="G35">
        <f t="shared" si="7"/>
        <v>2250</v>
      </c>
      <c r="H35" s="28">
        <f t="shared" ref="H35:I35" si="8">H$29*(H$28-H$27)/2</f>
        <v>630</v>
      </c>
      <c r="I35">
        <f t="shared" si="8"/>
        <v>945</v>
      </c>
      <c r="J35">
        <f>J$29*(J$28-J$27)/2</f>
        <v>1890</v>
      </c>
      <c r="K35" s="29">
        <f>K$29*(K$28-K$27)/2</f>
        <v>2835</v>
      </c>
      <c r="M35" s="28">
        <f>M$29*(M$28-M$27)/2</f>
        <v>1457</v>
      </c>
      <c r="N35" s="28">
        <f>N$29*(N$28-N$27)/2</f>
        <v>1980</v>
      </c>
      <c r="O35">
        <f>O$29*(O$28-O$27)/2</f>
        <v>1320</v>
      </c>
      <c r="P35" s="29">
        <f>P$29*(P$28-P$27)/2</f>
        <v>659.99999999999977</v>
      </c>
      <c r="Q35" t="s">
        <v>29</v>
      </c>
    </row>
    <row r="36" spans="3:19" ht="15.6" x14ac:dyDescent="0.3">
      <c r="C36" t="s">
        <v>31</v>
      </c>
      <c r="D36" s="13">
        <f t="shared" ref="D36:J36" si="9">D$35/(D$25^2*D$30)</f>
        <v>7421.1502782931366</v>
      </c>
      <c r="E36" s="13">
        <f t="shared" si="9"/>
        <v>4029.2117854444723</v>
      </c>
      <c r="F36" s="13">
        <f t="shared" si="9"/>
        <v>6043.8176781667089</v>
      </c>
      <c r="G36" s="13">
        <f t="shared" si="9"/>
        <v>2045.4545454545453</v>
      </c>
      <c r="H36" s="34">
        <f t="shared" si="9"/>
        <v>572.72727272727263</v>
      </c>
      <c r="I36" s="13">
        <f t="shared" si="9"/>
        <v>945</v>
      </c>
      <c r="J36" s="13">
        <f t="shared" si="9"/>
        <v>1718.181818181818</v>
      </c>
      <c r="K36" s="35">
        <f>K$35/(K$25^2*K$30)</f>
        <v>2577.272727272727</v>
      </c>
      <c r="M36" s="34">
        <f>M$35/(M$25^2*M$30)</f>
        <v>1204.1322314049587</v>
      </c>
      <c r="N36" s="34">
        <f>N$35/(N$25^2*N$30)</f>
        <v>1799.9999999999998</v>
      </c>
      <c r="O36" s="13">
        <f>O$35/(O$25^2*O$30)</f>
        <v>1200</v>
      </c>
      <c r="P36" s="35">
        <f>P$35/(P$25^2*P$30)</f>
        <v>599.99999999999977</v>
      </c>
      <c r="Q36" t="s">
        <v>31</v>
      </c>
    </row>
    <row r="37" spans="3:19" x14ac:dyDescent="0.25">
      <c r="C37" t="s">
        <v>32</v>
      </c>
      <c r="D37">
        <f t="shared" ref="D37:G37" si="10">(D$27+D$28)/2</f>
        <v>80</v>
      </c>
      <c r="E37">
        <f t="shared" si="10"/>
        <v>80</v>
      </c>
      <c r="F37">
        <f t="shared" si="10"/>
        <v>90</v>
      </c>
      <c r="G37">
        <f t="shared" si="10"/>
        <v>105</v>
      </c>
      <c r="H37" s="28">
        <f t="shared" ref="H37:I37" si="11">(H$27+H$28)/2</f>
        <v>70</v>
      </c>
      <c r="I37">
        <f t="shared" si="11"/>
        <v>75</v>
      </c>
      <c r="J37">
        <f>(J$27+J$28)/2</f>
        <v>90</v>
      </c>
      <c r="K37" s="29">
        <f>(K$27+K$28)/2</f>
        <v>105</v>
      </c>
      <c r="M37" s="28">
        <f>(M$27+M$28)/2</f>
        <v>83.5</v>
      </c>
      <c r="N37" s="28">
        <f>(N$27+N$28)/2</f>
        <v>81.400000000000006</v>
      </c>
      <c r="O37">
        <f>(O$27+O$28)/2</f>
        <v>72.599999999999994</v>
      </c>
      <c r="P37" s="29">
        <f>(P$27+P$28)/2</f>
        <v>63.8</v>
      </c>
      <c r="Q37" t="s">
        <v>32</v>
      </c>
    </row>
    <row r="38" spans="3:19" x14ac:dyDescent="0.25">
      <c r="C38" t="s">
        <v>33</v>
      </c>
      <c r="D38" s="7">
        <f t="shared" ref="D38:G38" si="12">PI()*D$37</f>
        <v>251.32741228718345</v>
      </c>
      <c r="E38" s="7">
        <f t="shared" si="12"/>
        <v>251.32741228718345</v>
      </c>
      <c r="F38" s="7">
        <f t="shared" si="12"/>
        <v>282.74333882308139</v>
      </c>
      <c r="G38" s="7">
        <f t="shared" si="12"/>
        <v>329.86722862692829</v>
      </c>
      <c r="H38" s="36">
        <f>PI()*H$37</f>
        <v>219.91148575128551</v>
      </c>
      <c r="I38" s="7">
        <f>PI()*I$37</f>
        <v>235.61944901923448</v>
      </c>
      <c r="J38" s="7">
        <f>PI()*J$37</f>
        <v>282.74333882308139</v>
      </c>
      <c r="K38" s="37">
        <f>PI()*K$37</f>
        <v>329.86722862692829</v>
      </c>
      <c r="M38" s="36">
        <f>PI()*M$37</f>
        <v>262.32298657474774</v>
      </c>
      <c r="N38" s="36">
        <f>PI()*N$37</f>
        <v>255.72564200220918</v>
      </c>
      <c r="O38" s="7">
        <f>PI()*O$37</f>
        <v>228.07962665061896</v>
      </c>
      <c r="P38" s="37">
        <f>PI()*P$37</f>
        <v>200.4336112990288</v>
      </c>
      <c r="Q38" t="s">
        <v>33</v>
      </c>
    </row>
    <row r="39" spans="3:19" x14ac:dyDescent="0.25">
      <c r="C39" t="s">
        <v>34</v>
      </c>
      <c r="D39" s="7">
        <f t="shared" ref="D39:G39" si="13">(D$36*D$38)/1000</f>
        <v>1865.1384956377253</v>
      </c>
      <c r="E39" s="7">
        <f t="shared" si="13"/>
        <v>1012.6513715927814</v>
      </c>
      <c r="F39" s="7">
        <f t="shared" si="13"/>
        <v>1708.8491895628188</v>
      </c>
      <c r="G39" s="7">
        <f t="shared" si="13"/>
        <v>674.72842219144422</v>
      </c>
      <c r="H39" s="36">
        <f>(H$36*H$38)/1000</f>
        <v>125.94930547573622</v>
      </c>
      <c r="I39" s="7">
        <f>(I$36*I$38)/1000</f>
        <v>222.66037932317658</v>
      </c>
      <c r="J39" s="7">
        <f>(J$36*J$38)/1000</f>
        <v>485.80446397783982</v>
      </c>
      <c r="K39" s="37">
        <f>(K$36*K$38)/1000</f>
        <v>850.15781196121964</v>
      </c>
      <c r="M39" s="36">
        <f>(M$36*M$38)/1000</f>
        <v>315.87156317306403</v>
      </c>
      <c r="N39" s="36">
        <f>(N$36*N$38)/1000</f>
        <v>460.30615560397644</v>
      </c>
      <c r="O39" s="7">
        <f>(O$36*O$38)/1000</f>
        <v>273.69555198074278</v>
      </c>
      <c r="P39" s="37">
        <f>(P$36*P$38)/1000</f>
        <v>120.26016677941723</v>
      </c>
      <c r="Q39" t="s">
        <v>34</v>
      </c>
    </row>
    <row r="40" spans="3:19" ht="15.6" x14ac:dyDescent="0.3">
      <c r="C40" t="s">
        <v>35</v>
      </c>
      <c r="D40" s="14">
        <f t="shared" ref="D40:G40" si="14">$F$12*D$39/1000</f>
        <v>13.022750742216608</v>
      </c>
      <c r="E40" s="14">
        <f t="shared" si="14"/>
        <v>7.0705239486827001</v>
      </c>
      <c r="F40" s="14">
        <f t="shared" si="14"/>
        <v>11.931509163402056</v>
      </c>
      <c r="G40" s="14">
        <f t="shared" si="14"/>
        <v>4.7110818212370313</v>
      </c>
      <c r="H40" s="38">
        <f>$F$12*H$39/1000</f>
        <v>0.87940193996424565</v>
      </c>
      <c r="I40" s="14">
        <f>$F$12*I$39/1000</f>
        <v>1.5546570010082204</v>
      </c>
      <c r="J40" s="14">
        <f>$F$12*J$39/1000</f>
        <v>3.3919789112906624</v>
      </c>
      <c r="K40" s="39">
        <f>$F$12*K$39/1000</f>
        <v>5.9359630947586597</v>
      </c>
      <c r="M40" s="38">
        <f>$F$12*M$39/1000</f>
        <v>2.2054751662560332</v>
      </c>
      <c r="N40" s="38">
        <f>$F$12*N$39/1000</f>
        <v>3.2139448858938189</v>
      </c>
      <c r="O40" s="14">
        <f>$F$12*O$39/1000</f>
        <v>1.9109942564774061</v>
      </c>
      <c r="P40" s="39">
        <f>$F$12*P$39/1000</f>
        <v>0.83967929451279932</v>
      </c>
      <c r="Q40" t="s">
        <v>35</v>
      </c>
    </row>
    <row r="41" spans="3:19" x14ac:dyDescent="0.25">
      <c r="C41" t="s">
        <v>42</v>
      </c>
      <c r="D41" s="10">
        <f t="shared" ref="D41:J41" si="15">$B$3/D$34</f>
        <v>0.17773384665282685</v>
      </c>
      <c r="E41" s="10">
        <f t="shared" si="15"/>
        <v>9.6498154969401811E-2</v>
      </c>
      <c r="F41" s="10">
        <f t="shared" si="15"/>
        <v>9.6498154969401811E-2</v>
      </c>
      <c r="G41" s="10">
        <f t="shared" si="15"/>
        <v>2.1772396214971283E-2</v>
      </c>
      <c r="H41" s="32">
        <f t="shared" si="15"/>
        <v>2.1772396214971283E-2</v>
      </c>
      <c r="I41" s="10">
        <f t="shared" si="15"/>
        <v>2.1772396214971283E-2</v>
      </c>
      <c r="J41" s="10">
        <f t="shared" si="15"/>
        <v>2.1772396214971283E-2</v>
      </c>
      <c r="K41" s="33">
        <f>$B$3/K$34</f>
        <v>2.1772396214971283E-2</v>
      </c>
      <c r="M41" s="32">
        <f>$B$3/M$34</f>
        <v>2.1772396214971283E-2</v>
      </c>
      <c r="N41" s="32">
        <f>$B$3/N$34</f>
        <v>2.1772396214971283E-2</v>
      </c>
      <c r="O41" s="10">
        <f>$B$3/O$34</f>
        <v>2.1772396214971283E-2</v>
      </c>
      <c r="P41" s="33">
        <f>$B$3/P$34</f>
        <v>2.1772396214971283E-2</v>
      </c>
      <c r="Q41" t="s">
        <v>42</v>
      </c>
    </row>
    <row r="42" spans="3:19" x14ac:dyDescent="0.25">
      <c r="C42" t="s">
        <v>43</v>
      </c>
      <c r="D42" s="6">
        <f t="shared" ref="D42:J42" si="16">D$39*D$41</f>
        <v>331.49823936995961</v>
      </c>
      <c r="E42" s="6">
        <f t="shared" si="16"/>
        <v>97.718988985937514</v>
      </c>
      <c r="F42" s="6">
        <f t="shared" si="16"/>
        <v>164.90079391376958</v>
      </c>
      <c r="G42" s="6">
        <f t="shared" si="16"/>
        <v>14.690454545454546</v>
      </c>
      <c r="H42" s="40">
        <f t="shared" si="16"/>
        <v>2.7422181818181812</v>
      </c>
      <c r="I42" s="6">
        <f t="shared" si="16"/>
        <v>4.8478500000000002</v>
      </c>
      <c r="J42" s="6">
        <f t="shared" si="16"/>
        <v>10.577127272727273</v>
      </c>
      <c r="K42" s="41">
        <f>K$39*K$41</f>
        <v>18.509972727272725</v>
      </c>
      <c r="M42" s="50">
        <f>M$39*M$41</f>
        <v>6.8772808264462819</v>
      </c>
      <c r="N42" s="50">
        <f>N$39*N$41</f>
        <v>10.021967999999999</v>
      </c>
      <c r="O42" s="51">
        <f>O$39*O$41</f>
        <v>5.9590079999999999</v>
      </c>
      <c r="P42" s="52">
        <f>P$39*P$41</f>
        <v>2.6183519999999989</v>
      </c>
      <c r="Q42" t="s">
        <v>43</v>
      </c>
    </row>
    <row r="43" spans="3:19" x14ac:dyDescent="0.25">
      <c r="C43"/>
      <c r="H43" s="28"/>
      <c r="K43" s="29"/>
      <c r="M43" s="28"/>
      <c r="N43" s="28"/>
      <c r="P43" s="29"/>
    </row>
    <row r="44" spans="3:19" x14ac:dyDescent="0.25">
      <c r="C44" t="s">
        <v>45</v>
      </c>
      <c r="D44" s="11">
        <v>48</v>
      </c>
      <c r="E44" s="11">
        <v>48</v>
      </c>
      <c r="F44" s="11">
        <v>48</v>
      </c>
      <c r="G44" s="11">
        <v>48</v>
      </c>
      <c r="H44" s="30">
        <v>36</v>
      </c>
      <c r="I44" s="11">
        <v>48</v>
      </c>
      <c r="J44" s="11">
        <v>48</v>
      </c>
      <c r="K44" s="31">
        <v>48</v>
      </c>
      <c r="M44" s="30">
        <v>24</v>
      </c>
      <c r="N44" s="30">
        <v>24</v>
      </c>
      <c r="O44" s="11">
        <v>24</v>
      </c>
      <c r="P44" s="31">
        <v>24</v>
      </c>
      <c r="Q44" t="s">
        <v>45</v>
      </c>
    </row>
    <row r="45" spans="3:19" x14ac:dyDescent="0.25">
      <c r="C45" t="s">
        <v>46</v>
      </c>
      <c r="D45" s="6">
        <f t="shared" ref="D45:J45" si="17">D$44/D$42</f>
        <v>0.14479714912280697</v>
      </c>
      <c r="E45" s="6">
        <f t="shared" si="17"/>
        <v>0.49120442708333334</v>
      </c>
      <c r="F45" s="6">
        <f t="shared" si="17"/>
        <v>0.29108410493827158</v>
      </c>
      <c r="G45" s="6">
        <f t="shared" si="17"/>
        <v>3.2674278288313374</v>
      </c>
      <c r="H45" s="40">
        <f t="shared" si="17"/>
        <v>13.128058240840199</v>
      </c>
      <c r="I45" s="6">
        <f t="shared" si="17"/>
        <v>9.9012964510040522</v>
      </c>
      <c r="J45" s="6">
        <f t="shared" si="17"/>
        <v>4.5380942067101913</v>
      </c>
      <c r="K45" s="41">
        <f>K$44/K$42</f>
        <v>2.5931966895486811</v>
      </c>
      <c r="M45" s="40">
        <f>M$44/M$42</f>
        <v>3.4897513429594227</v>
      </c>
      <c r="N45" s="40">
        <f>N$44/N$42</f>
        <v>2.3947392368445</v>
      </c>
      <c r="O45" s="6">
        <f>O$44/O$42</f>
        <v>4.0275159892384771</v>
      </c>
      <c r="P45" s="41">
        <f>P$44/P$42</f>
        <v>9.1660708720599864</v>
      </c>
      <c r="Q45" t="s">
        <v>46</v>
      </c>
    </row>
    <row r="46" spans="3:19" ht="15.6" x14ac:dyDescent="0.3">
      <c r="C46" t="s">
        <v>44</v>
      </c>
      <c r="D46" s="46">
        <f t="shared" ref="D46:J46" si="18">D$44*D$45</f>
        <v>6.9502631578947351</v>
      </c>
      <c r="E46" s="46">
        <f t="shared" si="18"/>
        <v>23.5778125</v>
      </c>
      <c r="F46" s="46">
        <f t="shared" si="18"/>
        <v>13.972037037037037</v>
      </c>
      <c r="G46" s="46">
        <f t="shared" si="18"/>
        <v>156.8365357839042</v>
      </c>
      <c r="H46" s="47">
        <f t="shared" si="18"/>
        <v>472.61009667024717</v>
      </c>
      <c r="I46" s="46">
        <f t="shared" si="18"/>
        <v>475.26222964819453</v>
      </c>
      <c r="J46" s="46">
        <f t="shared" si="18"/>
        <v>217.82852192208918</v>
      </c>
      <c r="K46" s="48">
        <f>K$44*K$45</f>
        <v>124.47344109833669</v>
      </c>
      <c r="M46" s="47">
        <f>M$44*M$45</f>
        <v>83.754032231026144</v>
      </c>
      <c r="N46" s="47">
        <f>N$44*N$45</f>
        <v>57.473741684267999</v>
      </c>
      <c r="O46" s="46">
        <f>O$44*O$45</f>
        <v>96.66038374172345</v>
      </c>
      <c r="P46" s="48">
        <f>P$44*P$45</f>
        <v>219.98570092943967</v>
      </c>
      <c r="Q46" t="s">
        <v>44</v>
      </c>
    </row>
    <row r="47" spans="3:19" x14ac:dyDescent="0.25">
      <c r="C47"/>
      <c r="H47" s="28"/>
      <c r="K47" s="29"/>
      <c r="M47" s="28"/>
      <c r="N47" s="28"/>
      <c r="P47" s="29"/>
    </row>
    <row r="48" spans="3:19" ht="15.6" thickBot="1" x14ac:dyDescent="0.3">
      <c r="C48" t="s">
        <v>47</v>
      </c>
      <c r="D48" s="7">
        <f t="shared" ref="D48:J48" si="19">D$45*D$36</f>
        <v>1074.5614035087717</v>
      </c>
      <c r="E48" s="7">
        <f t="shared" si="19"/>
        <v>1979.1666666666665</v>
      </c>
      <c r="F48" s="7">
        <f t="shared" si="19"/>
        <v>1759.2592592592591</v>
      </c>
      <c r="G48" s="7">
        <f t="shared" si="19"/>
        <v>6683.3751044277351</v>
      </c>
      <c r="H48" s="42">
        <f t="shared" si="19"/>
        <v>7518.7969924812032</v>
      </c>
      <c r="I48" s="43">
        <f t="shared" si="19"/>
        <v>9356.725146198829</v>
      </c>
      <c r="J48" s="43">
        <f t="shared" si="19"/>
        <v>7797.2709551656917</v>
      </c>
      <c r="K48" s="44">
        <f>K$45*K$36</f>
        <v>6683.3751044277369</v>
      </c>
      <c r="M48" s="42">
        <f>M$45*M$36</f>
        <v>4202.1220716461812</v>
      </c>
      <c r="N48" s="42">
        <f>N$45*N$36</f>
        <v>4310.5306263200991</v>
      </c>
      <c r="O48" s="43">
        <f>O$45*O$36</f>
        <v>4833.0191870861727</v>
      </c>
      <c r="P48" s="44">
        <f>P$45*P$36</f>
        <v>5499.6425232359898</v>
      </c>
      <c r="Q48" t="s">
        <v>47</v>
      </c>
      <c r="S48" s="49" t="s">
        <v>51</v>
      </c>
    </row>
    <row r="49" spans="3:17" x14ac:dyDescent="0.25">
      <c r="C49"/>
      <c r="M49">
        <v>24.5</v>
      </c>
      <c r="N49">
        <v>18.7</v>
      </c>
      <c r="O49">
        <v>14.5</v>
      </c>
      <c r="P49">
        <v>8.6999999999999993</v>
      </c>
      <c r="Q49" t="s">
        <v>52</v>
      </c>
    </row>
    <row r="50" spans="3:17" x14ac:dyDescent="0.25">
      <c r="M50" s="53">
        <v>32</v>
      </c>
      <c r="N50" s="53">
        <v>14.6</v>
      </c>
      <c r="O50" s="53">
        <v>8.9</v>
      </c>
      <c r="P50" s="53">
        <v>3.5</v>
      </c>
      <c r="Q50" t="s">
        <v>53</v>
      </c>
    </row>
    <row r="53" spans="3:17" x14ac:dyDescent="0.25">
      <c r="Q53" t="s">
        <v>68</v>
      </c>
    </row>
    <row r="54" spans="3:17" x14ac:dyDescent="0.25">
      <c r="P54">
        <v>12</v>
      </c>
    </row>
    <row r="55" spans="3:17" ht="120" x14ac:dyDescent="0.25">
      <c r="I55" s="2"/>
      <c r="K55" s="2" t="s">
        <v>60</v>
      </c>
      <c r="L55" s="2" t="s">
        <v>61</v>
      </c>
      <c r="M55" s="2" t="s">
        <v>59</v>
      </c>
      <c r="N55" s="2" t="s">
        <v>62</v>
      </c>
      <c r="O55" s="2" t="s">
        <v>58</v>
      </c>
      <c r="P55" s="2" t="s">
        <v>57</v>
      </c>
      <c r="Q55" s="2"/>
    </row>
    <row r="56" spans="3:17" x14ac:dyDescent="0.25">
      <c r="K56">
        <v>12</v>
      </c>
      <c r="L56">
        <v>12</v>
      </c>
      <c r="M56">
        <v>2.58</v>
      </c>
      <c r="N56">
        <v>2.6</v>
      </c>
      <c r="O56" s="5">
        <f>$P$54/$P56</f>
        <v>2.8103044496487124</v>
      </c>
      <c r="P56">
        <v>4.2699999999999996</v>
      </c>
      <c r="Q56" s="54" t="s">
        <v>54</v>
      </c>
    </row>
    <row r="57" spans="3:17" x14ac:dyDescent="0.25">
      <c r="K57">
        <v>56</v>
      </c>
      <c r="L57">
        <v>56</v>
      </c>
      <c r="M57">
        <v>5.77</v>
      </c>
      <c r="N57">
        <v>6</v>
      </c>
      <c r="O57" s="5">
        <f t="shared" ref="O57:O58" si="20">$P$54/$P57</f>
        <v>6.2827225130890056</v>
      </c>
      <c r="P57">
        <v>1.91</v>
      </c>
      <c r="Q57" s="54" t="s">
        <v>56</v>
      </c>
    </row>
    <row r="58" spans="3:17" x14ac:dyDescent="0.25">
      <c r="K58">
        <v>142</v>
      </c>
      <c r="L58">
        <v>142</v>
      </c>
      <c r="M58">
        <v>9.73</v>
      </c>
      <c r="N58">
        <v>10</v>
      </c>
      <c r="O58" s="5">
        <f t="shared" si="20"/>
        <v>10.526315789473685</v>
      </c>
      <c r="P58">
        <v>1.1399999999999999</v>
      </c>
      <c r="Q58" s="54" t="s">
        <v>55</v>
      </c>
    </row>
    <row r="61" spans="3:17" x14ac:dyDescent="0.25">
      <c r="Q61" t="s">
        <v>69</v>
      </c>
    </row>
    <row r="62" spans="3:17" ht="105" x14ac:dyDescent="0.25">
      <c r="N62" s="2" t="s">
        <v>71</v>
      </c>
      <c r="O62" s="2" t="s">
        <v>58</v>
      </c>
    </row>
    <row r="64" spans="3:17" x14ac:dyDescent="0.25">
      <c r="N64">
        <v>6.9</v>
      </c>
      <c r="O64">
        <v>7.1</v>
      </c>
      <c r="Q64" t="s">
        <v>70</v>
      </c>
    </row>
  </sheetData>
  <hyperlinks>
    <hyperlink ref="S4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64"/>
  <sheetViews>
    <sheetView tabSelected="1" topLeftCell="A19" zoomScale="85" zoomScaleNormal="85" workbookViewId="0">
      <selection activeCell="Q36" sqref="Q36"/>
    </sheetView>
  </sheetViews>
  <sheetFormatPr defaultColWidth="11.54296875" defaultRowHeight="15" x14ac:dyDescent="0.25"/>
  <cols>
    <col min="1" max="1" width="8.6328125" customWidth="1"/>
    <col min="2" max="2" width="9.90625" customWidth="1"/>
    <col min="3" max="3" width="10" style="1" customWidth="1"/>
    <col min="4" max="4" width="7.36328125" customWidth="1"/>
    <col min="5" max="5" width="7.90625" customWidth="1"/>
    <col min="6" max="6" width="7.54296875" customWidth="1"/>
    <col min="7" max="7" width="7.36328125" hidden="1" customWidth="1"/>
    <col min="8" max="8" width="7.36328125" customWidth="1"/>
    <col min="9" max="9" width="6.90625" customWidth="1"/>
    <col min="10" max="10" width="7.81640625" customWidth="1"/>
    <col min="11" max="11" width="9" customWidth="1"/>
    <col min="12" max="12" width="7.453125" customWidth="1"/>
    <col min="13" max="13" width="12.1796875" customWidth="1"/>
    <col min="14" max="14" width="7.08984375" customWidth="1"/>
    <col min="17" max="17" width="22.81640625" customWidth="1"/>
  </cols>
  <sheetData>
    <row r="2" spans="1:19" ht="60" x14ac:dyDescent="0.25">
      <c r="A2" s="2" t="s">
        <v>16</v>
      </c>
      <c r="B2" s="2" t="s">
        <v>39</v>
      </c>
    </row>
    <row r="3" spans="1:19" ht="26.25" customHeight="1" x14ac:dyDescent="0.25">
      <c r="A3">
        <v>8.89</v>
      </c>
      <c r="B3" s="12">
        <v>1.7100000000000001E-2</v>
      </c>
      <c r="G3" s="2"/>
      <c r="H3" s="2"/>
      <c r="I3" s="2"/>
      <c r="J3" s="2" t="s">
        <v>38</v>
      </c>
    </row>
    <row r="4" spans="1:19" x14ac:dyDescent="0.25">
      <c r="J4">
        <v>0.9</v>
      </c>
      <c r="S4" t="s">
        <v>63</v>
      </c>
    </row>
    <row r="5" spans="1:19" ht="43.5" customHeight="1" x14ac:dyDescent="0.25">
      <c r="B5" s="2" t="s">
        <v>0</v>
      </c>
      <c r="C5" s="3" t="s">
        <v>17</v>
      </c>
      <c r="D5" s="2" t="s">
        <v>18</v>
      </c>
      <c r="E5" s="2" t="s">
        <v>20</v>
      </c>
      <c r="F5" s="2" t="s">
        <v>22</v>
      </c>
      <c r="G5" s="2" t="s">
        <v>36</v>
      </c>
      <c r="H5" s="2" t="s">
        <v>40</v>
      </c>
      <c r="I5" s="2" t="s">
        <v>19</v>
      </c>
      <c r="J5" s="2" t="s">
        <v>21</v>
      </c>
      <c r="K5" s="2" t="s">
        <v>37</v>
      </c>
      <c r="L5" t="s">
        <v>1</v>
      </c>
      <c r="M5" s="2" t="s">
        <v>67</v>
      </c>
      <c r="S5" t="s">
        <v>64</v>
      </c>
    </row>
    <row r="6" spans="1:19" ht="18.75" customHeight="1" x14ac:dyDescent="0.25">
      <c r="A6" t="s">
        <v>63</v>
      </c>
      <c r="B6" s="56" t="s">
        <v>65</v>
      </c>
      <c r="C6" s="57">
        <v>1</v>
      </c>
      <c r="D6" s="56">
        <v>1</v>
      </c>
      <c r="E6" s="10">
        <f>PI()*($D6/2)^2</f>
        <v>0.78539816339744828</v>
      </c>
      <c r="F6" s="58">
        <f>$A$3*($E6)</f>
        <v>6.9821896726033152</v>
      </c>
      <c r="G6" s="10"/>
      <c r="H6" s="58">
        <f>$B$3/$E6</f>
        <v>2.1772396214971283E-2</v>
      </c>
      <c r="I6" s="58">
        <v>2.3559999999999999</v>
      </c>
      <c r="J6" s="56">
        <v>13.6</v>
      </c>
      <c r="K6" s="59">
        <f>(1000*$J6)/$F6</f>
        <v>1947.8130268164468</v>
      </c>
      <c r="L6" s="9" t="s">
        <v>66</v>
      </c>
      <c r="M6" s="60">
        <f>K6*H6</f>
        <v>42.408556972530164</v>
      </c>
    </row>
    <row r="7" spans="1:19" x14ac:dyDescent="0.25">
      <c r="B7" t="s">
        <v>6</v>
      </c>
      <c r="C7" s="1">
        <v>0.47499999999999998</v>
      </c>
      <c r="D7">
        <v>0.47499999999999998</v>
      </c>
      <c r="E7" s="4">
        <f>PI()*($D7/2)^2</f>
        <v>0.17720546061654927</v>
      </c>
      <c r="F7" s="5">
        <f>$A$3*($E7)</f>
        <v>1.5753565448811231</v>
      </c>
      <c r="G7" s="4"/>
      <c r="H7" s="5">
        <f>$B$3/$E7</f>
        <v>9.6498154969401811E-2</v>
      </c>
      <c r="I7" s="5">
        <v>2.3559999999999999</v>
      </c>
      <c r="J7" s="5">
        <f>$J$4*$I7</f>
        <v>2.1204000000000001</v>
      </c>
      <c r="K7" s="8">
        <f>(1000*$J7)/$F7</f>
        <v>1345.9810141963806</v>
      </c>
      <c r="L7" t="s">
        <v>14</v>
      </c>
      <c r="S7">
        <v>13.6</v>
      </c>
    </row>
    <row r="8" spans="1:19" x14ac:dyDescent="0.25">
      <c r="B8" t="s">
        <v>6</v>
      </c>
      <c r="C8" s="1">
        <v>0.25</v>
      </c>
      <c r="D8">
        <v>0.25</v>
      </c>
      <c r="E8" s="4">
        <f t="shared" ref="E8:E22" si="0">PI()*($D8/2)^2</f>
        <v>4.9087385212340517E-2</v>
      </c>
      <c r="F8" s="4">
        <f t="shared" ref="F8:F18" si="1">$A$3*($E8)</f>
        <v>0.4363868545377072</v>
      </c>
      <c r="G8" s="4">
        <v>0.437</v>
      </c>
      <c r="H8" s="5">
        <f t="shared" ref="H8:H18" si="2">$B$3/$E8</f>
        <v>0.34835833943954053</v>
      </c>
      <c r="I8" s="5">
        <v>7.4850000000000003</v>
      </c>
      <c r="J8" s="5">
        <f t="shared" ref="J8:J22" si="3">$J$4*$I8</f>
        <v>6.7365000000000004</v>
      </c>
      <c r="K8" s="8">
        <f t="shared" ref="K8:K18" si="4">(1000*$J8)/$F8</f>
        <v>15436.9911237047</v>
      </c>
    </row>
    <row r="9" spans="1:19" x14ac:dyDescent="0.25">
      <c r="B9" t="s">
        <v>6</v>
      </c>
      <c r="C9" s="1" t="s">
        <v>2</v>
      </c>
      <c r="D9">
        <v>0.17</v>
      </c>
      <c r="E9" s="4">
        <f t="shared" si="0"/>
        <v>2.2698006922186261E-2</v>
      </c>
      <c r="F9" s="5">
        <f t="shared" si="1"/>
        <v>0.20178528153823588</v>
      </c>
      <c r="G9" s="4"/>
      <c r="H9" s="5">
        <f t="shared" si="2"/>
        <v>0.7533701112446809</v>
      </c>
      <c r="I9" s="5">
        <v>2.77</v>
      </c>
      <c r="J9" s="5">
        <f t="shared" si="3"/>
        <v>2.4929999999999999</v>
      </c>
      <c r="K9" s="8">
        <f t="shared" si="4"/>
        <v>12354.716761279769</v>
      </c>
    </row>
    <row r="10" spans="1:19" x14ac:dyDescent="0.25">
      <c r="B10" t="s">
        <v>6</v>
      </c>
      <c r="C10" s="1">
        <v>0.127</v>
      </c>
      <c r="D10">
        <v>0.127</v>
      </c>
      <c r="E10" s="4">
        <f t="shared" si="0"/>
        <v>1.2667686977437444E-2</v>
      </c>
      <c r="F10" s="5">
        <f t="shared" si="1"/>
        <v>0.11261573722941889</v>
      </c>
      <c r="G10" s="4"/>
      <c r="H10" s="5">
        <f t="shared" si="2"/>
        <v>1.3498912651107497</v>
      </c>
      <c r="I10" s="5">
        <v>0.47099999999999997</v>
      </c>
      <c r="J10" s="5">
        <f t="shared" si="3"/>
        <v>0.4239</v>
      </c>
      <c r="K10" s="8">
        <f t="shared" si="4"/>
        <v>3764.1275582686812</v>
      </c>
    </row>
    <row r="11" spans="1:19" x14ac:dyDescent="0.25">
      <c r="B11" t="s">
        <v>6</v>
      </c>
      <c r="C11" s="1">
        <v>0.2</v>
      </c>
      <c r="D11">
        <v>0.2</v>
      </c>
      <c r="E11" s="4">
        <f t="shared" si="0"/>
        <v>3.1415926535897934E-2</v>
      </c>
      <c r="F11" s="5">
        <f t="shared" si="1"/>
        <v>0.27928758690413263</v>
      </c>
      <c r="G11" s="4"/>
      <c r="H11" s="5">
        <f t="shared" si="2"/>
        <v>0.54430990537428203</v>
      </c>
      <c r="I11" s="5">
        <v>1.2170000000000001</v>
      </c>
      <c r="J11" s="5">
        <f t="shared" si="3"/>
        <v>1.0953000000000002</v>
      </c>
      <c r="K11" s="8">
        <f t="shared" si="4"/>
        <v>3921.7639857942177</v>
      </c>
    </row>
    <row r="12" spans="1:19" x14ac:dyDescent="0.25">
      <c r="B12" s="15" t="s">
        <v>6</v>
      </c>
      <c r="C12" s="16">
        <v>1</v>
      </c>
      <c r="D12" s="15">
        <v>1</v>
      </c>
      <c r="E12" s="17">
        <f t="shared" si="0"/>
        <v>0.78539816339744828</v>
      </c>
      <c r="F12" s="18">
        <f t="shared" si="1"/>
        <v>6.9821896726033152</v>
      </c>
      <c r="G12" s="17">
        <v>6.99</v>
      </c>
      <c r="H12" s="17">
        <f t="shared" si="2"/>
        <v>2.1772396214971283E-2</v>
      </c>
      <c r="I12" s="18">
        <v>7.9989999999999997</v>
      </c>
      <c r="J12" s="18">
        <f t="shared" si="3"/>
        <v>7.1990999999999996</v>
      </c>
      <c r="K12" s="19">
        <f t="shared" si="4"/>
        <v>1031.0662324525208</v>
      </c>
      <c r="L12" t="s">
        <v>49</v>
      </c>
    </row>
    <row r="13" spans="1:19" x14ac:dyDescent="0.25">
      <c r="B13" s="20" t="s">
        <v>6</v>
      </c>
      <c r="C13" s="21">
        <v>0.35499999999999998</v>
      </c>
      <c r="D13" s="20">
        <v>0.35499999999999998</v>
      </c>
      <c r="E13" s="22">
        <f t="shared" si="0"/>
        <v>9.8979803542163416E-2</v>
      </c>
      <c r="F13" s="23">
        <f>$A$3*($E13)</f>
        <v>0.87993045348983279</v>
      </c>
      <c r="G13" s="22"/>
      <c r="H13" s="23">
        <f t="shared" si="2"/>
        <v>0.1727625170797166</v>
      </c>
      <c r="I13" s="23">
        <v>9.2270000000000003</v>
      </c>
      <c r="J13" s="23">
        <f t="shared" si="3"/>
        <v>8.3043000000000013</v>
      </c>
      <c r="K13" s="24">
        <f t="shared" si="4"/>
        <v>9437.4503883402122</v>
      </c>
      <c r="L13" t="s">
        <v>48</v>
      </c>
    </row>
    <row r="14" spans="1:19" x14ac:dyDescent="0.25">
      <c r="B14" t="s">
        <v>7</v>
      </c>
      <c r="C14" s="1" t="s">
        <v>3</v>
      </c>
      <c r="D14">
        <v>7.0999999999999994E-2</v>
      </c>
      <c r="E14" s="4">
        <f t="shared" si="0"/>
        <v>3.959192141686536E-3</v>
      </c>
      <c r="F14" s="5">
        <f t="shared" si="1"/>
        <v>3.5197218139593305E-2</v>
      </c>
      <c r="G14" s="4"/>
      <c r="H14" s="5">
        <f t="shared" si="2"/>
        <v>4.3190629269929159</v>
      </c>
      <c r="I14" s="5">
        <v>1.7390000000000001</v>
      </c>
      <c r="J14" s="5">
        <f t="shared" si="3"/>
        <v>1.5651000000000002</v>
      </c>
      <c r="K14" s="8">
        <f t="shared" si="4"/>
        <v>44466.582381390566</v>
      </c>
    </row>
    <row r="15" spans="1:19" x14ac:dyDescent="0.25">
      <c r="B15" t="s">
        <v>8</v>
      </c>
      <c r="C15" s="1" t="s">
        <v>4</v>
      </c>
      <c r="D15">
        <v>4.4999999999999998E-2</v>
      </c>
      <c r="E15" s="4">
        <f t="shared" si="0"/>
        <v>1.5904312808798326E-3</v>
      </c>
      <c r="F15" s="5">
        <f t="shared" si="1"/>
        <v>1.4138934087021713E-2</v>
      </c>
      <c r="G15" s="4"/>
      <c r="H15" s="5">
        <f t="shared" si="2"/>
        <v>10.75180059998582</v>
      </c>
      <c r="I15" s="5">
        <v>0.69099999999999995</v>
      </c>
      <c r="J15" s="5">
        <f t="shared" si="3"/>
        <v>0.62190000000000001</v>
      </c>
      <c r="K15" s="8">
        <f t="shared" si="4"/>
        <v>43984.92815458055</v>
      </c>
      <c r="L15" t="s">
        <v>15</v>
      </c>
    </row>
    <row r="16" spans="1:19" x14ac:dyDescent="0.25">
      <c r="B16" t="s">
        <v>9</v>
      </c>
      <c r="C16" s="1">
        <v>0.1</v>
      </c>
      <c r="D16">
        <v>0.1</v>
      </c>
      <c r="E16" s="4">
        <f t="shared" si="0"/>
        <v>7.8539816339744835E-3</v>
      </c>
      <c r="F16" s="5">
        <f t="shared" si="1"/>
        <v>6.9821896726033159E-2</v>
      </c>
      <c r="G16" s="4"/>
      <c r="H16" s="5">
        <f t="shared" si="2"/>
        <v>2.1772396214971281</v>
      </c>
      <c r="I16" s="5">
        <v>0.53100000000000003</v>
      </c>
      <c r="J16" s="5">
        <f t="shared" si="3"/>
        <v>0.47790000000000005</v>
      </c>
      <c r="K16" s="8">
        <f t="shared" si="4"/>
        <v>6844.5576876145587</v>
      </c>
    </row>
    <row r="17" spans="2:17" x14ac:dyDescent="0.25">
      <c r="B17" t="s">
        <v>10</v>
      </c>
      <c r="C17" s="1">
        <v>0.4</v>
      </c>
      <c r="D17">
        <v>0.4</v>
      </c>
      <c r="E17" s="4">
        <f t="shared" si="0"/>
        <v>0.12566370614359174</v>
      </c>
      <c r="F17" s="5">
        <f t="shared" si="1"/>
        <v>1.1171503476165305</v>
      </c>
      <c r="G17" s="4">
        <v>1.1200000000000001</v>
      </c>
      <c r="H17" s="5">
        <f t="shared" si="2"/>
        <v>0.13607747634357051</v>
      </c>
      <c r="I17" s="5">
        <v>0.30499999999999999</v>
      </c>
      <c r="J17" s="5">
        <f t="shared" si="3"/>
        <v>0.27450000000000002</v>
      </c>
      <c r="K17" s="8">
        <f t="shared" si="4"/>
        <v>245.71446500970342</v>
      </c>
    </row>
    <row r="18" spans="2:17" x14ac:dyDescent="0.25">
      <c r="B18" t="s">
        <v>13</v>
      </c>
      <c r="C18" s="1" t="s">
        <v>5</v>
      </c>
      <c r="D18">
        <v>0.1</v>
      </c>
      <c r="E18" s="4">
        <f t="shared" si="0"/>
        <v>7.8539816339744835E-3</v>
      </c>
      <c r="F18" s="5">
        <f t="shared" si="1"/>
        <v>6.9821896726033159E-2</v>
      </c>
      <c r="G18" s="4"/>
      <c r="H18" s="5">
        <f t="shared" si="2"/>
        <v>2.1772396214971281</v>
      </c>
      <c r="I18" s="5">
        <v>0.23599999999999999</v>
      </c>
      <c r="J18" s="5">
        <f t="shared" si="3"/>
        <v>0.21240000000000001</v>
      </c>
      <c r="K18" s="8">
        <f t="shared" si="4"/>
        <v>3042.0256389398037</v>
      </c>
    </row>
    <row r="19" spans="2:17" x14ac:dyDescent="0.25">
      <c r="B19" t="s">
        <v>11</v>
      </c>
      <c r="C19" s="1">
        <v>0.2</v>
      </c>
      <c r="D19">
        <v>0.2</v>
      </c>
      <c r="E19" s="4">
        <f t="shared" si="0"/>
        <v>3.1415926535897934E-2</v>
      </c>
      <c r="F19" s="5"/>
      <c r="G19" s="4"/>
      <c r="H19" s="5"/>
      <c r="I19" s="5">
        <v>0.437</v>
      </c>
      <c r="J19" s="5">
        <f t="shared" si="3"/>
        <v>0.39329999999999998</v>
      </c>
      <c r="K19" s="8"/>
    </row>
    <row r="20" spans="2:17" x14ac:dyDescent="0.25">
      <c r="B20" t="s">
        <v>11</v>
      </c>
      <c r="C20" s="1">
        <v>0.25</v>
      </c>
      <c r="D20">
        <v>0.25</v>
      </c>
      <c r="E20" s="4">
        <f t="shared" si="0"/>
        <v>4.9087385212340517E-2</v>
      </c>
      <c r="F20" s="5"/>
      <c r="G20" s="4"/>
      <c r="H20" s="5"/>
      <c r="I20" s="5">
        <v>0.245</v>
      </c>
      <c r="J20" s="5">
        <f t="shared" si="3"/>
        <v>0.2205</v>
      </c>
      <c r="K20" s="8"/>
    </row>
    <row r="21" spans="2:17" x14ac:dyDescent="0.25">
      <c r="B21" t="s">
        <v>12</v>
      </c>
      <c r="C21" s="1">
        <v>0.1</v>
      </c>
      <c r="D21">
        <v>0.1</v>
      </c>
      <c r="E21" s="4">
        <f t="shared" si="0"/>
        <v>7.8539816339744835E-3</v>
      </c>
      <c r="F21" s="5"/>
      <c r="G21" s="4"/>
      <c r="H21" s="5"/>
      <c r="I21" s="5">
        <v>0.2</v>
      </c>
      <c r="J21" s="5">
        <f t="shared" si="3"/>
        <v>0.18000000000000002</v>
      </c>
      <c r="K21" s="8"/>
    </row>
    <row r="22" spans="2:17" x14ac:dyDescent="0.25">
      <c r="B22" t="s">
        <v>11</v>
      </c>
      <c r="C22" s="1">
        <v>1.2</v>
      </c>
      <c r="D22">
        <v>1.2</v>
      </c>
      <c r="E22" s="4">
        <f t="shared" si="0"/>
        <v>1.1309733552923256</v>
      </c>
      <c r="F22" s="5"/>
      <c r="G22" s="4"/>
      <c r="H22" s="5"/>
      <c r="I22" s="5">
        <v>0.18099999999999999</v>
      </c>
      <c r="J22" s="5">
        <f t="shared" si="3"/>
        <v>0.16289999999999999</v>
      </c>
      <c r="K22" s="8"/>
    </row>
    <row r="24" spans="2:17" ht="60.6" thickBot="1" x14ac:dyDescent="0.3">
      <c r="P24" s="2" t="s">
        <v>72</v>
      </c>
    </row>
    <row r="25" spans="2:17" x14ac:dyDescent="0.25">
      <c r="C25"/>
      <c r="D25" s="11"/>
      <c r="E25" s="11"/>
      <c r="F25" s="11"/>
      <c r="G25" s="11"/>
      <c r="H25" s="25"/>
      <c r="I25" s="26"/>
      <c r="J25" s="26"/>
      <c r="K25" s="27"/>
      <c r="M25" s="27">
        <v>1</v>
      </c>
      <c r="N25" s="27">
        <v>1</v>
      </c>
      <c r="O25" s="27">
        <v>1</v>
      </c>
      <c r="P25" s="27">
        <v>0.35</v>
      </c>
      <c r="Q25" t="s">
        <v>41</v>
      </c>
    </row>
    <row r="26" spans="2:17" x14ac:dyDescent="0.25">
      <c r="C26"/>
      <c r="H26" s="28"/>
      <c r="K26" s="29"/>
      <c r="M26" s="29"/>
      <c r="N26" s="29"/>
      <c r="O26" s="29"/>
      <c r="P26" s="29"/>
      <c r="Q26" t="s">
        <v>73</v>
      </c>
    </row>
    <row r="27" spans="2:17" x14ac:dyDescent="0.25">
      <c r="C27"/>
      <c r="D27" s="11"/>
      <c r="E27" s="11"/>
      <c r="F27" s="11"/>
      <c r="G27" s="11"/>
      <c r="H27" s="31"/>
      <c r="I27" s="31"/>
      <c r="J27" s="31"/>
      <c r="K27" s="31"/>
      <c r="M27" s="31"/>
      <c r="N27" s="31"/>
      <c r="O27" s="31"/>
      <c r="P27" s="31">
        <v>20</v>
      </c>
      <c r="Q27" t="s">
        <v>24</v>
      </c>
    </row>
    <row r="28" spans="2:17" x14ac:dyDescent="0.25">
      <c r="C28"/>
      <c r="D28" s="11"/>
      <c r="E28" s="11"/>
      <c r="F28" s="11"/>
      <c r="G28" s="11"/>
      <c r="H28" s="31"/>
      <c r="I28" s="31"/>
      <c r="J28" s="31"/>
      <c r="K28" s="31"/>
      <c r="M28" s="31"/>
      <c r="N28" s="31"/>
      <c r="O28" s="31"/>
      <c r="P28" s="31">
        <v>80</v>
      </c>
      <c r="Q28" t="s">
        <v>26</v>
      </c>
    </row>
    <row r="29" spans="2:17" x14ac:dyDescent="0.25">
      <c r="C29"/>
      <c r="D29" s="11"/>
      <c r="E29" s="11"/>
      <c r="F29" s="11"/>
      <c r="G29" s="11"/>
      <c r="H29" s="31"/>
      <c r="I29" s="31"/>
      <c r="J29" s="31"/>
      <c r="K29" s="31"/>
      <c r="M29" s="31"/>
      <c r="N29" s="31"/>
      <c r="O29" s="31"/>
      <c r="P29" s="31">
        <v>12.5</v>
      </c>
      <c r="Q29" t="s">
        <v>25</v>
      </c>
    </row>
    <row r="30" spans="2:17" x14ac:dyDescent="0.25">
      <c r="C30"/>
      <c r="D30" s="9"/>
      <c r="E30" s="9"/>
      <c r="F30" s="9"/>
      <c r="G30" s="9"/>
      <c r="H30" s="45"/>
      <c r="I30" s="9"/>
      <c r="J30" s="9"/>
      <c r="K30" s="31"/>
      <c r="M30" s="31"/>
      <c r="N30" s="31"/>
      <c r="O30" s="31"/>
      <c r="P30" s="31">
        <v>1.65</v>
      </c>
      <c r="Q30" t="s">
        <v>28</v>
      </c>
    </row>
    <row r="31" spans="2:17" x14ac:dyDescent="0.25">
      <c r="C31"/>
      <c r="H31" s="28"/>
      <c r="K31" s="29"/>
      <c r="M31" s="29"/>
      <c r="N31" s="29"/>
      <c r="O31" s="29"/>
      <c r="P31" s="29"/>
    </row>
    <row r="32" spans="2:17" x14ac:dyDescent="0.25">
      <c r="C32"/>
      <c r="H32" s="28"/>
      <c r="K32" s="29"/>
      <c r="M32" s="29"/>
      <c r="N32" s="29"/>
      <c r="O32" s="29"/>
      <c r="P32" s="29"/>
    </row>
    <row r="33" spans="3:17" x14ac:dyDescent="0.25">
      <c r="C33"/>
      <c r="H33" s="28"/>
      <c r="K33" s="29"/>
      <c r="M33" s="29"/>
      <c r="N33" s="29"/>
      <c r="O33" s="29"/>
      <c r="P33" s="29"/>
      <c r="Q33" t="s">
        <v>27</v>
      </c>
    </row>
    <row r="34" spans="3:17" x14ac:dyDescent="0.25">
      <c r="C34"/>
      <c r="D34" s="10"/>
      <c r="E34" s="10"/>
      <c r="F34" s="10"/>
      <c r="G34" s="10"/>
      <c r="H34" s="32"/>
      <c r="I34" s="10"/>
      <c r="J34" s="10"/>
      <c r="K34" s="33"/>
      <c r="M34" s="33">
        <f t="shared" ref="M34:O34" si="5">PI()*(M$25/2)^2</f>
        <v>0.78539816339744828</v>
      </c>
      <c r="N34" s="33">
        <f t="shared" si="5"/>
        <v>0.78539816339744828</v>
      </c>
      <c r="O34" s="33">
        <f t="shared" si="5"/>
        <v>0.78539816339744828</v>
      </c>
      <c r="P34" s="33">
        <f>PI()*(P$25/2)^2</f>
        <v>9.6211275016187398E-2</v>
      </c>
      <c r="Q34" t="s">
        <v>30</v>
      </c>
    </row>
    <row r="35" spans="3:17" x14ac:dyDescent="0.25">
      <c r="C35"/>
      <c r="H35" s="28"/>
      <c r="K35" s="29"/>
      <c r="M35" s="29">
        <f t="shared" ref="M35:O35" si="6">M$29*(M$28-M$27)/2</f>
        <v>0</v>
      </c>
      <c r="N35" s="29">
        <f t="shared" si="6"/>
        <v>0</v>
      </c>
      <c r="O35" s="29">
        <f t="shared" si="6"/>
        <v>0</v>
      </c>
      <c r="P35" s="29">
        <f>P$29*(P$28-P$27)/2</f>
        <v>375</v>
      </c>
      <c r="Q35" t="s">
        <v>29</v>
      </c>
    </row>
    <row r="36" spans="3:17" ht="15.6" x14ac:dyDescent="0.3">
      <c r="C36"/>
      <c r="D36" s="13"/>
      <c r="E36" s="13"/>
      <c r="F36" s="13"/>
      <c r="G36" s="13"/>
      <c r="H36" s="34"/>
      <c r="I36" s="13"/>
      <c r="J36" s="13"/>
      <c r="K36" s="35"/>
      <c r="M36" s="35" t="e">
        <f t="shared" ref="M36:O36" si="7">M$35/(M$25^2*M$30)</f>
        <v>#DIV/0!</v>
      </c>
      <c r="N36" s="35" t="e">
        <f t="shared" si="7"/>
        <v>#DIV/0!</v>
      </c>
      <c r="O36" s="35" t="e">
        <f t="shared" si="7"/>
        <v>#DIV/0!</v>
      </c>
      <c r="P36" s="35">
        <f>P$35/(P$25^2*P$30)</f>
        <v>1855.2875695732841</v>
      </c>
      <c r="Q36" t="s">
        <v>31</v>
      </c>
    </row>
    <row r="37" spans="3:17" x14ac:dyDescent="0.25">
      <c r="C37"/>
      <c r="H37" s="28"/>
      <c r="K37" s="29"/>
      <c r="M37" s="29">
        <f t="shared" ref="M37:O37" si="8">(M$27+M$28)/2</f>
        <v>0</v>
      </c>
      <c r="N37" s="29">
        <f t="shared" si="8"/>
        <v>0</v>
      </c>
      <c r="O37" s="29">
        <f t="shared" si="8"/>
        <v>0</v>
      </c>
      <c r="P37" s="29">
        <f>(P$27+P$28)/2</f>
        <v>50</v>
      </c>
      <c r="Q37" t="s">
        <v>32</v>
      </c>
    </row>
    <row r="38" spans="3:17" x14ac:dyDescent="0.25">
      <c r="C38"/>
      <c r="D38" s="7"/>
      <c r="E38" s="7"/>
      <c r="F38" s="7"/>
      <c r="G38" s="7"/>
      <c r="H38" s="36"/>
      <c r="I38" s="7"/>
      <c r="J38" s="7"/>
      <c r="K38" s="37"/>
      <c r="M38" s="37">
        <f t="shared" ref="M38:O38" si="9">PI()*M$37</f>
        <v>0</v>
      </c>
      <c r="N38" s="37">
        <f t="shared" si="9"/>
        <v>0</v>
      </c>
      <c r="O38" s="37">
        <f t="shared" si="9"/>
        <v>0</v>
      </c>
      <c r="P38" s="37">
        <f>PI()*P$37</f>
        <v>157.07963267948966</v>
      </c>
      <c r="Q38" t="s">
        <v>33</v>
      </c>
    </row>
    <row r="39" spans="3:17" x14ac:dyDescent="0.25">
      <c r="C39"/>
      <c r="D39" s="7"/>
      <c r="E39" s="7"/>
      <c r="F39" s="7"/>
      <c r="G39" s="7"/>
      <c r="H39" s="36"/>
      <c r="I39" s="7"/>
      <c r="J39" s="7"/>
      <c r="K39" s="37"/>
      <c r="M39" s="37" t="e">
        <f t="shared" ref="M39:O39" si="10">(M$36*M$38)/1000</f>
        <v>#DIV/0!</v>
      </c>
      <c r="N39" s="37" t="e">
        <f t="shared" si="10"/>
        <v>#DIV/0!</v>
      </c>
      <c r="O39" s="37" t="e">
        <f t="shared" si="10"/>
        <v>#DIV/0!</v>
      </c>
      <c r="P39" s="37">
        <f>(P$36*P$38)/1000</f>
        <v>291.42788994339458</v>
      </c>
      <c r="Q39" t="s">
        <v>34</v>
      </c>
    </row>
    <row r="40" spans="3:17" ht="15.6" x14ac:dyDescent="0.3">
      <c r="C40"/>
      <c r="D40" s="14"/>
      <c r="E40" s="14"/>
      <c r="F40" s="14"/>
      <c r="G40" s="14"/>
      <c r="H40" s="38"/>
      <c r="I40" s="14"/>
      <c r="J40" s="14"/>
      <c r="K40" s="39"/>
      <c r="P40" s="5">
        <f>$A$3*P$34</f>
        <v>0.85531823489390602</v>
      </c>
      <c r="Q40" s="2" t="s">
        <v>74</v>
      </c>
    </row>
    <row r="41" spans="3:17" ht="15.6" x14ac:dyDescent="0.3">
      <c r="C41"/>
      <c r="D41" s="10"/>
      <c r="E41" s="10"/>
      <c r="F41" s="10"/>
      <c r="G41" s="10"/>
      <c r="H41" s="32"/>
      <c r="I41" s="10"/>
      <c r="J41" s="10"/>
      <c r="K41" s="33"/>
      <c r="M41" s="39" t="e">
        <f t="shared" ref="M41:O41" si="11">$F$12*M$39/1000</f>
        <v>#DIV/0!</v>
      </c>
      <c r="N41" s="39" t="e">
        <f t="shared" si="11"/>
        <v>#DIV/0!</v>
      </c>
      <c r="O41" s="39" t="e">
        <f t="shared" si="11"/>
        <v>#DIV/0!</v>
      </c>
      <c r="P41" s="61">
        <f>P$40*P$39/1000</f>
        <v>0.24926358842523977</v>
      </c>
      <c r="Q41" t="s">
        <v>35</v>
      </c>
    </row>
    <row r="42" spans="3:17" x14ac:dyDescent="0.25">
      <c r="C42"/>
      <c r="D42" s="6"/>
      <c r="E42" s="6"/>
      <c r="F42" s="6"/>
      <c r="G42" s="6"/>
      <c r="H42" s="40"/>
      <c r="I42" s="6"/>
      <c r="J42" s="6"/>
      <c r="K42" s="41"/>
      <c r="M42" s="33">
        <f t="shared" ref="M42:O42" si="12">$B$3/M$34</f>
        <v>2.1772396214971283E-2</v>
      </c>
      <c r="N42" s="33">
        <f t="shared" si="12"/>
        <v>2.1772396214971283E-2</v>
      </c>
      <c r="O42" s="33">
        <f t="shared" si="12"/>
        <v>2.1772396214971283E-2</v>
      </c>
      <c r="P42" s="33">
        <f>$B$3/P$34</f>
        <v>0.17773384665282685</v>
      </c>
      <c r="Q42" t="s">
        <v>42</v>
      </c>
    </row>
    <row r="43" spans="3:17" x14ac:dyDescent="0.25">
      <c r="C43"/>
      <c r="H43" s="28"/>
      <c r="K43" s="29"/>
      <c r="M43" s="52" t="e">
        <f>M$39*M$42</f>
        <v>#DIV/0!</v>
      </c>
      <c r="N43" s="52" t="e">
        <f>N$39*N$42</f>
        <v>#DIV/0!</v>
      </c>
      <c r="O43" s="52" t="e">
        <f>O$39*O$42</f>
        <v>#DIV/0!</v>
      </c>
      <c r="P43" s="52">
        <f>P$39*P$42</f>
        <v>51.796599901556192</v>
      </c>
      <c r="Q43" t="s">
        <v>43</v>
      </c>
    </row>
    <row r="44" spans="3:17" x14ac:dyDescent="0.25">
      <c r="C44"/>
      <c r="D44" s="11"/>
      <c r="E44" s="11"/>
      <c r="F44" s="11"/>
      <c r="G44" s="11"/>
      <c r="H44" s="30"/>
      <c r="I44" s="11"/>
      <c r="J44" s="11"/>
      <c r="K44" s="31"/>
      <c r="M44" s="31"/>
      <c r="N44" s="31"/>
      <c r="O44" s="31"/>
      <c r="P44" s="31"/>
    </row>
    <row r="45" spans="3:17" x14ac:dyDescent="0.25">
      <c r="C45"/>
      <c r="D45" s="6"/>
      <c r="E45" s="6"/>
      <c r="F45" s="6"/>
      <c r="G45" s="6"/>
      <c r="H45" s="40"/>
      <c r="I45" s="6"/>
      <c r="J45" s="6"/>
      <c r="K45" s="41"/>
      <c r="M45" s="41"/>
      <c r="N45" s="41"/>
      <c r="O45" s="41"/>
      <c r="P45" s="41"/>
    </row>
    <row r="46" spans="3:17" ht="15.6" x14ac:dyDescent="0.3">
      <c r="C46"/>
      <c r="D46" s="46"/>
      <c r="E46" s="46"/>
      <c r="F46" s="46"/>
      <c r="G46" s="46"/>
      <c r="H46" s="47"/>
      <c r="I46" s="46"/>
      <c r="J46" s="46"/>
      <c r="K46" s="48"/>
      <c r="M46" s="48"/>
      <c r="N46" s="48"/>
      <c r="O46" s="48"/>
      <c r="P46" s="48"/>
    </row>
    <row r="47" spans="3:17" x14ac:dyDescent="0.25">
      <c r="C47"/>
      <c r="H47" s="28"/>
      <c r="K47" s="29"/>
      <c r="M47" s="29"/>
      <c r="N47" s="29"/>
      <c r="O47" s="29"/>
      <c r="P47" s="29"/>
    </row>
    <row r="48" spans="3:17" ht="15.6" thickBot="1" x14ac:dyDescent="0.3">
      <c r="C48"/>
      <c r="D48" s="7"/>
      <c r="E48" s="7"/>
      <c r="F48" s="7"/>
      <c r="G48" s="7"/>
      <c r="H48" s="42"/>
      <c r="I48" s="43"/>
      <c r="J48" s="43"/>
      <c r="K48" s="44"/>
      <c r="M48" s="44"/>
      <c r="N48" s="44"/>
      <c r="O48" s="44"/>
      <c r="P48" s="44"/>
    </row>
    <row r="49" spans="3:19" x14ac:dyDescent="0.25">
      <c r="C49"/>
      <c r="P49">
        <v>12.5</v>
      </c>
      <c r="Q49" t="s">
        <v>52</v>
      </c>
      <c r="S49" s="49" t="s">
        <v>51</v>
      </c>
    </row>
    <row r="50" spans="3:19" x14ac:dyDescent="0.25">
      <c r="M50" s="53"/>
      <c r="N50" s="53"/>
      <c r="O50" s="53"/>
      <c r="P50" s="53"/>
    </row>
    <row r="53" spans="3:19" x14ac:dyDescent="0.25">
      <c r="Q53" t="s">
        <v>68</v>
      </c>
    </row>
    <row r="54" spans="3:19" x14ac:dyDescent="0.25">
      <c r="P54">
        <v>12</v>
      </c>
    </row>
    <row r="55" spans="3:19" ht="120" x14ac:dyDescent="0.25">
      <c r="I55" s="2"/>
      <c r="K55" s="2" t="s">
        <v>60</v>
      </c>
      <c r="L55" s="2" t="s">
        <v>61</v>
      </c>
      <c r="M55" s="2" t="s">
        <v>59</v>
      </c>
      <c r="N55" s="2" t="s">
        <v>62</v>
      </c>
      <c r="O55" s="2" t="s">
        <v>58</v>
      </c>
      <c r="P55" s="2" t="s">
        <v>57</v>
      </c>
      <c r="Q55" s="2"/>
    </row>
    <row r="56" spans="3:19" x14ac:dyDescent="0.25">
      <c r="K56">
        <v>12</v>
      </c>
      <c r="L56">
        <v>12</v>
      </c>
      <c r="M56">
        <v>2.58</v>
      </c>
      <c r="N56">
        <v>2.6</v>
      </c>
      <c r="O56" s="5">
        <f>$P$54/$P56</f>
        <v>2.8103044496487124</v>
      </c>
      <c r="P56">
        <v>4.2699999999999996</v>
      </c>
      <c r="Q56" s="54" t="s">
        <v>54</v>
      </c>
    </row>
    <row r="57" spans="3:19" x14ac:dyDescent="0.25">
      <c r="K57">
        <v>56</v>
      </c>
      <c r="L57">
        <v>56</v>
      </c>
      <c r="M57">
        <v>5.77</v>
      </c>
      <c r="N57">
        <v>6</v>
      </c>
      <c r="O57" s="5">
        <f t="shared" ref="O57:O58" si="13">$P$54/$P57</f>
        <v>6.2827225130890056</v>
      </c>
      <c r="P57">
        <v>1.91</v>
      </c>
      <c r="Q57" s="54" t="s">
        <v>56</v>
      </c>
    </row>
    <row r="58" spans="3:19" x14ac:dyDescent="0.25">
      <c r="K58">
        <v>142</v>
      </c>
      <c r="L58">
        <v>142</v>
      </c>
      <c r="M58">
        <v>9.73</v>
      </c>
      <c r="N58">
        <v>10</v>
      </c>
      <c r="O58" s="5">
        <f t="shared" si="13"/>
        <v>10.526315789473685</v>
      </c>
      <c r="P58">
        <v>1.1399999999999999</v>
      </c>
      <c r="Q58" s="54" t="s">
        <v>55</v>
      </c>
    </row>
    <row r="61" spans="3:19" x14ac:dyDescent="0.25">
      <c r="Q61" t="s">
        <v>69</v>
      </c>
    </row>
    <row r="62" spans="3:19" ht="105" x14ac:dyDescent="0.25">
      <c r="N62" s="2" t="s">
        <v>71</v>
      </c>
      <c r="O62" s="2" t="s">
        <v>58</v>
      </c>
    </row>
    <row r="64" spans="3:19" x14ac:dyDescent="0.25">
      <c r="N64">
        <v>6.9</v>
      </c>
      <c r="O64">
        <v>7.1</v>
      </c>
      <c r="Q64" t="s">
        <v>70</v>
      </c>
    </row>
  </sheetData>
  <hyperlinks>
    <hyperlink ref="S49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סלילים למוצג אוגוסט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Fortus</dc:creator>
  <cp:lastModifiedBy>Nathan Sebag</cp:lastModifiedBy>
  <dcterms:created xsi:type="dcterms:W3CDTF">2024-07-18T09:03:36Z</dcterms:created>
  <dcterms:modified xsi:type="dcterms:W3CDTF">2024-10-14T07:20:26Z</dcterms:modified>
</cp:coreProperties>
</file>